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https://hecmtl-my.sharepoint.com/personal/johanne_whitmore_hec_ca/Documents/HECenergie/Projets/MELCCFP-Études/Atelier Transport longue distance net-zéro/"/>
    </mc:Choice>
  </mc:AlternateContent>
  <xr:revisionPtr revIDLastSave="0" documentId="8_{64B472FD-1CD4-4D53-8F09-BFCEC2AD6AE6}" xr6:coauthVersionLast="47" xr6:coauthVersionMax="47" xr10:uidLastSave="{00000000-0000-0000-0000-000000000000}"/>
  <workbookProtection workbookAlgorithmName="SHA-512" workbookHashValue="APjpxlIAXecvPWXF8qmOM33NmoQNpVZLuuar5Vfttwfhu0egLD7zjoliMabFJb7AAYWBg1kT70SSrrrYnzcoow==" workbookSaltValue="zTb07mmirfDGcx8WR+OtYw==" workbookSpinCount="100000" lockStructure="1"/>
  <bookViews>
    <workbookView xWindow="-108" yWindow="-108" windowWidth="23256" windowHeight="12720" xr2:uid="{EE0FB72D-ACBF-4D2B-951A-874F94A985A5}"/>
  </bookViews>
  <sheets>
    <sheet name="Cover" sheetId="25" r:id="rId1"/>
    <sheet name="Legend" sheetId="43" r:id="rId2"/>
    <sheet name="Input C" sheetId="1" r:id="rId3"/>
    <sheet name="Input R" sheetId="8" r:id="rId4"/>
    <sheet name="Energy profiles" sheetId="40" state="hidden" r:id="rId5"/>
    <sheet name="Price trends" sheetId="33" state="hidden" r:id="rId6"/>
    <sheet name="Infrastructure Est" sheetId="31" state="hidden" r:id="rId7"/>
    <sheet name="Dashboard" sheetId="37" r:id="rId8"/>
    <sheet name="Sensitivity Output" sheetId="41" r:id="rId9"/>
    <sheet name="Sensitivity Table" sheetId="42" state="hidden" r:id="rId10"/>
    <sheet name="Fleet Plans" sheetId="30" r:id="rId11"/>
    <sheet name="Base Fleet Plan" sheetId="27" r:id="rId12"/>
    <sheet name="BEV Fleet Plan" sheetId="28" r:id="rId13"/>
    <sheet name="H2 Fleet Plan" sheetId="29" r:id="rId14"/>
    <sheet name="CAT Fleet Plan" sheetId="34" r:id="rId15"/>
    <sheet name="RNG Fleet Plan" sheetId="35" r:id="rId16"/>
    <sheet name="Time" sheetId="2" r:id="rId17"/>
    <sheet name="Calc_Fleet" sheetId="36" r:id="rId18"/>
    <sheet name="Calc_Infra" sheetId="39" r:id="rId19"/>
    <sheet name="Calc_Lifecycle" sheetId="38" r:id="rId20"/>
    <sheet name="Calc_Template" sheetId="12" state="hidden"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 i="38" l="1"/>
  <c r="C14" i="38"/>
  <c r="D60" i="1"/>
  <c r="D14" i="38" s="1"/>
  <c r="E6" i="1" l="1"/>
  <c r="E20" i="42"/>
  <c r="E19" i="42"/>
  <c r="E14" i="42"/>
  <c r="D14" i="42"/>
  <c r="E28" i="42"/>
  <c r="E27" i="42"/>
  <c r="D26" i="42"/>
  <c r="D25" i="42"/>
  <c r="C24" i="42"/>
  <c r="C23" i="42"/>
  <c r="B22" i="42"/>
  <c r="B21" i="42"/>
  <c r="C18" i="42"/>
  <c r="C17" i="42"/>
  <c r="D16" i="42"/>
  <c r="B16" i="42"/>
  <c r="D15" i="42"/>
  <c r="B15" i="42"/>
  <c r="C14" i="42"/>
  <c r="B14" i="42"/>
  <c r="E13" i="42"/>
  <c r="D13" i="42"/>
  <c r="C13" i="42"/>
  <c r="B13" i="42"/>
  <c r="E12" i="42"/>
  <c r="E11" i="42"/>
  <c r="D10" i="42"/>
  <c r="D9" i="42"/>
  <c r="C8" i="42"/>
  <c r="C7" i="42"/>
  <c r="B6" i="42"/>
  <c r="B5" i="42"/>
  <c r="E30" i="42"/>
  <c r="D30" i="42"/>
  <c r="C30" i="42"/>
  <c r="B30" i="42"/>
  <c r="E29" i="42"/>
  <c r="D29" i="42"/>
  <c r="C29" i="42"/>
  <c r="B29" i="42"/>
  <c r="I23" i="41"/>
  <c r="I53" i="41"/>
  <c r="I52" i="41"/>
  <c r="I51" i="41"/>
  <c r="I50" i="41"/>
  <c r="I49" i="41"/>
  <c r="I48" i="41"/>
  <c r="I38" i="41"/>
  <c r="I37" i="41"/>
  <c r="I36" i="41"/>
  <c r="I35" i="41"/>
  <c r="I34" i="41"/>
  <c r="I33" i="41"/>
  <c r="I21" i="41"/>
  <c r="I20" i="41"/>
  <c r="I19" i="41"/>
  <c r="I18" i="41"/>
  <c r="I8" i="41"/>
  <c r="I7" i="41"/>
  <c r="I6" i="41"/>
  <c r="I5" i="41"/>
  <c r="I4" i="41"/>
  <c r="I3" i="41"/>
  <c r="I39" i="40"/>
  <c r="I22" i="41"/>
  <c r="K65" i="1"/>
  <c r="AL89" i="39" a="1"/>
  <c r="AL89" i="39" s="1"/>
  <c r="AL62" i="39" a="1"/>
  <c r="AL62" i="39" s="1"/>
  <c r="E80" i="39"/>
  <c r="E81" i="39"/>
  <c r="C81" i="39"/>
  <c r="C80" i="39"/>
  <c r="E53" i="39"/>
  <c r="E54" i="39"/>
  <c r="C54" i="39"/>
  <c r="C53" i="39"/>
  <c r="E104" i="39"/>
  <c r="C104" i="39"/>
  <c r="AL35" i="39" a="1"/>
  <c r="AL35" i="39" s="1"/>
  <c r="C21" i="39"/>
  <c r="E21" i="39"/>
  <c r="E20" i="39"/>
  <c r="C20" i="39"/>
  <c r="K66" i="1"/>
  <c r="L69" i="1"/>
  <c r="L71" i="1" s="1"/>
  <c r="J69" i="1"/>
  <c r="J71" i="1" s="1"/>
  <c r="E19" i="38"/>
  <c r="C19" i="38"/>
  <c r="K94" i="1"/>
  <c r="E31" i="36"/>
  <c r="C31" i="36"/>
  <c r="E21" i="38"/>
  <c r="C21" i="38"/>
  <c r="C105" i="38"/>
  <c r="E105" i="38"/>
  <c r="C104" i="38"/>
  <c r="E104" i="38"/>
  <c r="E103" i="38"/>
  <c r="C103" i="38"/>
  <c r="E102" i="38"/>
  <c r="C102" i="38"/>
  <c r="C133" i="38"/>
  <c r="E133" i="38"/>
  <c r="E132" i="38"/>
  <c r="E134" i="38"/>
  <c r="C134" i="38"/>
  <c r="C132" i="38"/>
  <c r="E128" i="38"/>
  <c r="E129" i="38"/>
  <c r="E130" i="38"/>
  <c r="C130" i="38"/>
  <c r="C129" i="38"/>
  <c r="C128" i="38"/>
  <c r="E127" i="38"/>
  <c r="C127" i="38"/>
  <c r="E96" i="38"/>
  <c r="E97" i="38"/>
  <c r="E98" i="38"/>
  <c r="E99" i="38"/>
  <c r="C99" i="38"/>
  <c r="C98" i="38"/>
  <c r="C97" i="38"/>
  <c r="C96" i="38"/>
  <c r="E73" i="38"/>
  <c r="C73" i="38"/>
  <c r="E72" i="38"/>
  <c r="E74" i="38"/>
  <c r="C74" i="38"/>
  <c r="C72" i="38"/>
  <c r="E70" i="38"/>
  <c r="C70" i="38"/>
  <c r="E69" i="38"/>
  <c r="C69" i="38"/>
  <c r="E68" i="38"/>
  <c r="C68" i="38"/>
  <c r="E67" i="38"/>
  <c r="C67" i="38"/>
  <c r="E44" i="38"/>
  <c r="C44" i="38"/>
  <c r="E43" i="38"/>
  <c r="C43" i="38"/>
  <c r="E42" i="38"/>
  <c r="C42" i="38"/>
  <c r="E40" i="38"/>
  <c r="C40" i="38"/>
  <c r="E39" i="38"/>
  <c r="C39" i="38"/>
  <c r="E38" i="38"/>
  <c r="C38" i="38"/>
  <c r="E37" i="38"/>
  <c r="C37" i="38"/>
  <c r="D97" i="1" l="1"/>
  <c r="D73" i="38" s="1"/>
  <c r="D98" i="1"/>
  <c r="D54" i="39" s="1"/>
  <c r="D65" i="1"/>
  <c r="D68" i="1"/>
  <c r="D117" i="1"/>
  <c r="D81" i="39" s="1"/>
  <c r="D107" i="1"/>
  <c r="D104" i="38" s="1"/>
  <c r="D64" i="1"/>
  <c r="D94" i="1"/>
  <c r="D85" i="1"/>
  <c r="D43" i="38" s="1"/>
  <c r="D116" i="1"/>
  <c r="D86" i="1"/>
  <c r="D21" i="39" s="1"/>
  <c r="D66" i="1"/>
  <c r="F29" i="42"/>
  <c r="H29" i="42"/>
  <c r="F13" i="42"/>
  <c r="G30" i="42"/>
  <c r="F14" i="42"/>
  <c r="G29" i="42"/>
  <c r="I30" i="42"/>
  <c r="G13" i="42"/>
  <c r="H13" i="42"/>
  <c r="I14" i="42"/>
  <c r="H30" i="42"/>
  <c r="I13" i="42"/>
  <c r="G14" i="42"/>
  <c r="F30" i="42"/>
  <c r="I29" i="42"/>
  <c r="H14" i="42"/>
  <c r="K69" i="1"/>
  <c r="E22" i="38"/>
  <c r="C22" i="38"/>
  <c r="E13" i="38"/>
  <c r="C13" i="38"/>
  <c r="E12" i="38"/>
  <c r="C12" i="38"/>
  <c r="E20" i="38"/>
  <c r="C20" i="38"/>
  <c r="E18" i="38"/>
  <c r="C18" i="38"/>
  <c r="D133" i="38" l="1"/>
  <c r="D80" i="39"/>
  <c r="D20" i="39"/>
  <c r="D53" i="39"/>
  <c r="D104" i="39"/>
  <c r="K71" i="1"/>
  <c r="D71" i="1" s="1"/>
  <c r="D69" i="1"/>
  <c r="K105" i="1"/>
  <c r="K104" i="1"/>
  <c r="D104" i="1" s="1"/>
  <c r="P114" i="39" l="1"/>
  <c r="Q114" i="39"/>
  <c r="R114" i="39"/>
  <c r="S114" i="39"/>
  <c r="T114" i="39"/>
  <c r="U114" i="39"/>
  <c r="V114" i="39"/>
  <c r="W114" i="39"/>
  <c r="X114" i="39"/>
  <c r="Y114" i="39"/>
  <c r="Z114" i="39"/>
  <c r="AA114" i="39"/>
  <c r="AB114" i="39"/>
  <c r="AC114" i="39"/>
  <c r="AD114" i="39"/>
  <c r="AE114" i="39"/>
  <c r="AF114" i="39"/>
  <c r="AG114" i="39"/>
  <c r="AH114" i="39"/>
  <c r="AI114" i="39"/>
  <c r="AJ114" i="39"/>
  <c r="AK114" i="39"/>
  <c r="AL114" i="39"/>
  <c r="P115" i="39"/>
  <c r="Q115" i="39"/>
  <c r="R115" i="39"/>
  <c r="S115" i="39"/>
  <c r="T115" i="39"/>
  <c r="U115" i="39"/>
  <c r="V115" i="39"/>
  <c r="W115" i="39"/>
  <c r="X115" i="39"/>
  <c r="Y115" i="39"/>
  <c r="Z115" i="39"/>
  <c r="AA115" i="39"/>
  <c r="AB115" i="39"/>
  <c r="AC115" i="39"/>
  <c r="AD115" i="39"/>
  <c r="AE115" i="39"/>
  <c r="AF115" i="39"/>
  <c r="AG115" i="39"/>
  <c r="AH115" i="39"/>
  <c r="AI115" i="39"/>
  <c r="AJ115" i="39"/>
  <c r="AK115" i="39"/>
  <c r="AL115" i="39"/>
  <c r="P116" i="39"/>
  <c r="Q116" i="39"/>
  <c r="R116" i="39"/>
  <c r="S116" i="39"/>
  <c r="T116" i="39"/>
  <c r="U116" i="39"/>
  <c r="V116" i="39"/>
  <c r="W116" i="39"/>
  <c r="X116" i="39"/>
  <c r="Y116" i="39"/>
  <c r="Z116" i="39"/>
  <c r="AA116" i="39"/>
  <c r="AB116" i="39"/>
  <c r="AC116" i="39"/>
  <c r="AD116" i="39"/>
  <c r="AE116" i="39"/>
  <c r="AF116" i="39"/>
  <c r="AG116" i="39"/>
  <c r="AH116" i="39"/>
  <c r="AI116" i="39"/>
  <c r="AJ116" i="39"/>
  <c r="AK116" i="39"/>
  <c r="AL116" i="39"/>
  <c r="P117" i="39"/>
  <c r="Q117" i="39"/>
  <c r="R117" i="39"/>
  <c r="S117" i="39"/>
  <c r="T117" i="39"/>
  <c r="U117" i="39"/>
  <c r="V117" i="39"/>
  <c r="W117" i="39"/>
  <c r="X117" i="39"/>
  <c r="Y117" i="39"/>
  <c r="Z117" i="39"/>
  <c r="AA117" i="39"/>
  <c r="AB117" i="39"/>
  <c r="AC117" i="39"/>
  <c r="AD117" i="39"/>
  <c r="AE117" i="39"/>
  <c r="AF117" i="39"/>
  <c r="AG117" i="39"/>
  <c r="AH117" i="39"/>
  <c r="AI117" i="39"/>
  <c r="AJ117" i="39"/>
  <c r="AK117" i="39"/>
  <c r="AL117" i="39"/>
  <c r="P118" i="39"/>
  <c r="Q118" i="39"/>
  <c r="R118" i="39"/>
  <c r="S118" i="39"/>
  <c r="T118" i="39"/>
  <c r="U118" i="39"/>
  <c r="V118" i="39"/>
  <c r="W118" i="39"/>
  <c r="X118" i="39"/>
  <c r="Y118" i="39"/>
  <c r="Z118" i="39"/>
  <c r="AA118" i="39"/>
  <c r="AB118" i="39"/>
  <c r="AC118" i="39"/>
  <c r="AD118" i="39"/>
  <c r="AE118" i="39"/>
  <c r="AF118" i="39"/>
  <c r="AG118" i="39"/>
  <c r="AH118" i="39"/>
  <c r="AI118" i="39"/>
  <c r="AJ118" i="39"/>
  <c r="AK118" i="39"/>
  <c r="AL118" i="39"/>
  <c r="I114" i="39"/>
  <c r="J114" i="39"/>
  <c r="K114" i="39"/>
  <c r="L114" i="39"/>
  <c r="M114" i="39"/>
  <c r="N114" i="39"/>
  <c r="O114" i="39"/>
  <c r="I115" i="39"/>
  <c r="J115" i="39"/>
  <c r="K115" i="39"/>
  <c r="L115" i="39"/>
  <c r="M115" i="39"/>
  <c r="N115" i="39"/>
  <c r="O115" i="39"/>
  <c r="I116" i="39"/>
  <c r="J116" i="39"/>
  <c r="K116" i="39"/>
  <c r="L116" i="39"/>
  <c r="M116" i="39"/>
  <c r="N116" i="39"/>
  <c r="O116" i="39"/>
  <c r="I117" i="39"/>
  <c r="J117" i="39"/>
  <c r="K117" i="39"/>
  <c r="L117" i="39"/>
  <c r="M117" i="39"/>
  <c r="N117" i="39"/>
  <c r="O117" i="39"/>
  <c r="I118" i="39"/>
  <c r="J118" i="39"/>
  <c r="K118" i="39"/>
  <c r="L118" i="39"/>
  <c r="M118" i="39"/>
  <c r="N118" i="39"/>
  <c r="O118" i="39"/>
  <c r="H115" i="39"/>
  <c r="H116" i="39"/>
  <c r="H117" i="39"/>
  <c r="H118" i="39"/>
  <c r="H114" i="39"/>
  <c r="E115" i="39"/>
  <c r="E116" i="39"/>
  <c r="E117" i="39"/>
  <c r="E118" i="39"/>
  <c r="E114" i="39"/>
  <c r="C114" i="39"/>
  <c r="J18" i="8"/>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AJ18" i="8" s="1"/>
  <c r="AK18" i="8" s="1"/>
  <c r="AL18" i="8" s="1"/>
  <c r="AM18" i="8" s="1"/>
  <c r="AN18" i="8" s="1"/>
  <c r="AO18" i="8" s="1"/>
  <c r="AP18" i="8" s="1"/>
  <c r="AQ18" i="8" s="1"/>
  <c r="AR18" i="8" s="1"/>
  <c r="AS18" i="8" s="1"/>
  <c r="AT18" i="8" s="1"/>
  <c r="AU18" i="8" s="1"/>
  <c r="E106" i="39" l="1"/>
  <c r="E107" i="39"/>
  <c r="E108" i="39"/>
  <c r="E109" i="39"/>
  <c r="E110" i="39"/>
  <c r="C110" i="39"/>
  <c r="C109" i="39"/>
  <c r="C108" i="39"/>
  <c r="C107" i="39"/>
  <c r="C106" i="39"/>
  <c r="E102" i="39"/>
  <c r="E103" i="39"/>
  <c r="C103" i="39"/>
  <c r="C102" i="39"/>
  <c r="K112" i="1"/>
  <c r="L112" i="1"/>
  <c r="J112" i="1"/>
  <c r="L113" i="1"/>
  <c r="J113" i="1"/>
  <c r="K118" i="1"/>
  <c r="D118" i="1" s="1"/>
  <c r="D134" i="38" s="1"/>
  <c r="L118" i="1"/>
  <c r="J118" i="1"/>
  <c r="K115" i="1"/>
  <c r="D115" i="1" s="1"/>
  <c r="E78" i="39"/>
  <c r="E79" i="39"/>
  <c r="C79" i="39"/>
  <c r="C78" i="39"/>
  <c r="E76" i="39"/>
  <c r="C76" i="39"/>
  <c r="E51" i="39"/>
  <c r="E52" i="39"/>
  <c r="C52" i="39"/>
  <c r="C51" i="39"/>
  <c r="E49" i="39"/>
  <c r="C49" i="39"/>
  <c r="D8" i="36"/>
  <c r="D8" i="38" s="1"/>
  <c r="B8" i="36"/>
  <c r="B8" i="38" s="1"/>
  <c r="H8" i="36"/>
  <c r="H8" i="38" s="1"/>
  <c r="I69" i="37"/>
  <c r="J69" i="37"/>
  <c r="K69" i="37"/>
  <c r="L69" i="37"/>
  <c r="M69" i="37"/>
  <c r="N69" i="37"/>
  <c r="O69" i="37"/>
  <c r="P69" i="37"/>
  <c r="Q69" i="37"/>
  <c r="R69" i="37"/>
  <c r="S69" i="37"/>
  <c r="T69" i="37"/>
  <c r="U69" i="37"/>
  <c r="V69" i="37"/>
  <c r="W69" i="37"/>
  <c r="X69" i="37"/>
  <c r="Y69" i="37"/>
  <c r="Z69" i="37"/>
  <c r="AA69" i="37"/>
  <c r="AB69" i="37"/>
  <c r="AC69" i="37"/>
  <c r="AD69" i="37"/>
  <c r="AE69" i="37"/>
  <c r="AF69" i="37"/>
  <c r="D69" i="37"/>
  <c r="E69" i="37"/>
  <c r="F69" i="37"/>
  <c r="G69" i="37"/>
  <c r="H69" i="37"/>
  <c r="C69" i="37"/>
  <c r="C19" i="39"/>
  <c r="E19" i="39"/>
  <c r="E23" i="39"/>
  <c r="E24" i="39"/>
  <c r="C24" i="39"/>
  <c r="C23" i="39"/>
  <c r="E18" i="39"/>
  <c r="C18" i="39"/>
  <c r="E16" i="39"/>
  <c r="C16" i="39"/>
  <c r="D89" i="1"/>
  <c r="D24" i="39" s="1"/>
  <c r="D88" i="1"/>
  <c r="D23" i="39" s="1"/>
  <c r="C36" i="37"/>
  <c r="C35" i="37"/>
  <c r="C43" i="37"/>
  <c r="C33" i="37"/>
  <c r="C30" i="37"/>
  <c r="C27" i="37"/>
  <c r="AF161" i="37"/>
  <c r="AE161" i="37"/>
  <c r="AD161" i="37"/>
  <c r="AC161" i="37"/>
  <c r="AB161" i="37"/>
  <c r="AA161" i="37"/>
  <c r="Z161" i="37"/>
  <c r="Y161" i="37"/>
  <c r="X161" i="37"/>
  <c r="W161" i="37"/>
  <c r="V161" i="37"/>
  <c r="U161" i="37"/>
  <c r="T161" i="37"/>
  <c r="S161" i="37"/>
  <c r="R161" i="37"/>
  <c r="Q161" i="37"/>
  <c r="P161" i="37"/>
  <c r="O161" i="37"/>
  <c r="N161" i="37"/>
  <c r="M161" i="37"/>
  <c r="L161" i="37"/>
  <c r="K161" i="37"/>
  <c r="J161" i="37"/>
  <c r="I161" i="37"/>
  <c r="H161" i="37"/>
  <c r="G161" i="37"/>
  <c r="F161" i="37"/>
  <c r="E161" i="37"/>
  <c r="D161" i="37"/>
  <c r="AF133" i="37"/>
  <c r="AE133" i="37"/>
  <c r="AD133" i="37"/>
  <c r="AC133" i="37"/>
  <c r="AB133" i="37"/>
  <c r="AA133" i="37"/>
  <c r="Z133" i="37"/>
  <c r="Y133" i="37"/>
  <c r="X133" i="37"/>
  <c r="W133" i="37"/>
  <c r="V133" i="37"/>
  <c r="U133" i="37"/>
  <c r="T133" i="37"/>
  <c r="S133" i="37"/>
  <c r="R133" i="37"/>
  <c r="Q133" i="37"/>
  <c r="P133" i="37"/>
  <c r="O133" i="37"/>
  <c r="N133" i="37"/>
  <c r="M133" i="37"/>
  <c r="L133" i="37"/>
  <c r="K133" i="37"/>
  <c r="J133" i="37"/>
  <c r="I133" i="37"/>
  <c r="H133" i="37"/>
  <c r="G133" i="37"/>
  <c r="F133" i="37"/>
  <c r="E133" i="37"/>
  <c r="D133" i="37"/>
  <c r="AF105" i="37"/>
  <c r="AE105" i="37"/>
  <c r="AD105" i="37"/>
  <c r="AC105" i="37"/>
  <c r="AB105" i="37"/>
  <c r="AA105" i="37"/>
  <c r="Z105" i="37"/>
  <c r="Y105" i="37"/>
  <c r="X105" i="37"/>
  <c r="W105" i="37"/>
  <c r="V105" i="37"/>
  <c r="U105" i="37"/>
  <c r="T105" i="37"/>
  <c r="S105" i="37"/>
  <c r="R105" i="37"/>
  <c r="Q105" i="37"/>
  <c r="P105" i="37"/>
  <c r="O105" i="37"/>
  <c r="N105" i="37"/>
  <c r="M105" i="37"/>
  <c r="L105" i="37"/>
  <c r="K105" i="37"/>
  <c r="J105" i="37"/>
  <c r="I105" i="37"/>
  <c r="H105" i="37"/>
  <c r="G105" i="37"/>
  <c r="F105" i="37"/>
  <c r="E105" i="37"/>
  <c r="D105" i="37"/>
  <c r="AF77" i="37"/>
  <c r="AE77" i="37"/>
  <c r="AD77" i="37"/>
  <c r="AC77" i="37"/>
  <c r="AB77" i="37"/>
  <c r="AA77" i="37"/>
  <c r="Z77" i="37"/>
  <c r="Y77" i="37"/>
  <c r="X77" i="37"/>
  <c r="W77" i="37"/>
  <c r="V77" i="37"/>
  <c r="U77" i="37"/>
  <c r="T77" i="37"/>
  <c r="S77" i="37"/>
  <c r="R77" i="37"/>
  <c r="Q77" i="37"/>
  <c r="P77" i="37"/>
  <c r="O77" i="37"/>
  <c r="N77" i="37"/>
  <c r="M77" i="37"/>
  <c r="L77" i="37"/>
  <c r="K77" i="37"/>
  <c r="J77" i="37"/>
  <c r="I77" i="37"/>
  <c r="H77" i="37"/>
  <c r="G77" i="37"/>
  <c r="F77" i="37"/>
  <c r="E77" i="37"/>
  <c r="D77" i="37"/>
  <c r="E54" i="37"/>
  <c r="F54" i="37"/>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D54" i="37"/>
  <c r="D7" i="39"/>
  <c r="B7" i="39"/>
  <c r="D6" i="39"/>
  <c r="B6" i="39"/>
  <c r="B5" i="39"/>
  <c r="AL4" i="39"/>
  <c r="AK4" i="39"/>
  <c r="AJ4" i="39"/>
  <c r="AI4" i="39"/>
  <c r="AH4" i="39"/>
  <c r="AG4" i="39"/>
  <c r="AF4" i="39"/>
  <c r="AE4" i="39"/>
  <c r="AD4" i="39"/>
  <c r="AC4" i="39"/>
  <c r="AB4" i="39"/>
  <c r="AA4" i="39"/>
  <c r="Z4" i="39"/>
  <c r="Y4" i="39"/>
  <c r="X4" i="39"/>
  <c r="W4" i="39"/>
  <c r="V4" i="39"/>
  <c r="U4" i="39"/>
  <c r="T4" i="39"/>
  <c r="S4" i="39"/>
  <c r="R4" i="39"/>
  <c r="Q4" i="39"/>
  <c r="P4" i="39"/>
  <c r="O4" i="39"/>
  <c r="N4" i="39"/>
  <c r="M4" i="39"/>
  <c r="L4" i="39"/>
  <c r="K4" i="39"/>
  <c r="J4" i="39"/>
  <c r="I4" i="39"/>
  <c r="H4" i="39"/>
  <c r="B4" i="39"/>
  <c r="D7" i="38"/>
  <c r="B7" i="38"/>
  <c r="D6" i="38"/>
  <c r="B6" i="38"/>
  <c r="B5"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B4" i="38"/>
  <c r="E38" i="36"/>
  <c r="C38" i="36"/>
  <c r="E224" i="36"/>
  <c r="C224" i="36"/>
  <c r="E286" i="36"/>
  <c r="C286" i="36"/>
  <c r="E100" i="36"/>
  <c r="C100" i="36"/>
  <c r="E162" i="36"/>
  <c r="C162" i="36"/>
  <c r="E272" i="36"/>
  <c r="C272" i="36"/>
  <c r="E271" i="36"/>
  <c r="C271" i="36"/>
  <c r="E256" i="36"/>
  <c r="C256" i="36"/>
  <c r="E255" i="36"/>
  <c r="E75" i="39" s="1"/>
  <c r="C255" i="36"/>
  <c r="C75" i="39" s="1"/>
  <c r="E252" i="36"/>
  <c r="C252" i="36"/>
  <c r="E238" i="36"/>
  <c r="C238" i="36"/>
  <c r="E236" i="36"/>
  <c r="C236" i="36"/>
  <c r="E268" i="36"/>
  <c r="C268" i="36"/>
  <c r="E253" i="36"/>
  <c r="C253" i="36"/>
  <c r="E251" i="36"/>
  <c r="C251" i="36"/>
  <c r="E235" i="36"/>
  <c r="C235" i="36"/>
  <c r="E209" i="36"/>
  <c r="C209" i="36"/>
  <c r="E210" i="36"/>
  <c r="C210" i="36"/>
  <c r="E86" i="36"/>
  <c r="C86" i="36"/>
  <c r="E194" i="36"/>
  <c r="C194" i="36"/>
  <c r="E193" i="36"/>
  <c r="E112" i="39" s="1"/>
  <c r="C193" i="36"/>
  <c r="C112" i="39" s="1"/>
  <c r="E190" i="36"/>
  <c r="C190" i="36"/>
  <c r="E176" i="36"/>
  <c r="C176" i="36"/>
  <c r="E174" i="36"/>
  <c r="C174" i="36"/>
  <c r="E206" i="36"/>
  <c r="C206" i="36"/>
  <c r="E191" i="36"/>
  <c r="C191" i="36"/>
  <c r="E189" i="36"/>
  <c r="C189" i="36"/>
  <c r="E173" i="36"/>
  <c r="C173" i="36"/>
  <c r="E148" i="36"/>
  <c r="C148" i="36"/>
  <c r="E147" i="36"/>
  <c r="C147" i="36"/>
  <c r="E144" i="36"/>
  <c r="C144" i="36"/>
  <c r="E82" i="36"/>
  <c r="C82" i="36"/>
  <c r="E132" i="36"/>
  <c r="C132" i="36"/>
  <c r="E131" i="36"/>
  <c r="E48" i="39" s="1"/>
  <c r="C131" i="36"/>
  <c r="C48" i="39" s="1"/>
  <c r="E128" i="36"/>
  <c r="C128" i="36"/>
  <c r="E114" i="36"/>
  <c r="C114" i="36"/>
  <c r="E112" i="36"/>
  <c r="C112" i="36"/>
  <c r="E129" i="36"/>
  <c r="C129" i="36"/>
  <c r="E127" i="36"/>
  <c r="C127" i="36"/>
  <c r="E111" i="36"/>
  <c r="C111" i="36"/>
  <c r="E85" i="36"/>
  <c r="C85" i="36"/>
  <c r="E70" i="36"/>
  <c r="C70" i="36"/>
  <c r="E69" i="36"/>
  <c r="E15" i="39" s="1"/>
  <c r="C69" i="36"/>
  <c r="C15" i="39" s="1"/>
  <c r="E25" i="36"/>
  <c r="C25" i="36"/>
  <c r="E66" i="36"/>
  <c r="C66" i="36"/>
  <c r="E67" i="36"/>
  <c r="C67" i="36"/>
  <c r="E65" i="36"/>
  <c r="C65" i="36"/>
  <c r="C23" i="36"/>
  <c r="E23" i="36"/>
  <c r="E22" i="36"/>
  <c r="C22" i="36"/>
  <c r="E52" i="36"/>
  <c r="C52" i="36"/>
  <c r="E50" i="36"/>
  <c r="C50" i="36"/>
  <c r="E49" i="36"/>
  <c r="C49" i="36"/>
  <c r="E14" i="36"/>
  <c r="C14" i="36"/>
  <c r="E32" i="36"/>
  <c r="E269" i="36" s="1"/>
  <c r="C32" i="36"/>
  <c r="C145" i="36" s="1"/>
  <c r="E16" i="36"/>
  <c r="C16" i="36"/>
  <c r="D7" i="36"/>
  <c r="B7" i="36"/>
  <c r="D6" i="36"/>
  <c r="B6" i="36"/>
  <c r="B5"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B4" i="36"/>
  <c r="F9" i="35"/>
  <c r="D9" i="35"/>
  <c r="S9" i="35"/>
  <c r="T9" i="35"/>
  <c r="U9" i="35"/>
  <c r="V9" i="35"/>
  <c r="W9" i="35"/>
  <c r="X9" i="35"/>
  <c r="Y9" i="35"/>
  <c r="Z9" i="35"/>
  <c r="AA9" i="35"/>
  <c r="J9" i="35"/>
  <c r="K9" i="35"/>
  <c r="L9" i="35"/>
  <c r="M9" i="35"/>
  <c r="N9" i="35"/>
  <c r="O9" i="35"/>
  <c r="P9" i="35"/>
  <c r="Q9" i="35"/>
  <c r="R9" i="35"/>
  <c r="I9" i="35"/>
  <c r="I174" i="35"/>
  <c r="I173" i="35"/>
  <c r="I172" i="35"/>
  <c r="I171" i="35"/>
  <c r="I170" i="35"/>
  <c r="I169" i="35"/>
  <c r="I168" i="35"/>
  <c r="I167" i="35"/>
  <c r="I166" i="35"/>
  <c r="K144" i="35"/>
  <c r="J144" i="35"/>
  <c r="K143" i="35"/>
  <c r="J143" i="35"/>
  <c r="K142" i="35"/>
  <c r="J142" i="35"/>
  <c r="K141" i="35"/>
  <c r="J141" i="35"/>
  <c r="K140" i="35"/>
  <c r="J140" i="35"/>
  <c r="K139" i="35"/>
  <c r="J139" i="35"/>
  <c r="K138" i="35"/>
  <c r="J138" i="35"/>
  <c r="J137" i="35"/>
  <c r="K114" i="35"/>
  <c r="J114" i="35"/>
  <c r="K113" i="35"/>
  <c r="L114" i="35" s="1"/>
  <c r="J113" i="35"/>
  <c r="K112" i="35"/>
  <c r="J112" i="35"/>
  <c r="J111" i="35"/>
  <c r="K110" i="35"/>
  <c r="J110" i="35"/>
  <c r="K109" i="35"/>
  <c r="J109" i="35"/>
  <c r="K108" i="35"/>
  <c r="J108" i="35"/>
  <c r="J107" i="35"/>
  <c r="J84" i="35"/>
  <c r="K83" i="35"/>
  <c r="J83" i="35"/>
  <c r="J82" i="35"/>
  <c r="J81" i="35"/>
  <c r="J80" i="35"/>
  <c r="K79" i="35"/>
  <c r="J79" i="35"/>
  <c r="J78" i="35"/>
  <c r="J77" i="35"/>
  <c r="J54" i="35"/>
  <c r="J53" i="35"/>
  <c r="J52" i="35"/>
  <c r="K53" i="35" s="1"/>
  <c r="K51" i="35"/>
  <c r="L52" i="35" s="1"/>
  <c r="J51" i="35"/>
  <c r="K50" i="35"/>
  <c r="L51" i="35" s="1"/>
  <c r="M52" i="35" s="1"/>
  <c r="J50" i="35"/>
  <c r="J49" i="35"/>
  <c r="J48" i="35"/>
  <c r="K49" i="35" s="1"/>
  <c r="J47" i="35"/>
  <c r="K24" i="35"/>
  <c r="J24" i="35"/>
  <c r="L23" i="35"/>
  <c r="M24" i="35" s="1"/>
  <c r="J23" i="35"/>
  <c r="J173" i="35" s="1"/>
  <c r="K22" i="35"/>
  <c r="J22" i="35"/>
  <c r="K23" i="35" s="1"/>
  <c r="J21" i="35"/>
  <c r="J171" i="35" s="1"/>
  <c r="K20" i="35"/>
  <c r="L21" i="35" s="1"/>
  <c r="J20" i="35"/>
  <c r="K21" i="35" s="1"/>
  <c r="L19" i="35"/>
  <c r="M20" i="35" s="1"/>
  <c r="J19" i="35"/>
  <c r="J169" i="35" s="1"/>
  <c r="K18" i="35"/>
  <c r="J18" i="35"/>
  <c r="K19" i="35" s="1"/>
  <c r="J17" i="35"/>
  <c r="J167" i="35" s="1"/>
  <c r="L4" i="35"/>
  <c r="M4" i="35" s="1"/>
  <c r="N4" i="35" s="1"/>
  <c r="O4" i="35" s="1"/>
  <c r="P4" i="35" s="1"/>
  <c r="Q4" i="35" s="1"/>
  <c r="R4" i="35" s="1"/>
  <c r="S4" i="35" s="1"/>
  <c r="T4" i="35" s="1"/>
  <c r="U4" i="35" s="1"/>
  <c r="V4" i="35" s="1"/>
  <c r="W4" i="35" s="1"/>
  <c r="X4" i="35" s="1"/>
  <c r="Y4" i="35" s="1"/>
  <c r="Z4" i="35" s="1"/>
  <c r="AA4" i="35" s="1"/>
  <c r="AB4" i="35" s="1"/>
  <c r="AC4" i="35" s="1"/>
  <c r="AD4" i="35" s="1"/>
  <c r="AE4" i="35" s="1"/>
  <c r="AF4" i="35" s="1"/>
  <c r="AG4" i="35" s="1"/>
  <c r="AH4" i="35" s="1"/>
  <c r="AI4" i="35" s="1"/>
  <c r="AJ4" i="35" s="1"/>
  <c r="AK4" i="35" s="1"/>
  <c r="AL4" i="35" s="1"/>
  <c r="AM4" i="35" s="1"/>
  <c r="AN4" i="35" s="1"/>
  <c r="AO4" i="35" s="1"/>
  <c r="AP4" i="35" s="1"/>
  <c r="AQ4" i="35" s="1"/>
  <c r="AR4" i="35" s="1"/>
  <c r="AS4" i="35" s="1"/>
  <c r="AT4" i="35" s="1"/>
  <c r="AU4" i="35" s="1"/>
  <c r="K4" i="35"/>
  <c r="J4" i="35"/>
  <c r="J9" i="34"/>
  <c r="K9" i="34"/>
  <c r="L9" i="34"/>
  <c r="M9" i="34"/>
  <c r="N9" i="34"/>
  <c r="O9" i="34"/>
  <c r="P9" i="34"/>
  <c r="Q9" i="34"/>
  <c r="R9" i="34"/>
  <c r="S9" i="34"/>
  <c r="T9" i="34"/>
  <c r="U9" i="34"/>
  <c r="V9" i="34"/>
  <c r="W9" i="34"/>
  <c r="X9" i="34"/>
  <c r="Y9" i="34"/>
  <c r="Z9" i="34"/>
  <c r="AA9" i="34"/>
  <c r="I9" i="34"/>
  <c r="F9" i="34"/>
  <c r="D9" i="34"/>
  <c r="I174" i="34"/>
  <c r="I173" i="34"/>
  <c r="I172" i="34"/>
  <c r="I171" i="34"/>
  <c r="I170" i="34"/>
  <c r="I169" i="34"/>
  <c r="I168" i="34"/>
  <c r="I167" i="34"/>
  <c r="I166" i="34"/>
  <c r="J144" i="34"/>
  <c r="L143" i="34"/>
  <c r="K143" i="34"/>
  <c r="J143" i="34"/>
  <c r="K142" i="34"/>
  <c r="J142" i="34"/>
  <c r="J141" i="34"/>
  <c r="K140" i="34"/>
  <c r="J140" i="34"/>
  <c r="J139" i="34"/>
  <c r="K138" i="34"/>
  <c r="J138" i="34"/>
  <c r="J137" i="34"/>
  <c r="J114" i="34"/>
  <c r="J113" i="34"/>
  <c r="J112" i="34"/>
  <c r="K111" i="34"/>
  <c r="J111" i="34"/>
  <c r="J110" i="34"/>
  <c r="J109" i="34"/>
  <c r="K108" i="34"/>
  <c r="J108" i="34"/>
  <c r="J107" i="34"/>
  <c r="K84" i="34"/>
  <c r="J84" i="34"/>
  <c r="J83" i="34"/>
  <c r="J82" i="34"/>
  <c r="K83" i="34" s="1"/>
  <c r="L84" i="34" s="1"/>
  <c r="L81" i="34"/>
  <c r="K81" i="34"/>
  <c r="J81" i="34"/>
  <c r="K80" i="34"/>
  <c r="J80" i="34"/>
  <c r="J79" i="34"/>
  <c r="K78" i="34"/>
  <c r="J78" i="34"/>
  <c r="J77" i="34"/>
  <c r="L54" i="34"/>
  <c r="J54" i="34"/>
  <c r="J53" i="34"/>
  <c r="J52" i="34"/>
  <c r="K53" i="34" s="1"/>
  <c r="J51" i="34"/>
  <c r="J50" i="34"/>
  <c r="K51" i="34" s="1"/>
  <c r="J49" i="34"/>
  <c r="K48" i="34"/>
  <c r="J48" i="34"/>
  <c r="J47" i="34"/>
  <c r="J24" i="34"/>
  <c r="L23" i="34"/>
  <c r="M24" i="34" s="1"/>
  <c r="J23" i="34"/>
  <c r="J173" i="34" s="1"/>
  <c r="K22" i="34"/>
  <c r="J22" i="34"/>
  <c r="J172" i="34" s="1"/>
  <c r="J21" i="34"/>
  <c r="J171" i="34" s="1"/>
  <c r="J20" i="34"/>
  <c r="K21" i="34" s="1"/>
  <c r="L19" i="34"/>
  <c r="M20" i="34" s="1"/>
  <c r="J19" i="34"/>
  <c r="J169" i="34" s="1"/>
  <c r="K18" i="34"/>
  <c r="K168" i="34" s="1"/>
  <c r="J18" i="34"/>
  <c r="J168" i="34" s="1"/>
  <c r="J17" i="34"/>
  <c r="J167" i="34" s="1"/>
  <c r="J4" i="34"/>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AG4" i="34" s="1"/>
  <c r="AH4" i="34" s="1"/>
  <c r="AI4" i="34" s="1"/>
  <c r="AJ4" i="34" s="1"/>
  <c r="AK4" i="34" s="1"/>
  <c r="AL4" i="34" s="1"/>
  <c r="AM4" i="34" s="1"/>
  <c r="AN4" i="34" s="1"/>
  <c r="AO4" i="34" s="1"/>
  <c r="AP4" i="34" s="1"/>
  <c r="AQ4" i="34" s="1"/>
  <c r="AR4" i="34" s="1"/>
  <c r="AS4" i="34" s="1"/>
  <c r="AT4" i="34" s="1"/>
  <c r="AU4" i="34" s="1"/>
  <c r="R9" i="29"/>
  <c r="S9" i="29"/>
  <c r="T9" i="29"/>
  <c r="U9" i="29"/>
  <c r="V9" i="29"/>
  <c r="W9" i="29"/>
  <c r="X9" i="29"/>
  <c r="Y9" i="29"/>
  <c r="Z9" i="29"/>
  <c r="AA9" i="29"/>
  <c r="J9" i="29"/>
  <c r="K9" i="29"/>
  <c r="L9" i="29"/>
  <c r="M9" i="29"/>
  <c r="N9" i="29"/>
  <c r="O9" i="29"/>
  <c r="P9" i="29"/>
  <c r="Q9" i="29"/>
  <c r="I9" i="29"/>
  <c r="AB14" i="8"/>
  <c r="AB9" i="29" s="1"/>
  <c r="AC14" i="8"/>
  <c r="AD14" i="8" s="1"/>
  <c r="AE14" i="8" s="1"/>
  <c r="AF14" i="8" s="1"/>
  <c r="AG14" i="8" s="1"/>
  <c r="AH14" i="8" s="1"/>
  <c r="AI14" i="8" s="1"/>
  <c r="AJ14" i="8" s="1"/>
  <c r="AK14" i="8" s="1"/>
  <c r="AL14" i="8" s="1"/>
  <c r="AM14" i="8" s="1"/>
  <c r="AN14" i="8" s="1"/>
  <c r="AO14" i="8" s="1"/>
  <c r="AP14" i="8" s="1"/>
  <c r="AQ14" i="8" s="1"/>
  <c r="AR14" i="8" s="1"/>
  <c r="AS14" i="8" s="1"/>
  <c r="AT14" i="8" s="1"/>
  <c r="AU14" i="8" s="1"/>
  <c r="AU9" i="29" s="1"/>
  <c r="AB15" i="8"/>
  <c r="AB9" i="34" s="1"/>
  <c r="AB16" i="8"/>
  <c r="AC16" i="8" s="1"/>
  <c r="V5" i="33"/>
  <c r="U5" i="33"/>
  <c r="V6" i="33"/>
  <c r="U6" i="33"/>
  <c r="O65" i="33"/>
  <c r="O64" i="33"/>
  <c r="O71" i="33"/>
  <c r="O73" i="33" s="1"/>
  <c r="W5" i="33"/>
  <c r="W6" i="33"/>
  <c r="W7" i="33"/>
  <c r="W8" i="33"/>
  <c r="W4" i="33"/>
  <c r="V8" i="33"/>
  <c r="U8" i="33"/>
  <c r="O86" i="33"/>
  <c r="O85" i="33"/>
  <c r="O83" i="33"/>
  <c r="O82" i="33"/>
  <c r="O70" i="33"/>
  <c r="O60" i="33"/>
  <c r="O59" i="33"/>
  <c r="C12" i="33"/>
  <c r="D12" i="33" s="1"/>
  <c r="C13" i="33"/>
  <c r="D13" i="33" s="1"/>
  <c r="C14" i="33"/>
  <c r="D14" i="33" s="1"/>
  <c r="C11" i="33"/>
  <c r="D11" i="33" s="1"/>
  <c r="C7" i="33"/>
  <c r="C8" i="33" s="1"/>
  <c r="C6" i="33"/>
  <c r="D6" i="33" s="1"/>
  <c r="M6" i="33"/>
  <c r="D15" i="33"/>
  <c r="D5" i="33"/>
  <c r="D24" i="1"/>
  <c r="D25" i="1"/>
  <c r="D26" i="1"/>
  <c r="D23" i="1"/>
  <c r="D22" i="1"/>
  <c r="I55" i="31"/>
  <c r="I54" i="31"/>
  <c r="I35" i="31"/>
  <c r="I34" i="31"/>
  <c r="O14" i="31"/>
  <c r="O12" i="31"/>
  <c r="P10" i="31"/>
  <c r="O10" i="31"/>
  <c r="AC15" i="8" l="1"/>
  <c r="AD15" i="8" s="1"/>
  <c r="AE15" i="8" s="1"/>
  <c r="AF15" i="8" s="1"/>
  <c r="AG15" i="8" s="1"/>
  <c r="AH15" i="8" s="1"/>
  <c r="AI15" i="8" s="1"/>
  <c r="AJ15" i="8" s="1"/>
  <c r="AK15" i="8" s="1"/>
  <c r="AL15" i="8" s="1"/>
  <c r="AM15" i="8" s="1"/>
  <c r="AN15" i="8" s="1"/>
  <c r="AO15" i="8" s="1"/>
  <c r="AP15" i="8" s="1"/>
  <c r="AQ15" i="8" s="1"/>
  <c r="AR15" i="8" s="1"/>
  <c r="AS15" i="8" s="1"/>
  <c r="AT15" i="8" s="1"/>
  <c r="AU15" i="8" s="1"/>
  <c r="AU9" i="34" s="1"/>
  <c r="AS9" i="29"/>
  <c r="AH9" i="34"/>
  <c r="AR9" i="29"/>
  <c r="AK9" i="29"/>
  <c r="AJ9" i="29"/>
  <c r="AC9" i="29"/>
  <c r="AD16" i="8"/>
  <c r="AC9" i="35"/>
  <c r="AG9" i="34"/>
  <c r="AQ9" i="29"/>
  <c r="AI9" i="29"/>
  <c r="AN9" i="34"/>
  <c r="AE9" i="34"/>
  <c r="AO9" i="29"/>
  <c r="AG9" i="29"/>
  <c r="AT9" i="34"/>
  <c r="AD9" i="34"/>
  <c r="AP9" i="29"/>
  <c r="AN9" i="29"/>
  <c r="AF9" i="29"/>
  <c r="AK9" i="34"/>
  <c r="AC9" i="34"/>
  <c r="AH9" i="29"/>
  <c r="AM9" i="29"/>
  <c r="AE9" i="29"/>
  <c r="AR9" i="34"/>
  <c r="AB9" i="35"/>
  <c r="AT9" i="29"/>
  <c r="AL9" i="29"/>
  <c r="AD9" i="29"/>
  <c r="D224" i="36"/>
  <c r="D22" i="38"/>
  <c r="C34" i="37"/>
  <c r="C39" i="37" s="1"/>
  <c r="D25" i="39"/>
  <c r="D26" i="39" s="1"/>
  <c r="D100" i="36"/>
  <c r="D38" i="36"/>
  <c r="D286" i="36"/>
  <c r="D162" i="36"/>
  <c r="E83" i="36"/>
  <c r="E207" i="36"/>
  <c r="E145" i="36"/>
  <c r="C207" i="36"/>
  <c r="C269" i="36"/>
  <c r="C83" i="36"/>
  <c r="M22" i="35"/>
  <c r="L22" i="35"/>
  <c r="K173" i="35"/>
  <c r="L24" i="35"/>
  <c r="N21" i="35"/>
  <c r="K169" i="35"/>
  <c r="L20" i="35"/>
  <c r="L54" i="35"/>
  <c r="J168" i="35"/>
  <c r="J172" i="35"/>
  <c r="N53" i="35"/>
  <c r="L50" i="35"/>
  <c r="J170" i="35"/>
  <c r="J174" i="35"/>
  <c r="K170" i="35"/>
  <c r="K81" i="35"/>
  <c r="K171" i="35" s="1"/>
  <c r="K78" i="35"/>
  <c r="K84" i="35"/>
  <c r="M53" i="35"/>
  <c r="K54" i="35"/>
  <c r="K80" i="35"/>
  <c r="K48" i="35"/>
  <c r="K52" i="35"/>
  <c r="K82" i="35"/>
  <c r="L80" i="35"/>
  <c r="L84" i="35"/>
  <c r="K111" i="35"/>
  <c r="L111" i="35"/>
  <c r="L109" i="35"/>
  <c r="L110" i="35"/>
  <c r="L113" i="35"/>
  <c r="L143" i="35"/>
  <c r="L139" i="35"/>
  <c r="L140" i="35"/>
  <c r="L141" i="35"/>
  <c r="L142" i="35"/>
  <c r="L144" i="35"/>
  <c r="N21" i="34"/>
  <c r="L52" i="34"/>
  <c r="L22" i="34"/>
  <c r="K50" i="34"/>
  <c r="J170" i="34"/>
  <c r="J174" i="34"/>
  <c r="K52" i="34"/>
  <c r="K172" i="34" s="1"/>
  <c r="K20" i="34"/>
  <c r="K24" i="34"/>
  <c r="K54" i="34"/>
  <c r="K19" i="34"/>
  <c r="K23" i="34"/>
  <c r="L49" i="34"/>
  <c r="K49" i="34"/>
  <c r="K82" i="34"/>
  <c r="L82" i="34"/>
  <c r="M82" i="34"/>
  <c r="L79" i="34"/>
  <c r="K79" i="34"/>
  <c r="K110" i="34"/>
  <c r="K112" i="34"/>
  <c r="K139" i="34"/>
  <c r="L139" i="34"/>
  <c r="K109" i="34"/>
  <c r="L112" i="34"/>
  <c r="L109" i="34"/>
  <c r="K114" i="34"/>
  <c r="K113" i="34"/>
  <c r="K141" i="34"/>
  <c r="L141" i="34"/>
  <c r="K144" i="34"/>
  <c r="L144" i="34"/>
  <c r="M144" i="34"/>
  <c r="O74" i="33"/>
  <c r="C9" i="33"/>
  <c r="D8" i="33"/>
  <c r="D7" i="33"/>
  <c r="D22" i="31"/>
  <c r="D21" i="31"/>
  <c r="H21" i="31" s="1"/>
  <c r="H22" i="31"/>
  <c r="G21" i="31"/>
  <c r="F22" i="31"/>
  <c r="G22" i="31" s="1"/>
  <c r="F21" i="31"/>
  <c r="F9" i="29"/>
  <c r="D9" i="29"/>
  <c r="I174" i="29"/>
  <c r="I173" i="29"/>
  <c r="I172" i="29"/>
  <c r="I171" i="29"/>
  <c r="I170" i="29"/>
  <c r="I169" i="29"/>
  <c r="I168" i="29"/>
  <c r="I167" i="29"/>
  <c r="I166" i="29"/>
  <c r="J144" i="29"/>
  <c r="M143" i="29"/>
  <c r="K143" i="29"/>
  <c r="J143" i="29"/>
  <c r="L142" i="29"/>
  <c r="K142" i="29"/>
  <c r="J142" i="29"/>
  <c r="K141" i="29"/>
  <c r="J141" i="29"/>
  <c r="J140" i="29"/>
  <c r="K139" i="29"/>
  <c r="L140" i="29" s="1"/>
  <c r="J139" i="29"/>
  <c r="K138" i="29"/>
  <c r="J138" i="29"/>
  <c r="J137" i="29"/>
  <c r="L114" i="29"/>
  <c r="J114" i="29"/>
  <c r="K113" i="29"/>
  <c r="J113" i="29"/>
  <c r="K112" i="29"/>
  <c r="J112" i="29"/>
  <c r="J111" i="29"/>
  <c r="J110" i="29"/>
  <c r="J109" i="29"/>
  <c r="K110" i="29" s="1"/>
  <c r="L111" i="29" s="1"/>
  <c r="M112" i="29" s="1"/>
  <c r="N113" i="29" s="1"/>
  <c r="J108" i="29"/>
  <c r="J107" i="29"/>
  <c r="J84" i="29"/>
  <c r="J83" i="29"/>
  <c r="J82" i="29"/>
  <c r="J81" i="29"/>
  <c r="J80" i="29"/>
  <c r="K81" i="29" s="1"/>
  <c r="J79" i="29"/>
  <c r="J78" i="29"/>
  <c r="J77" i="29"/>
  <c r="K78" i="29" s="1"/>
  <c r="J54" i="29"/>
  <c r="K53" i="29"/>
  <c r="L54" i="29" s="1"/>
  <c r="J53" i="29"/>
  <c r="N52" i="29"/>
  <c r="J52" i="29"/>
  <c r="J51" i="29"/>
  <c r="K52" i="29" s="1"/>
  <c r="K50" i="29"/>
  <c r="J50" i="29"/>
  <c r="J49" i="29"/>
  <c r="K48" i="29"/>
  <c r="L49" i="29" s="1"/>
  <c r="J48" i="29"/>
  <c r="K49" i="29" s="1"/>
  <c r="L50" i="29" s="1"/>
  <c r="M51" i="29" s="1"/>
  <c r="J47" i="29"/>
  <c r="J24" i="29"/>
  <c r="J174" i="29" s="1"/>
  <c r="K23" i="29"/>
  <c r="L24" i="29" s="1"/>
  <c r="J23" i="29"/>
  <c r="K24" i="29" s="1"/>
  <c r="K22" i="29"/>
  <c r="L23" i="29" s="1"/>
  <c r="J22" i="29"/>
  <c r="K21" i="29"/>
  <c r="L22" i="29" s="1"/>
  <c r="J21" i="29"/>
  <c r="J171" i="29" s="1"/>
  <c r="J20" i="29"/>
  <c r="K19" i="29"/>
  <c r="L20" i="29" s="1"/>
  <c r="J19" i="29"/>
  <c r="K20" i="29" s="1"/>
  <c r="K18" i="29"/>
  <c r="L19" i="29" s="1"/>
  <c r="J18" i="29"/>
  <c r="J17" i="29"/>
  <c r="J167" i="29" s="1"/>
  <c r="J4" i="29"/>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I174" i="28"/>
  <c r="I173" i="28"/>
  <c r="I172" i="28"/>
  <c r="I171" i="28"/>
  <c r="I170" i="28"/>
  <c r="I169" i="28"/>
  <c r="I168" i="28"/>
  <c r="I167" i="28"/>
  <c r="I166" i="28"/>
  <c r="K144" i="28"/>
  <c r="J144" i="28"/>
  <c r="K143" i="28"/>
  <c r="J143" i="28"/>
  <c r="J142" i="28"/>
  <c r="J141" i="28"/>
  <c r="J140" i="28"/>
  <c r="J139" i="28"/>
  <c r="J138" i="28"/>
  <c r="J137" i="28"/>
  <c r="J114" i="28"/>
  <c r="J113" i="28"/>
  <c r="J112" i="28"/>
  <c r="J111" i="28"/>
  <c r="K110" i="28"/>
  <c r="J110" i="28"/>
  <c r="J109" i="28"/>
  <c r="J108" i="28"/>
  <c r="J107" i="28"/>
  <c r="J84" i="28"/>
  <c r="J83" i="28"/>
  <c r="K84" i="28" s="1"/>
  <c r="J82" i="28"/>
  <c r="K81" i="28"/>
  <c r="J81" i="28"/>
  <c r="J80" i="28"/>
  <c r="K79" i="28"/>
  <c r="J79" i="28"/>
  <c r="J78" i="28"/>
  <c r="J77" i="28"/>
  <c r="J54" i="28"/>
  <c r="J53" i="28"/>
  <c r="J52" i="28"/>
  <c r="K51" i="28"/>
  <c r="J51" i="28"/>
  <c r="K52" i="28" s="1"/>
  <c r="L53" i="28" s="1"/>
  <c r="J50" i="28"/>
  <c r="J49" i="28"/>
  <c r="J48" i="28"/>
  <c r="J47" i="28"/>
  <c r="K48" i="28" s="1"/>
  <c r="L49" i="28" s="1"/>
  <c r="J24" i="28"/>
  <c r="J23" i="28"/>
  <c r="J173" i="28" s="1"/>
  <c r="J22" i="28"/>
  <c r="J21" i="28"/>
  <c r="J20" i="28"/>
  <c r="J19" i="28"/>
  <c r="K18" i="28"/>
  <c r="J18" i="28"/>
  <c r="K19" i="28" s="1"/>
  <c r="J17" i="28"/>
  <c r="J167" i="28" s="1"/>
  <c r="AA9" i="28"/>
  <c r="Z9" i="28"/>
  <c r="Y9" i="28"/>
  <c r="X9" i="28"/>
  <c r="W9" i="28"/>
  <c r="V9" i="28"/>
  <c r="U9" i="28"/>
  <c r="T9" i="28"/>
  <c r="S9" i="28"/>
  <c r="R9" i="28"/>
  <c r="Q9" i="28"/>
  <c r="P9" i="28"/>
  <c r="O9" i="28"/>
  <c r="N9" i="28"/>
  <c r="M9" i="28"/>
  <c r="L9" i="28"/>
  <c r="K9" i="28"/>
  <c r="J9" i="28"/>
  <c r="I9" i="28"/>
  <c r="F9" i="28"/>
  <c r="D9" i="28"/>
  <c r="J4" i="28"/>
  <c r="I403" i="27"/>
  <c r="I404" i="27"/>
  <c r="I405" i="27"/>
  <c r="I406" i="27"/>
  <c r="I407" i="27"/>
  <c r="I408" i="27"/>
  <c r="I409" i="27"/>
  <c r="I410" i="27"/>
  <c r="I411" i="27"/>
  <c r="K378" i="27"/>
  <c r="L379" i="27" s="1"/>
  <c r="M380" i="27" s="1"/>
  <c r="N381" i="27" s="1"/>
  <c r="K379" i="27"/>
  <c r="L380" i="27"/>
  <c r="M381" i="27" s="1"/>
  <c r="J381" i="27"/>
  <c r="J380" i="27"/>
  <c r="K381" i="27" s="1"/>
  <c r="J379" i="27"/>
  <c r="K380" i="27" s="1"/>
  <c r="L381" i="27" s="1"/>
  <c r="J378" i="27"/>
  <c r="J377" i="27"/>
  <c r="J376" i="27"/>
  <c r="K377" i="27" s="1"/>
  <c r="L378" i="27" s="1"/>
  <c r="M379" i="27" s="1"/>
  <c r="N380" i="27" s="1"/>
  <c r="O381" i="27" s="1"/>
  <c r="J375" i="27"/>
  <c r="K376" i="27" s="1"/>
  <c r="L377" i="27" s="1"/>
  <c r="M378" i="27" s="1"/>
  <c r="N379" i="27" s="1"/>
  <c r="O380" i="27" s="1"/>
  <c r="P381" i="27" s="1"/>
  <c r="J374" i="27"/>
  <c r="K375" i="27" s="1"/>
  <c r="L376" i="27" s="1"/>
  <c r="M377" i="27" s="1"/>
  <c r="N378" i="27" s="1"/>
  <c r="O379" i="27" s="1"/>
  <c r="P380" i="27" s="1"/>
  <c r="Q381" i="27" s="1"/>
  <c r="K349" i="27"/>
  <c r="L350" i="27" s="1"/>
  <c r="M351" i="27" s="1"/>
  <c r="J344" i="27"/>
  <c r="K345" i="27" s="1"/>
  <c r="L346" i="27" s="1"/>
  <c r="M347" i="27" s="1"/>
  <c r="N348" i="27" s="1"/>
  <c r="O349" i="27" s="1"/>
  <c r="P350" i="27" s="1"/>
  <c r="Q351" i="27" s="1"/>
  <c r="J345" i="27"/>
  <c r="K346" i="27" s="1"/>
  <c r="L347" i="27" s="1"/>
  <c r="M348" i="27" s="1"/>
  <c r="N349" i="27" s="1"/>
  <c r="O350" i="27" s="1"/>
  <c r="P351" i="27" s="1"/>
  <c r="J346" i="27"/>
  <c r="K347" i="27" s="1"/>
  <c r="L348" i="27" s="1"/>
  <c r="M349" i="27" s="1"/>
  <c r="N350" i="27" s="1"/>
  <c r="O351" i="27" s="1"/>
  <c r="J347" i="27"/>
  <c r="K348" i="27" s="1"/>
  <c r="L349" i="27" s="1"/>
  <c r="M350" i="27" s="1"/>
  <c r="N351" i="27" s="1"/>
  <c r="J348" i="27"/>
  <c r="J349" i="27"/>
  <c r="K350" i="27" s="1"/>
  <c r="L351" i="27" s="1"/>
  <c r="J350" i="27"/>
  <c r="K351" i="27" s="1"/>
  <c r="J351" i="27"/>
  <c r="K316" i="27"/>
  <c r="L317" i="27" s="1"/>
  <c r="M318" i="27" s="1"/>
  <c r="N319" i="27" s="1"/>
  <c r="O320" i="27" s="1"/>
  <c r="P321" i="27" s="1"/>
  <c r="K317" i="27"/>
  <c r="L318" i="27" s="1"/>
  <c r="M319" i="27" s="1"/>
  <c r="N320" i="27" s="1"/>
  <c r="O321" i="27" s="1"/>
  <c r="K321" i="27"/>
  <c r="J321" i="27"/>
  <c r="J320" i="27"/>
  <c r="J319" i="27"/>
  <c r="K320" i="27" s="1"/>
  <c r="J318" i="27"/>
  <c r="K319" i="27" s="1"/>
  <c r="J317" i="27"/>
  <c r="K318" i="27" s="1"/>
  <c r="L319" i="27" s="1"/>
  <c r="M320" i="27" s="1"/>
  <c r="N321" i="27" s="1"/>
  <c r="J316" i="27"/>
  <c r="J315" i="27"/>
  <c r="J314" i="27"/>
  <c r="K315" i="27" s="1"/>
  <c r="L316" i="27" s="1"/>
  <c r="M317" i="27" s="1"/>
  <c r="N318" i="27" s="1"/>
  <c r="O319" i="27" s="1"/>
  <c r="P320" i="27" s="1"/>
  <c r="Q321" i="27" s="1"/>
  <c r="J284" i="27"/>
  <c r="K285" i="27" s="1"/>
  <c r="L286" i="27" s="1"/>
  <c r="J285" i="27"/>
  <c r="J286" i="27"/>
  <c r="K287" i="27" s="1"/>
  <c r="J287" i="27"/>
  <c r="K288" i="27" s="1"/>
  <c r="L289" i="27" s="1"/>
  <c r="J288" i="27"/>
  <c r="K289" i="27" s="1"/>
  <c r="L290" i="27" s="1"/>
  <c r="J289" i="27"/>
  <c r="K290" i="27" s="1"/>
  <c r="L291" i="27" s="1"/>
  <c r="J290" i="27"/>
  <c r="J291" i="27"/>
  <c r="I229" i="27"/>
  <c r="I230" i="27"/>
  <c r="I231" i="27"/>
  <c r="I232" i="27"/>
  <c r="I233" i="27"/>
  <c r="I234" i="27"/>
  <c r="I235" i="27"/>
  <c r="I236" i="27"/>
  <c r="I237" i="27"/>
  <c r="I228" i="27"/>
  <c r="J198" i="27"/>
  <c r="K199" i="27" s="1"/>
  <c r="J199" i="27"/>
  <c r="K200" i="27" s="1"/>
  <c r="L201" i="27" s="1"/>
  <c r="M202" i="27" s="1"/>
  <c r="J200" i="27"/>
  <c r="K201" i="27" s="1"/>
  <c r="L202" i="27" s="1"/>
  <c r="J201" i="27"/>
  <c r="J202" i="27"/>
  <c r="K203" i="27" s="1"/>
  <c r="L204" i="27" s="1"/>
  <c r="J203" i="27"/>
  <c r="J204" i="27"/>
  <c r="K205" i="27" s="1"/>
  <c r="J205" i="27"/>
  <c r="J197" i="27"/>
  <c r="K198" i="27" s="1"/>
  <c r="I207" i="27"/>
  <c r="J166" i="27"/>
  <c r="J167" i="27"/>
  <c r="K168" i="27" s="1"/>
  <c r="L169" i="27" s="1"/>
  <c r="M170" i="27" s="1"/>
  <c r="N171" i="27" s="1"/>
  <c r="O172" i="27" s="1"/>
  <c r="P173" i="27" s="1"/>
  <c r="K167" i="27"/>
  <c r="L168" i="27" s="1"/>
  <c r="M169" i="27" s="1"/>
  <c r="N170" i="27" s="1"/>
  <c r="O171" i="27" s="1"/>
  <c r="P172" i="27" s="1"/>
  <c r="Q173" i="27" s="1"/>
  <c r="J168" i="27"/>
  <c r="K169" i="27" s="1"/>
  <c r="L170" i="27" s="1"/>
  <c r="M171" i="27" s="1"/>
  <c r="N172" i="27" s="1"/>
  <c r="O173" i="27" s="1"/>
  <c r="J169" i="27"/>
  <c r="K170" i="27" s="1"/>
  <c r="L171" i="27" s="1"/>
  <c r="M172" i="27" s="1"/>
  <c r="N173" i="27" s="1"/>
  <c r="J170" i="27"/>
  <c r="J171" i="27"/>
  <c r="K172" i="27" s="1"/>
  <c r="L173" i="27" s="1"/>
  <c r="K171" i="27"/>
  <c r="L172" i="27" s="1"/>
  <c r="M173" i="27" s="1"/>
  <c r="J172" i="27"/>
  <c r="K173" i="27" s="1"/>
  <c r="J173" i="27"/>
  <c r="J165" i="27"/>
  <c r="K166" i="27" s="1"/>
  <c r="L167" i="27" s="1"/>
  <c r="M168" i="27" s="1"/>
  <c r="N169" i="27" s="1"/>
  <c r="O170" i="27" s="1"/>
  <c r="P171" i="27" s="1"/>
  <c r="Q172" i="27" s="1"/>
  <c r="R173" i="27" s="1"/>
  <c r="I175" i="27"/>
  <c r="J135" i="27"/>
  <c r="K136" i="27" s="1"/>
  <c r="L137" i="27" s="1"/>
  <c r="M138" i="27" s="1"/>
  <c r="N139" i="27" s="1"/>
  <c r="O140" i="27" s="1"/>
  <c r="P141" i="27" s="1"/>
  <c r="J136" i="27"/>
  <c r="K137" i="27" s="1"/>
  <c r="L138" i="27" s="1"/>
  <c r="M139" i="27" s="1"/>
  <c r="N140" i="27" s="1"/>
  <c r="O141" i="27" s="1"/>
  <c r="J137" i="27"/>
  <c r="K138" i="27" s="1"/>
  <c r="L139" i="27" s="1"/>
  <c r="M140" i="27" s="1"/>
  <c r="N141" i="27" s="1"/>
  <c r="J138" i="27"/>
  <c r="K139" i="27" s="1"/>
  <c r="L140" i="27" s="1"/>
  <c r="M141" i="27" s="1"/>
  <c r="J139" i="27"/>
  <c r="K140" i="27" s="1"/>
  <c r="L141" i="27" s="1"/>
  <c r="J140" i="27"/>
  <c r="K141" i="27" s="1"/>
  <c r="J141" i="27"/>
  <c r="J134" i="27"/>
  <c r="K135" i="27" s="1"/>
  <c r="L136" i="27" s="1"/>
  <c r="M137" i="27" s="1"/>
  <c r="N138" i="27" s="1"/>
  <c r="O139" i="27" s="1"/>
  <c r="P140" i="27" s="1"/>
  <c r="Q141" i="27" s="1"/>
  <c r="J133" i="27"/>
  <c r="K134" i="27" s="1"/>
  <c r="L135" i="27" s="1"/>
  <c r="M136" i="27" s="1"/>
  <c r="N137" i="27" s="1"/>
  <c r="O138" i="27" s="1"/>
  <c r="P139" i="27" s="1"/>
  <c r="I143" i="27"/>
  <c r="I111" i="27"/>
  <c r="J102" i="27"/>
  <c r="K103" i="27" s="1"/>
  <c r="L104" i="27" s="1"/>
  <c r="M105" i="27" s="1"/>
  <c r="N106" i="27" s="1"/>
  <c r="O107" i="27" s="1"/>
  <c r="P108" i="27" s="1"/>
  <c r="Q109" i="27" s="1"/>
  <c r="J103" i="27"/>
  <c r="K104" i="27" s="1"/>
  <c r="L105" i="27" s="1"/>
  <c r="M106" i="27" s="1"/>
  <c r="N107" i="27" s="1"/>
  <c r="O108" i="27" s="1"/>
  <c r="P109" i="27" s="1"/>
  <c r="J104" i="27"/>
  <c r="K105" i="27" s="1"/>
  <c r="L106" i="27" s="1"/>
  <c r="M107" i="27" s="1"/>
  <c r="N108" i="27" s="1"/>
  <c r="O109" i="27" s="1"/>
  <c r="J105" i="27"/>
  <c r="K106" i="27" s="1"/>
  <c r="L107" i="27" s="1"/>
  <c r="M108" i="27" s="1"/>
  <c r="N109" i="27" s="1"/>
  <c r="J106" i="27"/>
  <c r="J107" i="27"/>
  <c r="K108" i="27" s="1"/>
  <c r="L109" i="27" s="1"/>
  <c r="J108" i="27"/>
  <c r="K109" i="27" s="1"/>
  <c r="J109" i="27"/>
  <c r="J101" i="27"/>
  <c r="K102" i="27" s="1"/>
  <c r="L103" i="27" s="1"/>
  <c r="M104" i="27" s="1"/>
  <c r="N105" i="27" s="1"/>
  <c r="O106" i="27" s="1"/>
  <c r="P107" i="27" s="1"/>
  <c r="Q108" i="27" s="1"/>
  <c r="R109" i="27" s="1"/>
  <c r="J261" i="27"/>
  <c r="J411" i="27" s="1"/>
  <c r="J260" i="27"/>
  <c r="K261" i="27" s="1"/>
  <c r="J259" i="27"/>
  <c r="K260" i="27" s="1"/>
  <c r="L261" i="27" s="1"/>
  <c r="J258" i="27"/>
  <c r="K259" i="27" s="1"/>
  <c r="L260" i="27" s="1"/>
  <c r="M261" i="27" s="1"/>
  <c r="J257" i="27"/>
  <c r="K258" i="27" s="1"/>
  <c r="L259" i="27" s="1"/>
  <c r="M260" i="27" s="1"/>
  <c r="N261" i="27" s="1"/>
  <c r="J256" i="27"/>
  <c r="K257" i="27" s="1"/>
  <c r="L258" i="27" s="1"/>
  <c r="M259" i="27" s="1"/>
  <c r="N260" i="27" s="1"/>
  <c r="O261" i="27" s="1"/>
  <c r="J255" i="27"/>
  <c r="K256" i="27" s="1"/>
  <c r="L257" i="27" s="1"/>
  <c r="M258" i="27" s="1"/>
  <c r="N259" i="27" s="1"/>
  <c r="O260" i="27" s="1"/>
  <c r="P261" i="27" s="1"/>
  <c r="J254" i="27"/>
  <c r="K255" i="27" s="1"/>
  <c r="L256" i="27" s="1"/>
  <c r="M257" i="27" s="1"/>
  <c r="N258" i="27" s="1"/>
  <c r="O259" i="27" s="1"/>
  <c r="P260" i="27" s="1"/>
  <c r="Q261" i="27" s="1"/>
  <c r="AA246" i="27"/>
  <c r="Z246" i="27"/>
  <c r="Y246" i="27"/>
  <c r="X246" i="27"/>
  <c r="W246" i="27"/>
  <c r="V246" i="27"/>
  <c r="U246" i="27"/>
  <c r="T246" i="27"/>
  <c r="S246" i="27"/>
  <c r="R246" i="27"/>
  <c r="Q246" i="27"/>
  <c r="P246" i="27"/>
  <c r="O246" i="27"/>
  <c r="N246" i="27"/>
  <c r="M246" i="27"/>
  <c r="L246" i="27"/>
  <c r="K246" i="27"/>
  <c r="J246" i="27"/>
  <c r="I246" i="27"/>
  <c r="F246" i="27"/>
  <c r="D246" i="27"/>
  <c r="I79" i="27"/>
  <c r="J77" i="27"/>
  <c r="J76" i="27"/>
  <c r="K77" i="27" s="1"/>
  <c r="J75" i="27"/>
  <c r="K76" i="27" s="1"/>
  <c r="L77" i="27" s="1"/>
  <c r="J74" i="27"/>
  <c r="K75" i="27" s="1"/>
  <c r="L76" i="27" s="1"/>
  <c r="M77" i="27" s="1"/>
  <c r="J73" i="27"/>
  <c r="K74" i="27" s="1"/>
  <c r="L75" i="27" s="1"/>
  <c r="M76" i="27" s="1"/>
  <c r="N77" i="27" s="1"/>
  <c r="J72" i="27"/>
  <c r="K73" i="27" s="1"/>
  <c r="L74" i="27" s="1"/>
  <c r="M75" i="27" s="1"/>
  <c r="N76" i="27" s="1"/>
  <c r="O77" i="27" s="1"/>
  <c r="J71" i="27"/>
  <c r="K72" i="27" s="1"/>
  <c r="L73" i="27" s="1"/>
  <c r="M74" i="27" s="1"/>
  <c r="N75" i="27" s="1"/>
  <c r="O76" i="27" s="1"/>
  <c r="P77" i="27" s="1"/>
  <c r="J70" i="27"/>
  <c r="K71" i="27" s="1"/>
  <c r="L72" i="27" s="1"/>
  <c r="M73" i="27" s="1"/>
  <c r="N74" i="27" s="1"/>
  <c r="O75" i="27" s="1"/>
  <c r="P76" i="27" s="1"/>
  <c r="Q77" i="27" s="1"/>
  <c r="J69" i="27"/>
  <c r="K70" i="27" s="1"/>
  <c r="L71" i="27" s="1"/>
  <c r="M72" i="27" s="1"/>
  <c r="N73" i="27" s="1"/>
  <c r="O74" i="27" s="1"/>
  <c r="P75" i="27" s="1"/>
  <c r="Q76" i="27" s="1"/>
  <c r="R77" i="27" s="1"/>
  <c r="F51" i="27"/>
  <c r="D51" i="27"/>
  <c r="F50" i="27"/>
  <c r="D50" i="27"/>
  <c r="F40" i="27"/>
  <c r="D40" i="27"/>
  <c r="F36" i="27"/>
  <c r="D36" i="27"/>
  <c r="F35" i="27"/>
  <c r="D35" i="27"/>
  <c r="F34" i="27"/>
  <c r="D34" i="27"/>
  <c r="F33" i="27"/>
  <c r="D33" i="27"/>
  <c r="F32" i="27"/>
  <c r="D32" i="27"/>
  <c r="D28" i="27"/>
  <c r="D27" i="27"/>
  <c r="D26" i="27"/>
  <c r="D25" i="27"/>
  <c r="D24" i="27"/>
  <c r="F20" i="27"/>
  <c r="D20" i="27"/>
  <c r="F19" i="27"/>
  <c r="D19" i="27"/>
  <c r="F18" i="27"/>
  <c r="D18" i="27"/>
  <c r="F17" i="27"/>
  <c r="D17" i="27"/>
  <c r="F16" i="27"/>
  <c r="D16" i="27"/>
  <c r="F11" i="27"/>
  <c r="D11" i="27"/>
  <c r="F10" i="27"/>
  <c r="D10" i="27"/>
  <c r="J4" i="27"/>
  <c r="K122" i="2"/>
  <c r="L123" i="2" s="1"/>
  <c r="M124" i="2" s="1"/>
  <c r="N125" i="2" s="1"/>
  <c r="O126" i="2" s="1"/>
  <c r="J119" i="2"/>
  <c r="K120" i="2" s="1"/>
  <c r="L121" i="2" s="1"/>
  <c r="M122" i="2" s="1"/>
  <c r="N123" i="2" s="1"/>
  <c r="O124" i="2" s="1"/>
  <c r="P125" i="2" s="1"/>
  <c r="Q126" i="2" s="1"/>
  <c r="J120" i="2"/>
  <c r="K121" i="2" s="1"/>
  <c r="L122" i="2" s="1"/>
  <c r="M123" i="2" s="1"/>
  <c r="N124" i="2" s="1"/>
  <c r="O125" i="2" s="1"/>
  <c r="P126" i="2" s="1"/>
  <c r="J121" i="2"/>
  <c r="J122" i="2"/>
  <c r="K123" i="2" s="1"/>
  <c r="L124" i="2" s="1"/>
  <c r="M125" i="2" s="1"/>
  <c r="N126" i="2" s="1"/>
  <c r="J123" i="2"/>
  <c r="K124" i="2" s="1"/>
  <c r="L125" i="2" s="1"/>
  <c r="M126" i="2" s="1"/>
  <c r="J124" i="2"/>
  <c r="K125" i="2" s="1"/>
  <c r="L126" i="2" s="1"/>
  <c r="J125" i="2"/>
  <c r="K126" i="2" s="1"/>
  <c r="J126" i="2"/>
  <c r="J111" i="2"/>
  <c r="K111" i="2"/>
  <c r="L111" i="2"/>
  <c r="M111" i="2"/>
  <c r="N111" i="2"/>
  <c r="O111" i="2"/>
  <c r="P111" i="2"/>
  <c r="Q111" i="2"/>
  <c r="R111" i="2"/>
  <c r="S111" i="2"/>
  <c r="T111" i="2"/>
  <c r="U111" i="2"/>
  <c r="V111" i="2"/>
  <c r="W111" i="2"/>
  <c r="X111" i="2"/>
  <c r="Y111" i="2"/>
  <c r="Z111" i="2"/>
  <c r="AA111" i="2"/>
  <c r="I111" i="2"/>
  <c r="F111" i="2"/>
  <c r="D111" i="2"/>
  <c r="J94" i="2"/>
  <c r="K95" i="2" s="1"/>
  <c r="L96" i="2" s="1"/>
  <c r="M97" i="2" s="1"/>
  <c r="N98" i="2" s="1"/>
  <c r="O99" i="2" s="1"/>
  <c r="P100" i="2" s="1"/>
  <c r="Q101" i="2" s="1"/>
  <c r="R102" i="2" s="1"/>
  <c r="J95" i="2"/>
  <c r="K96" i="2" s="1"/>
  <c r="L97" i="2" s="1"/>
  <c r="M98" i="2" s="1"/>
  <c r="N99" i="2" s="1"/>
  <c r="O100" i="2" s="1"/>
  <c r="P101" i="2" s="1"/>
  <c r="Q102" i="2" s="1"/>
  <c r="J96" i="2"/>
  <c r="K97" i="2" s="1"/>
  <c r="L98" i="2" s="1"/>
  <c r="M99" i="2" s="1"/>
  <c r="N100" i="2" s="1"/>
  <c r="O101" i="2" s="1"/>
  <c r="P102" i="2" s="1"/>
  <c r="J97" i="2"/>
  <c r="K98" i="2" s="1"/>
  <c r="L99" i="2" s="1"/>
  <c r="M100" i="2" s="1"/>
  <c r="N101" i="2" s="1"/>
  <c r="O102" i="2" s="1"/>
  <c r="J98" i="2"/>
  <c r="K99" i="2" s="1"/>
  <c r="L100" i="2" s="1"/>
  <c r="M101" i="2" s="1"/>
  <c r="N102" i="2" s="1"/>
  <c r="J99" i="2"/>
  <c r="K100" i="2" s="1"/>
  <c r="L101" i="2" s="1"/>
  <c r="M102" i="2" s="1"/>
  <c r="J100" i="2"/>
  <c r="K101" i="2" s="1"/>
  <c r="L102" i="2" s="1"/>
  <c r="J101" i="2"/>
  <c r="K102" i="2" s="1"/>
  <c r="J102" i="2"/>
  <c r="I104" i="2"/>
  <c r="M290" i="27" l="1"/>
  <c r="M410" i="27" s="1"/>
  <c r="L409" i="27"/>
  <c r="L320" i="27"/>
  <c r="M321" i="27" s="1"/>
  <c r="K409" i="27"/>
  <c r="L321" i="27"/>
  <c r="L411" i="27" s="1"/>
  <c r="K410" i="27"/>
  <c r="J410" i="27"/>
  <c r="M408" i="27"/>
  <c r="L406" i="27"/>
  <c r="K406" i="27"/>
  <c r="K408" i="27"/>
  <c r="J406" i="27"/>
  <c r="M409" i="27"/>
  <c r="J408" i="27"/>
  <c r="K405" i="27"/>
  <c r="J405" i="27"/>
  <c r="J404" i="27"/>
  <c r="J409" i="27"/>
  <c r="K407" i="27"/>
  <c r="J407" i="27"/>
  <c r="AI9" i="34"/>
  <c r="AM9" i="34"/>
  <c r="AQ9" i="34"/>
  <c r="AF9" i="34"/>
  <c r="AO9" i="34"/>
  <c r="AL9" i="34"/>
  <c r="AJ9" i="34"/>
  <c r="AS9" i="34"/>
  <c r="AP9" i="34"/>
  <c r="AE16" i="8"/>
  <c r="AD9" i="35"/>
  <c r="M111" i="35"/>
  <c r="M81" i="35"/>
  <c r="M140" i="35"/>
  <c r="M110" i="35"/>
  <c r="L83" i="35"/>
  <c r="N54" i="35"/>
  <c r="L170" i="35"/>
  <c r="M21" i="35"/>
  <c r="L174" i="35"/>
  <c r="M143" i="35"/>
  <c r="M112" i="35"/>
  <c r="L53" i="35"/>
  <c r="M144" i="35"/>
  <c r="L49" i="35"/>
  <c r="M23" i="35"/>
  <c r="N23" i="35"/>
  <c r="M142" i="35"/>
  <c r="M114" i="35"/>
  <c r="L112" i="35"/>
  <c r="L81" i="35"/>
  <c r="K174" i="35"/>
  <c r="K172" i="35"/>
  <c r="K168" i="35"/>
  <c r="O54" i="35"/>
  <c r="O22" i="35"/>
  <c r="M141" i="35"/>
  <c r="L79" i="35"/>
  <c r="L82" i="35"/>
  <c r="L172" i="35" s="1"/>
  <c r="M51" i="35"/>
  <c r="L140" i="34"/>
  <c r="N83" i="34"/>
  <c r="L114" i="34"/>
  <c r="M83" i="34"/>
  <c r="O22" i="34"/>
  <c r="L113" i="34"/>
  <c r="L83" i="34"/>
  <c r="L111" i="34"/>
  <c r="M110" i="34"/>
  <c r="L50" i="34"/>
  <c r="M142" i="34"/>
  <c r="M113" i="34"/>
  <c r="L80" i="34"/>
  <c r="K174" i="34"/>
  <c r="M23" i="34"/>
  <c r="M53" i="34"/>
  <c r="L110" i="34"/>
  <c r="M50" i="34"/>
  <c r="L169" i="34"/>
  <c r="K173" i="34"/>
  <c r="L24" i="34"/>
  <c r="K170" i="34"/>
  <c r="L21" i="34"/>
  <c r="L51" i="34"/>
  <c r="L142" i="34"/>
  <c r="M140" i="34"/>
  <c r="M80" i="34"/>
  <c r="K169" i="34"/>
  <c r="L20" i="34"/>
  <c r="L53" i="34"/>
  <c r="K171" i="34"/>
  <c r="D9" i="33"/>
  <c r="M24" i="29"/>
  <c r="M20" i="29"/>
  <c r="M21" i="29"/>
  <c r="K170" i="29"/>
  <c r="L21" i="29"/>
  <c r="M50" i="29"/>
  <c r="M23" i="29"/>
  <c r="J168" i="29"/>
  <c r="J172" i="29"/>
  <c r="L51" i="29"/>
  <c r="L82" i="29"/>
  <c r="K172" i="29"/>
  <c r="L53" i="29"/>
  <c r="O53" i="29"/>
  <c r="J170" i="29"/>
  <c r="J169" i="29"/>
  <c r="J173" i="29"/>
  <c r="K51" i="29"/>
  <c r="K171" i="29" s="1"/>
  <c r="L79" i="29"/>
  <c r="K83" i="29"/>
  <c r="K79" i="29"/>
  <c r="K169" i="29" s="1"/>
  <c r="K54" i="29"/>
  <c r="K80" i="29"/>
  <c r="K84" i="29"/>
  <c r="L113" i="29"/>
  <c r="K82" i="29"/>
  <c r="K108" i="29"/>
  <c r="K114" i="29"/>
  <c r="K109" i="29"/>
  <c r="O114" i="29"/>
  <c r="L144" i="29"/>
  <c r="K111" i="29"/>
  <c r="M141" i="29"/>
  <c r="K140" i="29"/>
  <c r="N144" i="29"/>
  <c r="L143" i="29"/>
  <c r="K144" i="29"/>
  <c r="L139" i="29"/>
  <c r="L144" i="28"/>
  <c r="K22" i="28"/>
  <c r="M54" i="28"/>
  <c r="L82" i="28"/>
  <c r="L80" i="28"/>
  <c r="L111" i="28"/>
  <c r="K141" i="28"/>
  <c r="J169" i="28"/>
  <c r="J174" i="28"/>
  <c r="K83" i="28"/>
  <c r="K114" i="28"/>
  <c r="K140" i="28"/>
  <c r="J170" i="28"/>
  <c r="M50" i="28"/>
  <c r="K54" i="28"/>
  <c r="K82" i="28"/>
  <c r="K80" i="28"/>
  <c r="K49" i="28"/>
  <c r="K169" i="28" s="1"/>
  <c r="K108" i="28"/>
  <c r="K111" i="28"/>
  <c r="L52" i="28"/>
  <c r="K21" i="28"/>
  <c r="K50" i="28"/>
  <c r="K109" i="28"/>
  <c r="K113" i="28"/>
  <c r="K139" i="28"/>
  <c r="K142" i="28"/>
  <c r="K53" i="28"/>
  <c r="J172" i="28"/>
  <c r="K78" i="28"/>
  <c r="K168" i="28" s="1"/>
  <c r="K112" i="28"/>
  <c r="K138" i="28"/>
  <c r="K4" i="28"/>
  <c r="K20" i="28"/>
  <c r="L20" i="28"/>
  <c r="L19" i="28"/>
  <c r="K24" i="28"/>
  <c r="K23" i="28"/>
  <c r="J168" i="28"/>
  <c r="J171" i="28"/>
  <c r="K171" i="28"/>
  <c r="L288" i="27"/>
  <c r="M289" i="27" s="1"/>
  <c r="K286" i="27"/>
  <c r="L287" i="27" s="1"/>
  <c r="M288" i="27" s="1"/>
  <c r="K291" i="27"/>
  <c r="K411" i="27" s="1"/>
  <c r="M287" i="27"/>
  <c r="M407" i="27" s="1"/>
  <c r="M291" i="27"/>
  <c r="M411" i="27" s="1"/>
  <c r="N290" i="27"/>
  <c r="N410" i="27" s="1"/>
  <c r="N291" i="27"/>
  <c r="N411" i="27" s="1"/>
  <c r="J234" i="27"/>
  <c r="K237" i="27"/>
  <c r="J237" i="27"/>
  <c r="K230" i="27"/>
  <c r="J236" i="27"/>
  <c r="K107" i="27"/>
  <c r="L108" i="27" s="1"/>
  <c r="M109" i="27" s="1"/>
  <c r="K231" i="27"/>
  <c r="K232" i="27"/>
  <c r="L233" i="27"/>
  <c r="J232" i="27"/>
  <c r="L200" i="27"/>
  <c r="J235" i="27"/>
  <c r="J233" i="27"/>
  <c r="I239" i="27"/>
  <c r="J229" i="27"/>
  <c r="L199" i="27"/>
  <c r="L231" i="27" s="1"/>
  <c r="M234" i="27"/>
  <c r="N203" i="27"/>
  <c r="M203" i="27"/>
  <c r="L234" i="27"/>
  <c r="K204" i="27"/>
  <c r="J231" i="27"/>
  <c r="M205" i="27"/>
  <c r="K202" i="27"/>
  <c r="K233" i="27"/>
  <c r="J230" i="27"/>
  <c r="Q140" i="27"/>
  <c r="K4" i="27"/>
  <c r="AB13" i="8"/>
  <c r="AC13" i="8" s="1"/>
  <c r="F76" i="2"/>
  <c r="D76" i="2"/>
  <c r="F65" i="2"/>
  <c r="D65" i="2"/>
  <c r="L408" i="27" l="1"/>
  <c r="L410" i="27"/>
  <c r="L407" i="27"/>
  <c r="AF16" i="8"/>
  <c r="AE9" i="35"/>
  <c r="N142" i="35"/>
  <c r="N24" i="35"/>
  <c r="M171" i="35"/>
  <c r="N22" i="35"/>
  <c r="P23" i="35"/>
  <c r="M113" i="35"/>
  <c r="M84" i="35"/>
  <c r="M50" i="35"/>
  <c r="L169" i="35"/>
  <c r="M54" i="35"/>
  <c r="L173" i="35"/>
  <c r="N111" i="35"/>
  <c r="O24" i="35"/>
  <c r="N82" i="35"/>
  <c r="N143" i="35"/>
  <c r="N113" i="35"/>
  <c r="M83" i="35"/>
  <c r="M173" i="35" s="1"/>
  <c r="M80" i="35"/>
  <c r="N141" i="35"/>
  <c r="N112" i="35"/>
  <c r="N52" i="35"/>
  <c r="M82" i="35"/>
  <c r="L171" i="35"/>
  <c r="N144" i="35"/>
  <c r="N114" i="34"/>
  <c r="N81" i="34"/>
  <c r="N54" i="34"/>
  <c r="N143" i="34"/>
  <c r="M54" i="34"/>
  <c r="L173" i="34"/>
  <c r="N141" i="34"/>
  <c r="N51" i="34"/>
  <c r="M170" i="34"/>
  <c r="M114" i="34"/>
  <c r="O84" i="34"/>
  <c r="L170" i="34"/>
  <c r="M21" i="34"/>
  <c r="L174" i="34"/>
  <c r="L171" i="34"/>
  <c r="M22" i="34"/>
  <c r="M111" i="34"/>
  <c r="N24" i="34"/>
  <c r="M51" i="34"/>
  <c r="P23" i="34"/>
  <c r="M143" i="34"/>
  <c r="M173" i="34" s="1"/>
  <c r="M141" i="34"/>
  <c r="L172" i="34"/>
  <c r="M81" i="34"/>
  <c r="N111" i="34"/>
  <c r="M112" i="34"/>
  <c r="N84" i="34"/>
  <c r="M52" i="34"/>
  <c r="M84" i="34"/>
  <c r="AD13" i="8"/>
  <c r="AC111" i="2"/>
  <c r="AC9" i="28"/>
  <c r="AC246" i="27"/>
  <c r="AB9" i="28"/>
  <c r="AB246" i="27"/>
  <c r="AB111" i="2"/>
  <c r="D10" i="33"/>
  <c r="M8" i="33"/>
  <c r="L109" i="29"/>
  <c r="M52" i="29"/>
  <c r="L83" i="29"/>
  <c r="L84" i="29"/>
  <c r="K173" i="29"/>
  <c r="P54" i="29"/>
  <c r="K168" i="29"/>
  <c r="L141" i="29"/>
  <c r="M114" i="29"/>
  <c r="M80" i="29"/>
  <c r="N51" i="29"/>
  <c r="N24" i="29"/>
  <c r="K174" i="29"/>
  <c r="M140" i="29"/>
  <c r="N22" i="29"/>
  <c r="N142" i="29"/>
  <c r="L52" i="29"/>
  <c r="L112" i="29"/>
  <c r="L110" i="29"/>
  <c r="L81" i="29"/>
  <c r="L171" i="29" s="1"/>
  <c r="M22" i="29"/>
  <c r="N21" i="29"/>
  <c r="M144" i="29"/>
  <c r="M83" i="29"/>
  <c r="L80" i="29"/>
  <c r="M54" i="29"/>
  <c r="L54" i="28"/>
  <c r="N51" i="28"/>
  <c r="L84" i="28"/>
  <c r="L110" i="28"/>
  <c r="L170" i="28" s="1"/>
  <c r="L23" i="28"/>
  <c r="L143" i="28"/>
  <c r="L51" i="28"/>
  <c r="K172" i="28"/>
  <c r="L22" i="28"/>
  <c r="L112" i="28"/>
  <c r="L81" i="28"/>
  <c r="L142" i="28"/>
  <c r="M81" i="28"/>
  <c r="L139" i="28"/>
  <c r="L140" i="28"/>
  <c r="L83" i="28"/>
  <c r="L79" i="28"/>
  <c r="L50" i="28"/>
  <c r="L113" i="28"/>
  <c r="L109" i="28"/>
  <c r="M112" i="28"/>
  <c r="M83" i="28"/>
  <c r="L141" i="28"/>
  <c r="K174" i="28"/>
  <c r="L114" i="28"/>
  <c r="M53" i="28"/>
  <c r="K173" i="28"/>
  <c r="L24" i="28"/>
  <c r="L169" i="28"/>
  <c r="M20" i="28"/>
  <c r="L4" i="28"/>
  <c r="M24" i="28"/>
  <c r="M21" i="28"/>
  <c r="K170" i="28"/>
  <c r="L21" i="28"/>
  <c r="N289" i="27"/>
  <c r="N409" i="27" s="1"/>
  <c r="N288" i="27"/>
  <c r="N408" i="27" s="1"/>
  <c r="O291" i="27"/>
  <c r="O411" i="27" s="1"/>
  <c r="L236" i="27"/>
  <c r="K235" i="27"/>
  <c r="L232" i="27"/>
  <c r="M201" i="27"/>
  <c r="M200" i="27"/>
  <c r="M232" i="27" s="1"/>
  <c r="M237" i="27"/>
  <c r="L203" i="27"/>
  <c r="K234" i="27"/>
  <c r="L205" i="27"/>
  <c r="K236" i="27"/>
  <c r="N204" i="27"/>
  <c r="M235" i="27"/>
  <c r="O204" i="27"/>
  <c r="N235" i="27"/>
  <c r="R141" i="27"/>
  <c r="L4" i="27"/>
  <c r="F41" i="2"/>
  <c r="F42" i="2"/>
  <c r="F43" i="2"/>
  <c r="F44" i="2"/>
  <c r="F45" i="2"/>
  <c r="D45" i="2"/>
  <c r="D44" i="2"/>
  <c r="D43" i="2"/>
  <c r="D42" i="2"/>
  <c r="D41" i="2"/>
  <c r="F75" i="2"/>
  <c r="D75" i="2"/>
  <c r="K59" i="1"/>
  <c r="D59" i="1" s="1"/>
  <c r="E50" i="27" s="1"/>
  <c r="L59" i="1"/>
  <c r="J59" i="1"/>
  <c r="D58" i="1"/>
  <c r="D12" i="38" s="1"/>
  <c r="B4" i="12"/>
  <c r="J4" i="2"/>
  <c r="AG16" i="8" l="1"/>
  <c r="AF9" i="35"/>
  <c r="O53" i="35"/>
  <c r="Q24" i="35"/>
  <c r="O142" i="35"/>
  <c r="O114" i="35"/>
  <c r="M174" i="35"/>
  <c r="N51" i="35"/>
  <c r="M170" i="35"/>
  <c r="N172" i="35"/>
  <c r="O23" i="35"/>
  <c r="O143" i="35"/>
  <c r="N114" i="35"/>
  <c r="N83" i="35"/>
  <c r="M172" i="35"/>
  <c r="O113" i="35"/>
  <c r="N81" i="35"/>
  <c r="O83" i="35"/>
  <c r="O144" i="35"/>
  <c r="N174" i="35"/>
  <c r="N84" i="35"/>
  <c r="O112" i="35"/>
  <c r="N53" i="34"/>
  <c r="M171" i="34"/>
  <c r="N22" i="34"/>
  <c r="O52" i="34"/>
  <c r="N171" i="34"/>
  <c r="M174" i="34"/>
  <c r="O82" i="34"/>
  <c r="N113" i="34"/>
  <c r="N82" i="34"/>
  <c r="O142" i="34"/>
  <c r="O144" i="34"/>
  <c r="M172" i="34"/>
  <c r="N23" i="34"/>
  <c r="N112" i="34"/>
  <c r="N142" i="34"/>
  <c r="N144" i="34"/>
  <c r="N52" i="34"/>
  <c r="O112" i="34"/>
  <c r="Q24" i="34"/>
  <c r="AE13" i="8"/>
  <c r="AD246" i="27"/>
  <c r="AD111" i="2"/>
  <c r="AD9" i="28"/>
  <c r="E51" i="27"/>
  <c r="E76" i="2"/>
  <c r="E75" i="2"/>
  <c r="O23" i="29"/>
  <c r="M174" i="29"/>
  <c r="N81" i="29"/>
  <c r="M110" i="29"/>
  <c r="L169" i="29"/>
  <c r="O22" i="29"/>
  <c r="M111" i="29"/>
  <c r="M82" i="29"/>
  <c r="L174" i="29"/>
  <c r="N53" i="29"/>
  <c r="M113" i="29"/>
  <c r="N84" i="29"/>
  <c r="M142" i="29"/>
  <c r="M84" i="29"/>
  <c r="M81" i="29"/>
  <c r="L170" i="29"/>
  <c r="N141" i="29"/>
  <c r="M53" i="29"/>
  <c r="L172" i="29"/>
  <c r="O143" i="29"/>
  <c r="M172" i="29"/>
  <c r="N23" i="29"/>
  <c r="O52" i="29"/>
  <c r="L173" i="29"/>
  <c r="M80" i="28"/>
  <c r="M110" i="28"/>
  <c r="M84" i="28"/>
  <c r="M143" i="28"/>
  <c r="N82" i="28"/>
  <c r="L174" i="28"/>
  <c r="M114" i="28"/>
  <c r="M52" i="28"/>
  <c r="L172" i="28"/>
  <c r="M23" i="28"/>
  <c r="M142" i="28"/>
  <c r="M141" i="28"/>
  <c r="M82" i="28"/>
  <c r="M144" i="28"/>
  <c r="O52" i="28"/>
  <c r="M111" i="28"/>
  <c r="L173" i="28"/>
  <c r="M140" i="28"/>
  <c r="N113" i="28"/>
  <c r="N54" i="28"/>
  <c r="N84" i="28"/>
  <c r="M51" i="28"/>
  <c r="M113" i="28"/>
  <c r="L171" i="28"/>
  <c r="M22" i="28"/>
  <c r="N22" i="28"/>
  <c r="M4" i="28"/>
  <c r="M170" i="28"/>
  <c r="N21" i="28"/>
  <c r="O289" i="27"/>
  <c r="O409" i="27" s="1"/>
  <c r="O290" i="27"/>
  <c r="O410" i="27" s="1"/>
  <c r="N201" i="27"/>
  <c r="M233" i="27"/>
  <c r="N202" i="27"/>
  <c r="N236" i="27"/>
  <c r="O205" i="27"/>
  <c r="L237" i="27"/>
  <c r="P205" i="27"/>
  <c r="O236" i="27"/>
  <c r="O202" i="27"/>
  <c r="N233" i="27"/>
  <c r="L235" i="27"/>
  <c r="M204" i="27"/>
  <c r="M4" i="27"/>
  <c r="K4" i="2"/>
  <c r="F57" i="2"/>
  <c r="F58" i="2"/>
  <c r="F59" i="2"/>
  <c r="F60" i="2"/>
  <c r="F61" i="2"/>
  <c r="D58" i="2"/>
  <c r="D59" i="2"/>
  <c r="D60" i="2"/>
  <c r="D61" i="2"/>
  <c r="D57" i="2"/>
  <c r="AH16" i="8" l="1"/>
  <c r="AG9" i="35"/>
  <c r="O82" i="35"/>
  <c r="P114" i="35"/>
  <c r="O84" i="35"/>
  <c r="N173" i="35"/>
  <c r="P144" i="35"/>
  <c r="O173" i="35"/>
  <c r="P24" i="35"/>
  <c r="O52" i="35"/>
  <c r="N171" i="35"/>
  <c r="P143" i="35"/>
  <c r="P113" i="35"/>
  <c r="P84" i="35"/>
  <c r="P54" i="35"/>
  <c r="O53" i="34"/>
  <c r="P83" i="34"/>
  <c r="N172" i="34"/>
  <c r="O23" i="34"/>
  <c r="P113" i="34"/>
  <c r="O54" i="34"/>
  <c r="O143" i="34"/>
  <c r="N174" i="34"/>
  <c r="N173" i="34"/>
  <c r="O24" i="34"/>
  <c r="O113" i="34"/>
  <c r="O83" i="34"/>
  <c r="O114" i="34"/>
  <c r="P143" i="34"/>
  <c r="P53" i="34"/>
  <c r="O172" i="34"/>
  <c r="AF13" i="8"/>
  <c r="AE9" i="28"/>
  <c r="AE246" i="27"/>
  <c r="AE111" i="2"/>
  <c r="N114" i="29"/>
  <c r="N83" i="29"/>
  <c r="P53" i="29"/>
  <c r="P144" i="29"/>
  <c r="O82" i="29"/>
  <c r="P23" i="29"/>
  <c r="N143" i="29"/>
  <c r="O54" i="29"/>
  <c r="N112" i="29"/>
  <c r="N173" i="29"/>
  <c r="O24" i="29"/>
  <c r="N82" i="29"/>
  <c r="M171" i="29"/>
  <c r="P24" i="29"/>
  <c r="O142" i="29"/>
  <c r="N54" i="29"/>
  <c r="M173" i="29"/>
  <c r="N111" i="29"/>
  <c r="N171" i="29" s="1"/>
  <c r="M170" i="29"/>
  <c r="N112" i="28"/>
  <c r="N143" i="28"/>
  <c r="N144" i="28"/>
  <c r="P53" i="28"/>
  <c r="N114" i="28"/>
  <c r="O114" i="28"/>
  <c r="N142" i="28"/>
  <c r="M174" i="28"/>
  <c r="N111" i="28"/>
  <c r="N52" i="28"/>
  <c r="N141" i="28"/>
  <c r="N171" i="28" s="1"/>
  <c r="N83" i="28"/>
  <c r="M171" i="28"/>
  <c r="M173" i="28"/>
  <c r="N24" i="28"/>
  <c r="N53" i="28"/>
  <c r="O83" i="28"/>
  <c r="N81" i="28"/>
  <c r="O22" i="28"/>
  <c r="M172" i="28"/>
  <c r="N23" i="28"/>
  <c r="N4" i="28"/>
  <c r="N172" i="28"/>
  <c r="O23" i="28"/>
  <c r="P291" i="27"/>
  <c r="P411" i="27" s="1"/>
  <c r="P290" i="27"/>
  <c r="P410" i="27" s="1"/>
  <c r="O203" i="27"/>
  <c r="N234" i="27"/>
  <c r="O237" i="27"/>
  <c r="P203" i="27"/>
  <c r="O234" i="27"/>
  <c r="P237" i="27"/>
  <c r="M236" i="27"/>
  <c r="N205" i="27"/>
  <c r="N4" i="27"/>
  <c r="L4" i="2"/>
  <c r="F35" i="2"/>
  <c r="D35" i="2"/>
  <c r="D50" i="2"/>
  <c r="D51" i="2"/>
  <c r="D52" i="2"/>
  <c r="D53" i="2"/>
  <c r="D49" i="2"/>
  <c r="F36" i="2"/>
  <c r="D36" i="2"/>
  <c r="J11" i="8"/>
  <c r="K11" i="8" s="1"/>
  <c r="L11" i="8" s="1"/>
  <c r="M11" i="8" s="1"/>
  <c r="N11" i="8" s="1"/>
  <c r="O11" i="8" s="1"/>
  <c r="P11" i="8" s="1"/>
  <c r="Q11" i="8" s="1"/>
  <c r="R11" i="8" s="1"/>
  <c r="S11" i="8" s="1"/>
  <c r="T11" i="8" s="1"/>
  <c r="U11" i="8" s="1"/>
  <c r="V11" i="8" s="1"/>
  <c r="W11" i="8" s="1"/>
  <c r="X11" i="8" s="1"/>
  <c r="Y11" i="8" s="1"/>
  <c r="Z11" i="8" s="1"/>
  <c r="AA11" i="8" s="1"/>
  <c r="AB11" i="8" s="1"/>
  <c r="AC11" i="8" s="1"/>
  <c r="AD11" i="8" s="1"/>
  <c r="AE11" i="8" s="1"/>
  <c r="AF11" i="8" s="1"/>
  <c r="AG11" i="8" s="1"/>
  <c r="AH11" i="8" s="1"/>
  <c r="AI11" i="8" s="1"/>
  <c r="AJ11" i="8" s="1"/>
  <c r="AK11" i="8" s="1"/>
  <c r="AL11" i="8" s="1"/>
  <c r="AM11" i="8" s="1"/>
  <c r="AN11" i="8" s="1"/>
  <c r="AO11" i="8" s="1"/>
  <c r="AP11" i="8" s="1"/>
  <c r="AQ11" i="8" s="1"/>
  <c r="AR11" i="8" s="1"/>
  <c r="AS11" i="8" s="1"/>
  <c r="AT11" i="8" s="1"/>
  <c r="AU11" i="8" s="1"/>
  <c r="D114" i="1"/>
  <c r="D79" i="39"/>
  <c r="D99" i="1"/>
  <c r="D112" i="1"/>
  <c r="K106" i="1"/>
  <c r="D106" i="1" s="1"/>
  <c r="D108" i="1"/>
  <c r="K96" i="1"/>
  <c r="D96" i="1" s="1"/>
  <c r="D87" i="1"/>
  <c r="K84" i="1"/>
  <c r="D84" i="1" s="1"/>
  <c r="D105" i="1"/>
  <c r="D103" i="1"/>
  <c r="K95" i="1"/>
  <c r="D95" i="1" s="1"/>
  <c r="D55" i="1"/>
  <c r="D54" i="1"/>
  <c r="D13" i="38" s="1"/>
  <c r="K56" i="1"/>
  <c r="D56" i="1" s="1"/>
  <c r="L56" i="1"/>
  <c r="J56" i="1"/>
  <c r="K38" i="1"/>
  <c r="D38" i="1" s="1"/>
  <c r="L38" i="1"/>
  <c r="K39" i="1"/>
  <c r="D39" i="1" s="1"/>
  <c r="D102" i="38" s="1"/>
  <c r="L39" i="1"/>
  <c r="J39" i="1"/>
  <c r="J38" i="1"/>
  <c r="D31" i="1"/>
  <c r="D32" i="1"/>
  <c r="D107" i="39" s="1"/>
  <c r="D33" i="1"/>
  <c r="D34" i="1"/>
  <c r="D108" i="39" s="1"/>
  <c r="D35" i="1"/>
  <c r="D109" i="39" s="1"/>
  <c r="D36" i="1"/>
  <c r="D37" i="1"/>
  <c r="D110" i="39" s="1"/>
  <c r="D30" i="1"/>
  <c r="D106" i="39" s="1"/>
  <c r="D52" i="1"/>
  <c r="D44" i="1"/>
  <c r="D45" i="1"/>
  <c r="D46" i="1"/>
  <c r="D47" i="1"/>
  <c r="D48" i="1"/>
  <c r="D49" i="1"/>
  <c r="D50" i="1"/>
  <c r="D43" i="1"/>
  <c r="AI16" i="8" l="1"/>
  <c r="AH9" i="35"/>
  <c r="D103" i="39"/>
  <c r="D105" i="38"/>
  <c r="D102" i="39"/>
  <c r="D103" i="38"/>
  <c r="D209" i="36"/>
  <c r="D98" i="38"/>
  <c r="D272" i="36"/>
  <c r="D130" i="38"/>
  <c r="D174" i="36"/>
  <c r="D96" i="38"/>
  <c r="H107" i="38" s="1"/>
  <c r="F107" i="38" s="1"/>
  <c r="F5" i="37" s="1"/>
  <c r="D271" i="36"/>
  <c r="D129" i="38"/>
  <c r="D190" i="36"/>
  <c r="D97" i="38"/>
  <c r="N109" i="38" s="1"/>
  <c r="D78" i="39"/>
  <c r="D132" i="38"/>
  <c r="D252" i="36"/>
  <c r="D128" i="38"/>
  <c r="J138" i="38" s="1"/>
  <c r="D52" i="39"/>
  <c r="D74" i="38"/>
  <c r="D19" i="39"/>
  <c r="D44" i="38"/>
  <c r="D51" i="39"/>
  <c r="D72" i="38"/>
  <c r="D112" i="36"/>
  <c r="D67" i="38"/>
  <c r="H76" i="38" s="1"/>
  <c r="F76" i="38" s="1"/>
  <c r="E5" i="37" s="1"/>
  <c r="D128" i="36"/>
  <c r="D68" i="38"/>
  <c r="D18" i="39"/>
  <c r="D42" i="38"/>
  <c r="D253" i="36"/>
  <c r="D191" i="36"/>
  <c r="D129" i="36"/>
  <c r="D23" i="36"/>
  <c r="D67" i="36"/>
  <c r="P53" i="35"/>
  <c r="O172" i="35"/>
  <c r="O174" i="35"/>
  <c r="P83" i="35"/>
  <c r="Q144" i="35"/>
  <c r="P174" i="35"/>
  <c r="Q114" i="35"/>
  <c r="P54" i="34"/>
  <c r="P144" i="34"/>
  <c r="O174" i="34"/>
  <c r="Q114" i="34"/>
  <c r="Q54" i="34"/>
  <c r="P173" i="34"/>
  <c r="P84" i="34"/>
  <c r="O173" i="34"/>
  <c r="P24" i="34"/>
  <c r="Q144" i="34"/>
  <c r="P114" i="34"/>
  <c r="Q84" i="34"/>
  <c r="AG13" i="8"/>
  <c r="AF246" i="27"/>
  <c r="AF111" i="2"/>
  <c r="AF9" i="28"/>
  <c r="E20" i="27"/>
  <c r="E45" i="2"/>
  <c r="E61" i="2"/>
  <c r="E36" i="27"/>
  <c r="E19" i="27"/>
  <c r="E44" i="2"/>
  <c r="E40" i="27"/>
  <c r="E65" i="2"/>
  <c r="E60" i="2"/>
  <c r="E35" i="27"/>
  <c r="E18" i="27"/>
  <c r="E43" i="2"/>
  <c r="E59" i="2"/>
  <c r="E34" i="27"/>
  <c r="E57" i="2"/>
  <c r="E32" i="27"/>
  <c r="E17" i="27"/>
  <c r="E42" i="2"/>
  <c r="E58" i="2"/>
  <c r="E33" i="27"/>
  <c r="E16" i="27"/>
  <c r="E41" i="2"/>
  <c r="E36" i="2"/>
  <c r="E11" i="27"/>
  <c r="P83" i="29"/>
  <c r="N174" i="29"/>
  <c r="P143" i="29"/>
  <c r="O83" i="29"/>
  <c r="N172" i="29"/>
  <c r="O113" i="29"/>
  <c r="Q54" i="29"/>
  <c r="O112" i="29"/>
  <c r="O172" i="29" s="1"/>
  <c r="O84" i="29"/>
  <c r="O144" i="29"/>
  <c r="Q24" i="29"/>
  <c r="O54" i="28"/>
  <c r="O84" i="28"/>
  <c r="O82" i="28"/>
  <c r="O172" i="28" s="1"/>
  <c r="O143" i="28"/>
  <c r="O53" i="28"/>
  <c r="N174" i="28"/>
  <c r="O144" i="28"/>
  <c r="Q54" i="28"/>
  <c r="P84" i="28"/>
  <c r="O112" i="28"/>
  <c r="O142" i="28"/>
  <c r="O113" i="28"/>
  <c r="N173" i="28"/>
  <c r="O24" i="28"/>
  <c r="P24" i="28"/>
  <c r="O4" i="28"/>
  <c r="P23" i="28"/>
  <c r="Q291" i="27"/>
  <c r="Q411" i="27" s="1"/>
  <c r="P204" i="27"/>
  <c r="O235" i="27"/>
  <c r="Q204" i="27"/>
  <c r="P235" i="27"/>
  <c r="N237" i="27"/>
  <c r="O4" i="27"/>
  <c r="M4" i="2"/>
  <c r="K93" i="1"/>
  <c r="D93" i="1" s="1"/>
  <c r="K83" i="1"/>
  <c r="D83" i="1" s="1"/>
  <c r="D38" i="38" s="1"/>
  <c r="K82" i="1"/>
  <c r="D82" i="1" s="1"/>
  <c r="K81" i="1"/>
  <c r="D81" i="1" s="1"/>
  <c r="D77" i="1"/>
  <c r="D19" i="38" s="1"/>
  <c r="K76" i="1"/>
  <c r="K113" i="1" s="1"/>
  <c r="D113" i="1" s="1"/>
  <c r="D18" i="1"/>
  <c r="K75" i="1"/>
  <c r="D75" i="1" s="1"/>
  <c r="AJ16" i="8" l="1"/>
  <c r="AI9" i="35"/>
  <c r="L109" i="38"/>
  <c r="D21" i="38"/>
  <c r="D31" i="36"/>
  <c r="I109" i="38"/>
  <c r="K109" i="38"/>
  <c r="J137" i="38"/>
  <c r="O109" i="38"/>
  <c r="M109" i="38"/>
  <c r="H109" i="38"/>
  <c r="Q109" i="38"/>
  <c r="J109" i="38"/>
  <c r="P109" i="38"/>
  <c r="P137" i="38"/>
  <c r="J140" i="38"/>
  <c r="H140" i="38"/>
  <c r="P139" i="38"/>
  <c r="O140" i="38"/>
  <c r="O139" i="38"/>
  <c r="K140" i="38"/>
  <c r="I139" i="38"/>
  <c r="Q139" i="38"/>
  <c r="M140" i="38"/>
  <c r="N140" i="38"/>
  <c r="M139" i="38"/>
  <c r="I140" i="38"/>
  <c r="L140" i="38"/>
  <c r="J139" i="38"/>
  <c r="H139" i="38"/>
  <c r="K139" i="38"/>
  <c r="L139" i="38"/>
  <c r="P140" i="38"/>
  <c r="N139" i="38"/>
  <c r="Q140" i="38"/>
  <c r="I137" i="38"/>
  <c r="L137" i="38"/>
  <c r="M137" i="38"/>
  <c r="Q137" i="38"/>
  <c r="O137" i="38"/>
  <c r="N137" i="38"/>
  <c r="K137" i="38"/>
  <c r="H137" i="38"/>
  <c r="D40" i="38"/>
  <c r="D99" i="38"/>
  <c r="O138" i="38"/>
  <c r="K138" i="38"/>
  <c r="H138" i="38"/>
  <c r="P138" i="38"/>
  <c r="N138" i="38"/>
  <c r="M138" i="38"/>
  <c r="L138" i="38"/>
  <c r="Q138" i="38"/>
  <c r="I138" i="38"/>
  <c r="M48" i="38"/>
  <c r="P48" i="38"/>
  <c r="Q48" i="38"/>
  <c r="H48" i="38"/>
  <c r="N48" i="38"/>
  <c r="I48" i="38"/>
  <c r="J48" i="38"/>
  <c r="K48" i="38"/>
  <c r="L48" i="38"/>
  <c r="O48" i="38"/>
  <c r="D147" i="36"/>
  <c r="D70" i="38"/>
  <c r="D148" i="36"/>
  <c r="D69" i="38"/>
  <c r="L80" i="38" s="1"/>
  <c r="O49" i="38"/>
  <c r="L49" i="38"/>
  <c r="M49" i="38"/>
  <c r="N49" i="38"/>
  <c r="P49" i="38"/>
  <c r="H49" i="38"/>
  <c r="I49" i="38"/>
  <c r="Q49" i="38"/>
  <c r="J49" i="38"/>
  <c r="K49" i="38"/>
  <c r="I50" i="38"/>
  <c r="Q50" i="38"/>
  <c r="M50" i="38"/>
  <c r="N50" i="38"/>
  <c r="P50" i="38"/>
  <c r="J50" i="38"/>
  <c r="H50" i="38"/>
  <c r="L50" i="38"/>
  <c r="O50" i="38"/>
  <c r="K50" i="38"/>
  <c r="M78" i="38"/>
  <c r="H78" i="38"/>
  <c r="K78" i="38"/>
  <c r="L78" i="38"/>
  <c r="N78" i="38"/>
  <c r="P78" i="38"/>
  <c r="O78" i="38"/>
  <c r="I78" i="38"/>
  <c r="Q78" i="38"/>
  <c r="J78" i="38"/>
  <c r="D50" i="36"/>
  <c r="D37" i="38"/>
  <c r="H46" i="38" s="1"/>
  <c r="F46" i="38" s="1"/>
  <c r="D5" i="37" s="1"/>
  <c r="D85" i="36"/>
  <c r="D39" i="38"/>
  <c r="K26" i="38"/>
  <c r="L26" i="38"/>
  <c r="O26" i="38"/>
  <c r="Q26" i="38"/>
  <c r="H26" i="38"/>
  <c r="N26" i="38"/>
  <c r="P26" i="38"/>
  <c r="I26" i="38"/>
  <c r="J26" i="38"/>
  <c r="M26" i="38"/>
  <c r="D32" i="36"/>
  <c r="D145" i="36" s="1"/>
  <c r="D20" i="38"/>
  <c r="D76" i="1"/>
  <c r="D18" i="38" s="1"/>
  <c r="H24" i="38" s="1"/>
  <c r="F24" i="38" s="1"/>
  <c r="C5" i="37" s="1"/>
  <c r="D86" i="36"/>
  <c r="D210" i="36"/>
  <c r="D251" i="36"/>
  <c r="D189" i="36"/>
  <c r="D127" i="36"/>
  <c r="D22" i="36"/>
  <c r="D65" i="36"/>
  <c r="D66" i="36"/>
  <c r="Q54" i="35"/>
  <c r="P173" i="35"/>
  <c r="Q84" i="35"/>
  <c r="Q174" i="34"/>
  <c r="P174" i="34"/>
  <c r="AH13" i="8"/>
  <c r="AG246" i="27"/>
  <c r="AG111" i="2"/>
  <c r="AG9" i="28"/>
  <c r="E62" i="2"/>
  <c r="E37" i="27"/>
  <c r="E46" i="2"/>
  <c r="E21" i="27"/>
  <c r="O174" i="29"/>
  <c r="P114" i="29"/>
  <c r="Q84" i="29"/>
  <c r="P113" i="29"/>
  <c r="P84" i="29"/>
  <c r="O173" i="29"/>
  <c r="P173" i="29"/>
  <c r="Q144" i="29"/>
  <c r="P143" i="28"/>
  <c r="P114" i="28"/>
  <c r="P54" i="28"/>
  <c r="O173" i="28"/>
  <c r="O174" i="28"/>
  <c r="P83" i="28"/>
  <c r="P113" i="28"/>
  <c r="P144" i="28"/>
  <c r="P4" i="28"/>
  <c r="Q24" i="28"/>
  <c r="Q205" i="27"/>
  <c r="Q237" i="27" s="1"/>
  <c r="P236" i="27"/>
  <c r="R205" i="27"/>
  <c r="Q236" i="27"/>
  <c r="P4" i="27"/>
  <c r="N4" i="2"/>
  <c r="B7" i="12"/>
  <c r="B6" i="12"/>
  <c r="B5" i="12"/>
  <c r="AK16" i="8" l="1"/>
  <c r="AJ9" i="35"/>
  <c r="N29" i="38"/>
  <c r="O29" i="38"/>
  <c r="Q29" i="38"/>
  <c r="P29" i="38"/>
  <c r="I29" i="38"/>
  <c r="J29" i="38"/>
  <c r="H29" i="38"/>
  <c r="K29" i="38"/>
  <c r="L29" i="38"/>
  <c r="M29" i="38"/>
  <c r="F109" i="38"/>
  <c r="F7" i="37" s="1"/>
  <c r="D269" i="36"/>
  <c r="I25" i="38"/>
  <c r="Q25" i="38"/>
  <c r="N25" i="38"/>
  <c r="O25" i="38"/>
  <c r="P25" i="38"/>
  <c r="J25" i="38"/>
  <c r="H25" i="38"/>
  <c r="K25" i="38"/>
  <c r="L25" i="38"/>
  <c r="M25" i="38"/>
  <c r="F139" i="38"/>
  <c r="G9" i="37" s="1"/>
  <c r="F137" i="38"/>
  <c r="G6" i="37" s="1"/>
  <c r="D83" i="36"/>
  <c r="H80" i="38"/>
  <c r="F138" i="38"/>
  <c r="G7" i="37" s="1"/>
  <c r="F140" i="38"/>
  <c r="G10" i="37" s="1"/>
  <c r="D207" i="36"/>
  <c r="D144" i="36"/>
  <c r="D236" i="36"/>
  <c r="D127" i="38"/>
  <c r="H136" i="38" s="1"/>
  <c r="F136" i="38" s="1"/>
  <c r="L108" i="38"/>
  <c r="H108" i="38"/>
  <c r="O108" i="38"/>
  <c r="Q108" i="38"/>
  <c r="J108" i="38"/>
  <c r="K108" i="38"/>
  <c r="I108" i="38"/>
  <c r="P108" i="38"/>
  <c r="N108" i="38"/>
  <c r="M108" i="38"/>
  <c r="O80" i="38"/>
  <c r="I80" i="38"/>
  <c r="Q80" i="38"/>
  <c r="M79" i="38"/>
  <c r="N79" i="38"/>
  <c r="O79" i="38"/>
  <c r="P79" i="38"/>
  <c r="L79" i="38"/>
  <c r="I79" i="38"/>
  <c r="Q79" i="38"/>
  <c r="J79" i="38"/>
  <c r="H79" i="38"/>
  <c r="K79" i="38"/>
  <c r="F49" i="38"/>
  <c r="D9" i="37" s="1"/>
  <c r="K80" i="38"/>
  <c r="F50" i="38"/>
  <c r="D10" i="37" s="1"/>
  <c r="P77" i="38"/>
  <c r="K77" i="38"/>
  <c r="L77" i="38"/>
  <c r="M77" i="38"/>
  <c r="O77" i="38"/>
  <c r="I77" i="38"/>
  <c r="Q77" i="38"/>
  <c r="N77" i="38"/>
  <c r="J77" i="38"/>
  <c r="H77" i="38"/>
  <c r="K47" i="38"/>
  <c r="I47" i="38"/>
  <c r="J47" i="38"/>
  <c r="L47" i="38"/>
  <c r="N47" i="38"/>
  <c r="P47" i="38"/>
  <c r="Q47" i="38"/>
  <c r="H47" i="38"/>
  <c r="M47" i="38"/>
  <c r="O47" i="38"/>
  <c r="F78" i="38"/>
  <c r="E7" i="37" s="1"/>
  <c r="F48" i="38"/>
  <c r="D7" i="37" s="1"/>
  <c r="M80" i="38"/>
  <c r="D14" i="36"/>
  <c r="J80" i="38"/>
  <c r="D49" i="36"/>
  <c r="P80" i="38"/>
  <c r="N80" i="38"/>
  <c r="D111" i="36"/>
  <c r="F26" i="38"/>
  <c r="C7" i="37" s="1"/>
  <c r="D235" i="36"/>
  <c r="D173" i="36"/>
  <c r="H27" i="38"/>
  <c r="Q174" i="35"/>
  <c r="AI13" i="8"/>
  <c r="AH9" i="28"/>
  <c r="AH246" i="27"/>
  <c r="AH111" i="2"/>
  <c r="Q114" i="29"/>
  <c r="P174" i="29"/>
  <c r="Q144" i="28"/>
  <c r="P173" i="28"/>
  <c r="Q114" i="28"/>
  <c r="Q84" i="28"/>
  <c r="P174" i="28"/>
  <c r="Q4" i="28"/>
  <c r="R237" i="27"/>
  <c r="Q4" i="27"/>
  <c r="O4" i="2"/>
  <c r="D12" i="1"/>
  <c r="AL16" i="8" l="1"/>
  <c r="AK9" i="35"/>
  <c r="F29" i="38"/>
  <c r="D268" i="36"/>
  <c r="D82" i="36"/>
  <c r="D206" i="36"/>
  <c r="G5" i="37"/>
  <c r="F143" i="38"/>
  <c r="F149" i="38"/>
  <c r="F108" i="38"/>
  <c r="F80" i="38"/>
  <c r="E10" i="37" s="1"/>
  <c r="F79" i="38"/>
  <c r="E9" i="37" s="1"/>
  <c r="F47" i="38"/>
  <c r="D6" i="37" s="1"/>
  <c r="F77" i="38"/>
  <c r="E6" i="37" s="1"/>
  <c r="F25" i="38"/>
  <c r="C6" i="37" s="1"/>
  <c r="AJ13" i="8"/>
  <c r="AI9" i="28"/>
  <c r="AI111" i="2"/>
  <c r="AI246" i="27"/>
  <c r="Q174" i="29"/>
  <c r="Q174" i="28"/>
  <c r="R4" i="28"/>
  <c r="R4" i="27"/>
  <c r="P4" i="2"/>
  <c r="I12" i="2"/>
  <c r="AM16" i="8" l="1"/>
  <c r="AL9" i="35"/>
  <c r="F151" i="38"/>
  <c r="G19" i="37" s="1"/>
  <c r="F150" i="38"/>
  <c r="G18" i="37" s="1"/>
  <c r="G17" i="37"/>
  <c r="G12" i="37"/>
  <c r="F144" i="38"/>
  <c r="G13" i="37" s="1"/>
  <c r="F145" i="38"/>
  <c r="G14" i="37" s="1"/>
  <c r="F6" i="37"/>
  <c r="F120" i="38"/>
  <c r="F83" i="38"/>
  <c r="E12" i="37" s="1"/>
  <c r="F89" i="38"/>
  <c r="E17" i="37" s="1"/>
  <c r="F53" i="38"/>
  <c r="F59" i="38"/>
  <c r="AK13" i="8"/>
  <c r="AJ9" i="28"/>
  <c r="AJ111" i="2"/>
  <c r="AJ246" i="27"/>
  <c r="S4" i="28"/>
  <c r="S4" i="27"/>
  <c r="Q4" i="2"/>
  <c r="J9" i="8"/>
  <c r="I8" i="36" s="1"/>
  <c r="I8" i="38" s="1"/>
  <c r="I27" i="38" s="1"/>
  <c r="J7" i="8"/>
  <c r="K7" i="8" s="1"/>
  <c r="L7" i="8" s="1"/>
  <c r="M7" i="8" s="1"/>
  <c r="N7" i="8" s="1"/>
  <c r="O7" i="8" s="1"/>
  <c r="P7" i="8" s="1"/>
  <c r="Q7" i="8" s="1"/>
  <c r="R7" i="8" s="1"/>
  <c r="S7" i="8" s="1"/>
  <c r="T7" i="8" s="1"/>
  <c r="U7" i="8" s="1"/>
  <c r="V7" i="8" s="1"/>
  <c r="W7" i="8" s="1"/>
  <c r="X7" i="8" s="1"/>
  <c r="Y7" i="8" s="1"/>
  <c r="Z7" i="8" s="1"/>
  <c r="AA7" i="8" s="1"/>
  <c r="AB7" i="8" s="1"/>
  <c r="AC7" i="8" s="1"/>
  <c r="AD7" i="8" s="1"/>
  <c r="AE7" i="8" s="1"/>
  <c r="AF7" i="8" s="1"/>
  <c r="AG7" i="8" s="1"/>
  <c r="AH7" i="8" s="1"/>
  <c r="AI7" i="8" s="1"/>
  <c r="AJ7" i="8" s="1"/>
  <c r="AK7" i="8" s="1"/>
  <c r="AL7" i="8" s="1"/>
  <c r="AM7" i="8" s="1"/>
  <c r="AN7" i="8" s="1"/>
  <c r="AO7" i="8" s="1"/>
  <c r="AP7" i="8" s="1"/>
  <c r="AQ7" i="8" s="1"/>
  <c r="AR7" i="8" s="1"/>
  <c r="AS7" i="8" s="1"/>
  <c r="AT7" i="8" s="1"/>
  <c r="AU7" i="8" s="1"/>
  <c r="F29" i="2"/>
  <c r="D29" i="2"/>
  <c r="F28" i="2"/>
  <c r="D28" i="2"/>
  <c r="F22" i="2"/>
  <c r="D22" i="2"/>
  <c r="F21" i="2"/>
  <c r="D21" i="2"/>
  <c r="F16" i="2"/>
  <c r="F15" i="2"/>
  <c r="D16" i="2"/>
  <c r="D15" i="2"/>
  <c r="D13" i="1"/>
  <c r="D17" i="1"/>
  <c r="E21" i="2" s="1"/>
  <c r="D16" i="1"/>
  <c r="E28" i="2" s="1"/>
  <c r="D15" i="1"/>
  <c r="D14" i="1"/>
  <c r="AN16" i="8" l="1"/>
  <c r="AM9" i="35"/>
  <c r="D17" i="37"/>
  <c r="F122" i="38"/>
  <c r="F19" i="37" s="1"/>
  <c r="F121" i="38"/>
  <c r="F18" i="37" s="1"/>
  <c r="F17" i="37"/>
  <c r="F85" i="38"/>
  <c r="E14" i="37" s="1"/>
  <c r="F84" i="38"/>
  <c r="E13" i="37" s="1"/>
  <c r="F54" i="38"/>
  <c r="D13" i="37" s="1"/>
  <c r="D12" i="37"/>
  <c r="F55" i="38"/>
  <c r="D14" i="37" s="1"/>
  <c r="F91" i="38"/>
  <c r="E19" i="37" s="1"/>
  <c r="F90" i="38"/>
  <c r="E18" i="37" s="1"/>
  <c r="F61" i="38"/>
  <c r="D19" i="37" s="1"/>
  <c r="F60" i="38"/>
  <c r="D18" i="37" s="1"/>
  <c r="AL13" i="8"/>
  <c r="AK246" i="27"/>
  <c r="AK111" i="2"/>
  <c r="AK9" i="28"/>
  <c r="E35" i="2"/>
  <c r="J38" i="2" s="1"/>
  <c r="E10" i="27"/>
  <c r="S13" i="27" s="1"/>
  <c r="T4" i="28"/>
  <c r="T4" i="27"/>
  <c r="R4" i="2"/>
  <c r="E29" i="2"/>
  <c r="E16" i="2"/>
  <c r="K9" i="8"/>
  <c r="J8" i="36" s="1"/>
  <c r="J8" i="38" s="1"/>
  <c r="J27" i="38" s="1"/>
  <c r="J12" i="2"/>
  <c r="K12" i="2" s="1"/>
  <c r="L12" i="2" s="1"/>
  <c r="M12" i="2" s="1"/>
  <c r="N12" i="2" s="1"/>
  <c r="O12" i="2" s="1"/>
  <c r="P12" i="2" s="1"/>
  <c r="Q12" i="2" s="1"/>
  <c r="R12" i="2" s="1"/>
  <c r="S12" i="2" s="1"/>
  <c r="T12" i="2" s="1"/>
  <c r="U12" i="2" s="1"/>
  <c r="V12" i="2" s="1"/>
  <c r="W12" i="2" s="1"/>
  <c r="X12" i="2" s="1"/>
  <c r="E22" i="2"/>
  <c r="E15" i="2"/>
  <c r="AO16" i="8" l="1"/>
  <c r="AN9" i="35"/>
  <c r="AM13" i="8"/>
  <c r="AL246" i="27"/>
  <c r="AL111" i="2"/>
  <c r="AL9" i="28"/>
  <c r="P38" i="2"/>
  <c r="P53" i="2" s="1"/>
  <c r="N38" i="2"/>
  <c r="N49" i="2" s="1"/>
  <c r="K38" i="2"/>
  <c r="K49" i="2" s="1"/>
  <c r="O38" i="2"/>
  <c r="O50" i="2" s="1"/>
  <c r="Q38" i="2"/>
  <c r="Q53" i="2" s="1"/>
  <c r="I38" i="2"/>
  <c r="I52" i="2" s="1"/>
  <c r="L38" i="2"/>
  <c r="L50" i="2" s="1"/>
  <c r="M38" i="2"/>
  <c r="M50" i="2" s="1"/>
  <c r="I13" i="27"/>
  <c r="J13" i="27"/>
  <c r="K13" i="27"/>
  <c r="L13" i="27"/>
  <c r="M13" i="27"/>
  <c r="N13" i="27"/>
  <c r="O13" i="27"/>
  <c r="P13" i="27"/>
  <c r="Q13" i="27"/>
  <c r="R13" i="27"/>
  <c r="U4" i="28"/>
  <c r="U4" i="27"/>
  <c r="T13" i="27"/>
  <c r="S28" i="27"/>
  <c r="S36" i="27" s="1"/>
  <c r="S46" i="27" s="1"/>
  <c r="S26" i="27"/>
  <c r="S34" i="27" s="1"/>
  <c r="S44" i="27" s="1"/>
  <c r="S24" i="27"/>
  <c r="S27" i="27"/>
  <c r="S35" i="27" s="1"/>
  <c r="S45" i="27" s="1"/>
  <c r="S25" i="27"/>
  <c r="S33" i="27" s="1"/>
  <c r="S43" i="27" s="1"/>
  <c r="J50" i="2"/>
  <c r="J51" i="2"/>
  <c r="J53" i="2"/>
  <c r="J52" i="2"/>
  <c r="J49" i="2"/>
  <c r="S4" i="2"/>
  <c r="R38" i="2"/>
  <c r="I24" i="2"/>
  <c r="K24" i="2"/>
  <c r="R24" i="2"/>
  <c r="O24" i="2"/>
  <c r="L24" i="2"/>
  <c r="J24" i="2"/>
  <c r="Q24" i="2"/>
  <c r="N24" i="2"/>
  <c r="P24" i="2"/>
  <c r="M24" i="2"/>
  <c r="D7" i="12"/>
  <c r="I31" i="2"/>
  <c r="P31" i="2"/>
  <c r="O31" i="2"/>
  <c r="M31" i="2"/>
  <c r="J31" i="2"/>
  <c r="R31" i="2"/>
  <c r="Q31" i="2"/>
  <c r="N31" i="2"/>
  <c r="L31" i="2"/>
  <c r="K31" i="2"/>
  <c r="I17" i="2"/>
  <c r="K17" i="2"/>
  <c r="J17" i="2"/>
  <c r="M17" i="2"/>
  <c r="P17" i="2"/>
  <c r="N17" i="2"/>
  <c r="L17" i="2"/>
  <c r="Q17" i="2"/>
  <c r="R17" i="2"/>
  <c r="O17" i="2"/>
  <c r="D6" i="12"/>
  <c r="L9" i="8"/>
  <c r="K8" i="36" s="1"/>
  <c r="K8" i="38" s="1"/>
  <c r="K27" i="38" s="1"/>
  <c r="Y12" i="2"/>
  <c r="AP16" i="8" l="1"/>
  <c r="AO9" i="35"/>
  <c r="M5" i="36"/>
  <c r="M5" i="38"/>
  <c r="M5" i="39"/>
  <c r="M7" i="36"/>
  <c r="M7" i="38"/>
  <c r="M7" i="39"/>
  <c r="Q6" i="36"/>
  <c r="Q6" i="38"/>
  <c r="Q6" i="39"/>
  <c r="O5" i="36"/>
  <c r="O5" i="38"/>
  <c r="O5" i="39"/>
  <c r="P7" i="36"/>
  <c r="P7" i="38"/>
  <c r="P7" i="39"/>
  <c r="L6" i="36"/>
  <c r="L6" i="38"/>
  <c r="L6" i="39"/>
  <c r="J6" i="36"/>
  <c r="J6" i="39"/>
  <c r="J6" i="38"/>
  <c r="N5" i="36"/>
  <c r="N5" i="38"/>
  <c r="N5" i="39"/>
  <c r="L5" i="36"/>
  <c r="L5" i="39"/>
  <c r="L5" i="38"/>
  <c r="Q7" i="36"/>
  <c r="Q7" i="39"/>
  <c r="Q7" i="38"/>
  <c r="O6" i="36"/>
  <c r="O6" i="39"/>
  <c r="O6" i="38"/>
  <c r="H6" i="36"/>
  <c r="H6" i="38"/>
  <c r="H6" i="39"/>
  <c r="I5" i="36"/>
  <c r="I5" i="39"/>
  <c r="I5" i="38"/>
  <c r="I7" i="36"/>
  <c r="I7" i="39"/>
  <c r="I7" i="38"/>
  <c r="M6" i="36"/>
  <c r="M6" i="38"/>
  <c r="M6" i="39"/>
  <c r="J5" i="36"/>
  <c r="J5" i="38"/>
  <c r="J5" i="39"/>
  <c r="L7" i="36"/>
  <c r="L7" i="38"/>
  <c r="L7" i="39"/>
  <c r="P6" i="36"/>
  <c r="P6" i="38"/>
  <c r="P6" i="39"/>
  <c r="H5" i="36"/>
  <c r="H5" i="38"/>
  <c r="H5" i="39"/>
  <c r="N7" i="36"/>
  <c r="N7" i="38"/>
  <c r="N7" i="39"/>
  <c r="I6" i="36"/>
  <c r="I6" i="38"/>
  <c r="I6" i="39"/>
  <c r="P5" i="36"/>
  <c r="P5" i="38"/>
  <c r="P5" i="39"/>
  <c r="J7" i="36"/>
  <c r="J7" i="39"/>
  <c r="J7" i="38"/>
  <c r="O7" i="36"/>
  <c r="O7" i="38"/>
  <c r="O7" i="39"/>
  <c r="K6" i="36"/>
  <c r="K6" i="39"/>
  <c r="K6" i="38"/>
  <c r="Q5" i="36"/>
  <c r="Q5" i="38"/>
  <c r="Q5" i="39"/>
  <c r="K5" i="36"/>
  <c r="K5" i="39"/>
  <c r="K5" i="38"/>
  <c r="K7" i="36"/>
  <c r="K7" i="38"/>
  <c r="K7" i="39"/>
  <c r="H7" i="36"/>
  <c r="H7" i="38"/>
  <c r="H7" i="39"/>
  <c r="N6" i="36"/>
  <c r="N6" i="38"/>
  <c r="N6" i="39"/>
  <c r="AN13" i="8"/>
  <c r="AM9" i="28"/>
  <c r="AM246" i="27"/>
  <c r="AM111" i="2"/>
  <c r="I49" i="2"/>
  <c r="P49" i="2"/>
  <c r="P51" i="2"/>
  <c r="M49" i="2"/>
  <c r="M52" i="2"/>
  <c r="O52" i="2"/>
  <c r="O49" i="2"/>
  <c r="O53" i="2"/>
  <c r="O51" i="2"/>
  <c r="M53" i="2"/>
  <c r="I53" i="2"/>
  <c r="P50" i="2"/>
  <c r="P52" i="2"/>
  <c r="M51" i="2"/>
  <c r="K52" i="2"/>
  <c r="K53" i="2"/>
  <c r="K51" i="2"/>
  <c r="N51" i="2"/>
  <c r="K50" i="2"/>
  <c r="N52" i="2"/>
  <c r="L53" i="2"/>
  <c r="N50" i="2"/>
  <c r="I51" i="2"/>
  <c r="N53" i="2"/>
  <c r="I50" i="2"/>
  <c r="L52" i="2"/>
  <c r="Q50" i="2"/>
  <c r="Q51" i="2"/>
  <c r="Q52" i="2"/>
  <c r="Q49" i="2"/>
  <c r="L49" i="2"/>
  <c r="L51" i="2"/>
  <c r="O26" i="27"/>
  <c r="O34" i="27" s="1"/>
  <c r="O44" i="27" s="1"/>
  <c r="O27" i="27"/>
  <c r="O35" i="27" s="1"/>
  <c r="O45" i="27" s="1"/>
  <c r="O25" i="27"/>
  <c r="O33" i="27" s="1"/>
  <c r="O43" i="27" s="1"/>
  <c r="O28" i="27"/>
  <c r="O36" i="27" s="1"/>
  <c r="O46" i="27" s="1"/>
  <c r="O24" i="27"/>
  <c r="N28" i="27"/>
  <c r="N36" i="27" s="1"/>
  <c r="N46" i="27" s="1"/>
  <c r="N27" i="27"/>
  <c r="N35" i="27" s="1"/>
  <c r="N45" i="27" s="1"/>
  <c r="N26" i="27"/>
  <c r="N34" i="27" s="1"/>
  <c r="N44" i="27" s="1"/>
  <c r="N25" i="27"/>
  <c r="N33" i="27" s="1"/>
  <c r="N43" i="27" s="1"/>
  <c r="N24" i="27"/>
  <c r="M24" i="27"/>
  <c r="M25" i="27"/>
  <c r="M33" i="27" s="1"/>
  <c r="M43" i="27" s="1"/>
  <c r="M26" i="27"/>
  <c r="M34" i="27" s="1"/>
  <c r="M44" i="27" s="1"/>
  <c r="M28" i="27"/>
  <c r="M36" i="27" s="1"/>
  <c r="M46" i="27" s="1"/>
  <c r="M27" i="27"/>
  <c r="M35" i="27" s="1"/>
  <c r="M45" i="27" s="1"/>
  <c r="L28" i="27"/>
  <c r="L36" i="27" s="1"/>
  <c r="L46" i="27" s="1"/>
  <c r="L24" i="27"/>
  <c r="L27" i="27"/>
  <c r="L35" i="27" s="1"/>
  <c r="L45" i="27" s="1"/>
  <c r="L26" i="27"/>
  <c r="L34" i="27" s="1"/>
  <c r="L44" i="27" s="1"/>
  <c r="L25" i="27"/>
  <c r="L33" i="27" s="1"/>
  <c r="L43" i="27" s="1"/>
  <c r="K28" i="27"/>
  <c r="K36" i="27" s="1"/>
  <c r="K46" i="27" s="1"/>
  <c r="K27" i="27"/>
  <c r="K35" i="27" s="1"/>
  <c r="K45" i="27" s="1"/>
  <c r="K24" i="27"/>
  <c r="K26" i="27"/>
  <c r="K34" i="27" s="1"/>
  <c r="K44" i="27" s="1"/>
  <c r="K25" i="27"/>
  <c r="K33" i="27" s="1"/>
  <c r="K43" i="27" s="1"/>
  <c r="R24" i="27"/>
  <c r="R28" i="27"/>
  <c r="R36" i="27" s="1"/>
  <c r="R46" i="27" s="1"/>
  <c r="R26" i="27"/>
  <c r="R34" i="27" s="1"/>
  <c r="R44" i="27" s="1"/>
  <c r="R27" i="27"/>
  <c r="R35" i="27" s="1"/>
  <c r="R45" i="27" s="1"/>
  <c r="S164" i="27" s="1"/>
  <c r="T165" i="27" s="1"/>
  <c r="U166" i="27" s="1"/>
  <c r="V167" i="27" s="1"/>
  <c r="W168" i="27" s="1"/>
  <c r="X169" i="27" s="1"/>
  <c r="Y170" i="27" s="1"/>
  <c r="Z171" i="27" s="1"/>
  <c r="AA172" i="27" s="1"/>
  <c r="AB173" i="27" s="1"/>
  <c r="R25" i="27"/>
  <c r="R33" i="27" s="1"/>
  <c r="R43" i="27" s="1"/>
  <c r="S100" i="27" s="1"/>
  <c r="T101" i="27" s="1"/>
  <c r="U102" i="27" s="1"/>
  <c r="V103" i="27" s="1"/>
  <c r="W104" i="27" s="1"/>
  <c r="X105" i="27" s="1"/>
  <c r="Y106" i="27" s="1"/>
  <c r="Z107" i="27" s="1"/>
  <c r="AA108" i="27" s="1"/>
  <c r="AB109" i="27" s="1"/>
  <c r="J25" i="27"/>
  <c r="J33" i="27" s="1"/>
  <c r="J43" i="27" s="1"/>
  <c r="J27" i="27"/>
  <c r="J35" i="27" s="1"/>
  <c r="J45" i="27" s="1"/>
  <c r="J24" i="27"/>
  <c r="J26" i="27"/>
  <c r="J34" i="27" s="1"/>
  <c r="J44" i="27" s="1"/>
  <c r="J28" i="27"/>
  <c r="J36" i="27" s="1"/>
  <c r="J46" i="27" s="1"/>
  <c r="Q25" i="27"/>
  <c r="Q33" i="27" s="1"/>
  <c r="Q43" i="27" s="1"/>
  <c r="Q28" i="27"/>
  <c r="Q36" i="27" s="1"/>
  <c r="Q46" i="27" s="1"/>
  <c r="Q24" i="27"/>
  <c r="Q26" i="27"/>
  <c r="Q34" i="27" s="1"/>
  <c r="Q44" i="27" s="1"/>
  <c r="Q27" i="27"/>
  <c r="Q35" i="27" s="1"/>
  <c r="Q45" i="27" s="1"/>
  <c r="I26" i="27"/>
  <c r="I34" i="27" s="1"/>
  <c r="I44" i="27" s="1"/>
  <c r="I25" i="27"/>
  <c r="I33" i="27" s="1"/>
  <c r="I43" i="27" s="1"/>
  <c r="I24" i="27"/>
  <c r="I28" i="27"/>
  <c r="I36" i="27" s="1"/>
  <c r="I46" i="27" s="1"/>
  <c r="I27" i="27"/>
  <c r="I35" i="27" s="1"/>
  <c r="I45" i="27" s="1"/>
  <c r="P25" i="27"/>
  <c r="P33" i="27" s="1"/>
  <c r="P43" i="27" s="1"/>
  <c r="P27" i="27"/>
  <c r="P35" i="27" s="1"/>
  <c r="P45" i="27" s="1"/>
  <c r="P28" i="27"/>
  <c r="P36" i="27" s="1"/>
  <c r="P46" i="27" s="1"/>
  <c r="P24" i="27"/>
  <c r="P26" i="27"/>
  <c r="P34" i="27" s="1"/>
  <c r="P44" i="27" s="1"/>
  <c r="V4" i="28"/>
  <c r="S29" i="27"/>
  <c r="S32" i="27"/>
  <c r="T26" i="27"/>
  <c r="T34" i="27" s="1"/>
  <c r="T44" i="27" s="1"/>
  <c r="T28" i="27"/>
  <c r="T36" i="27" s="1"/>
  <c r="T46" i="27" s="1"/>
  <c r="T24" i="27"/>
  <c r="T27" i="27"/>
  <c r="T35" i="27" s="1"/>
  <c r="T45" i="27" s="1"/>
  <c r="T25" i="27"/>
  <c r="T33" i="27" s="1"/>
  <c r="T43" i="27" s="1"/>
  <c r="U13" i="27"/>
  <c r="V4" i="27"/>
  <c r="S31" i="2"/>
  <c r="S24" i="2"/>
  <c r="J54" i="2"/>
  <c r="S17" i="2"/>
  <c r="R49" i="2"/>
  <c r="R52" i="2"/>
  <c r="R53" i="2"/>
  <c r="R50" i="2"/>
  <c r="R51" i="2"/>
  <c r="T4" i="2"/>
  <c r="S38" i="2"/>
  <c r="H4" i="12"/>
  <c r="H5" i="12"/>
  <c r="M9" i="8"/>
  <c r="L8" i="36" s="1"/>
  <c r="L8" i="38" s="1"/>
  <c r="L27" i="38" s="1"/>
  <c r="Z12" i="2"/>
  <c r="AQ16" i="8" l="1"/>
  <c r="AP9" i="35"/>
  <c r="K65" i="39" a="1"/>
  <c r="K65" i="39" s="1"/>
  <c r="K66" i="39" s="1"/>
  <c r="K92" i="39" a="1"/>
  <c r="K92" i="39" s="1"/>
  <c r="K93" i="39" s="1"/>
  <c r="N92" i="39" a="1"/>
  <c r="N92" i="39" s="1"/>
  <c r="N93" i="39" s="1"/>
  <c r="N65" i="39" a="1"/>
  <c r="N65" i="39" s="1"/>
  <c r="N66" i="39" s="1"/>
  <c r="J65" i="39" a="1"/>
  <c r="J65" i="39" s="1"/>
  <c r="J66" i="39" s="1"/>
  <c r="J92" i="39" a="1"/>
  <c r="J92" i="39" s="1"/>
  <c r="J93" i="39" s="1"/>
  <c r="Q92" i="39" a="1"/>
  <c r="Q92" i="39" s="1"/>
  <c r="Q93" i="39" s="1"/>
  <c r="Q65" i="39" a="1"/>
  <c r="Q65" i="39" s="1"/>
  <c r="Q66" i="39" s="1"/>
  <c r="I92" i="39" a="1"/>
  <c r="I92" i="39" s="1"/>
  <c r="I93" i="39" s="1"/>
  <c r="I65" i="39" a="1"/>
  <c r="I65" i="39" s="1"/>
  <c r="I66" i="39" s="1"/>
  <c r="O65" i="39" a="1"/>
  <c r="O65" i="39" s="1"/>
  <c r="O92" i="39" a="1"/>
  <c r="O92" i="39" s="1"/>
  <c r="O93" i="39" s="1"/>
  <c r="M65" i="39" a="1"/>
  <c r="M65" i="39" s="1"/>
  <c r="M66" i="39" s="1"/>
  <c r="M92" i="39" a="1"/>
  <c r="M92" i="39" s="1"/>
  <c r="M93" i="39" s="1"/>
  <c r="P65" i="39" a="1"/>
  <c r="P65" i="39" s="1"/>
  <c r="P66" i="39" s="1"/>
  <c r="P92" i="39" a="1"/>
  <c r="P92" i="39" s="1"/>
  <c r="P93" i="39" s="1"/>
  <c r="L92" i="39" a="1"/>
  <c r="L92" i="39" s="1"/>
  <c r="L93" i="39" s="1"/>
  <c r="L65" i="39" a="1"/>
  <c r="L65" i="39" s="1"/>
  <c r="L66" i="39" s="1"/>
  <c r="H38" i="39" a="1"/>
  <c r="H38" i="39" s="1"/>
  <c r="H39" i="39" s="1"/>
  <c r="H65" i="39" a="1"/>
  <c r="H65" i="39" s="1"/>
  <c r="H66" i="39" s="1"/>
  <c r="H92" i="39" a="1"/>
  <c r="H92" i="39" s="1"/>
  <c r="H93" i="39" s="1"/>
  <c r="O66" i="39"/>
  <c r="K38" i="39" a="1"/>
  <c r="K38" i="39" s="1"/>
  <c r="J38" i="39" a="1"/>
  <c r="J38" i="39" s="1"/>
  <c r="J39" i="39" s="1"/>
  <c r="N38" i="39" a="1"/>
  <c r="N38" i="39" s="1"/>
  <c r="N39" i="39" s="1"/>
  <c r="O38" i="39" a="1"/>
  <c r="O38" i="39" s="1"/>
  <c r="O39" i="39" s="1"/>
  <c r="I38" i="39" a="1"/>
  <c r="I38" i="39" s="1"/>
  <c r="I39" i="39" s="1"/>
  <c r="M38" i="39" a="1"/>
  <c r="M38" i="39" s="1"/>
  <c r="M39" i="39" s="1"/>
  <c r="P38" i="39" a="1"/>
  <c r="P38" i="39" s="1"/>
  <c r="P39" i="39" s="1"/>
  <c r="L38" i="39" a="1"/>
  <c r="L38" i="39" s="1"/>
  <c r="L39" i="39" s="1"/>
  <c r="Q38" i="39" a="1"/>
  <c r="Q38" i="39" s="1"/>
  <c r="Q39" i="39" s="1"/>
  <c r="Q123" i="39"/>
  <c r="Q121" i="39"/>
  <c r="Q124" i="39"/>
  <c r="Q122" i="39"/>
  <c r="Q120" i="39"/>
  <c r="O123" i="39"/>
  <c r="O121" i="39"/>
  <c r="O120" i="39"/>
  <c r="O122" i="39"/>
  <c r="O124" i="39"/>
  <c r="H123" i="39"/>
  <c r="H122" i="39"/>
  <c r="H120" i="39"/>
  <c r="H121" i="39"/>
  <c r="H124" i="39"/>
  <c r="P124" i="39"/>
  <c r="P120" i="39"/>
  <c r="P121" i="39"/>
  <c r="P122" i="39"/>
  <c r="P123" i="39"/>
  <c r="N124" i="39"/>
  <c r="N122" i="39"/>
  <c r="N123" i="39"/>
  <c r="N120" i="39"/>
  <c r="N121" i="39"/>
  <c r="M120" i="39"/>
  <c r="M121" i="39"/>
  <c r="M124" i="39"/>
  <c r="M122" i="39"/>
  <c r="M123" i="39"/>
  <c r="K122" i="39"/>
  <c r="K124" i="39"/>
  <c r="K123" i="39"/>
  <c r="K121" i="39"/>
  <c r="K120" i="39"/>
  <c r="J121" i="39"/>
  <c r="J123" i="39"/>
  <c r="J120" i="39"/>
  <c r="J122" i="39"/>
  <c r="J124" i="39"/>
  <c r="L121" i="39"/>
  <c r="L120" i="39"/>
  <c r="L122" i="39"/>
  <c r="L124" i="39"/>
  <c r="L123" i="39"/>
  <c r="I120" i="39"/>
  <c r="I124" i="39"/>
  <c r="I122" i="39"/>
  <c r="I121" i="39"/>
  <c r="I123" i="39"/>
  <c r="R6" i="36"/>
  <c r="R6" i="39"/>
  <c r="R6" i="38"/>
  <c r="R7" i="36"/>
  <c r="R7" i="39"/>
  <c r="R7" i="38"/>
  <c r="R5" i="36"/>
  <c r="R5" i="38"/>
  <c r="R5" i="39"/>
  <c r="M54" i="2"/>
  <c r="O54" i="2"/>
  <c r="AO13" i="8"/>
  <c r="AN246" i="27"/>
  <c r="AN111" i="2"/>
  <c r="AN9" i="28"/>
  <c r="P54" i="2"/>
  <c r="I54" i="2"/>
  <c r="Q54" i="2"/>
  <c r="N54" i="2"/>
  <c r="K54" i="2"/>
  <c r="N132" i="27"/>
  <c r="O133" i="27" s="1"/>
  <c r="P134" i="27" s="1"/>
  <c r="Q135" i="27" s="1"/>
  <c r="R136" i="27" s="1"/>
  <c r="S137" i="27" s="1"/>
  <c r="T138" i="27" s="1"/>
  <c r="U139" i="27" s="1"/>
  <c r="V140" i="27" s="1"/>
  <c r="W141" i="27" s="1"/>
  <c r="L54" i="2"/>
  <c r="Q132" i="27"/>
  <c r="R133" i="27" s="1"/>
  <c r="S134" i="27" s="1"/>
  <c r="T135" i="27" s="1"/>
  <c r="U136" i="27" s="1"/>
  <c r="V137" i="27" s="1"/>
  <c r="W138" i="27" s="1"/>
  <c r="X139" i="27" s="1"/>
  <c r="Y140" i="27" s="1"/>
  <c r="Z141" i="27" s="1"/>
  <c r="J164" i="27"/>
  <c r="J175" i="27" s="1"/>
  <c r="L196" i="27"/>
  <c r="M197" i="27" s="1"/>
  <c r="N198" i="27" s="1"/>
  <c r="O199" i="27" s="1"/>
  <c r="P200" i="27" s="1"/>
  <c r="Q201" i="27" s="1"/>
  <c r="R202" i="27" s="1"/>
  <c r="S203" i="27" s="1"/>
  <c r="T204" i="27" s="1"/>
  <c r="U205" i="27" s="1"/>
  <c r="J100" i="27"/>
  <c r="J111" i="27" s="1"/>
  <c r="M164" i="27"/>
  <c r="N165" i="27" s="1"/>
  <c r="O166" i="27" s="1"/>
  <c r="P167" i="27" s="1"/>
  <c r="Q168" i="27" s="1"/>
  <c r="R169" i="27" s="1"/>
  <c r="S170" i="27" s="1"/>
  <c r="T171" i="27" s="1"/>
  <c r="U172" i="27" s="1"/>
  <c r="V173" i="27" s="1"/>
  <c r="P100" i="27"/>
  <c r="Q101" i="27" s="1"/>
  <c r="R102" i="27" s="1"/>
  <c r="S103" i="27" s="1"/>
  <c r="T104" i="27" s="1"/>
  <c r="U105" i="27" s="1"/>
  <c r="V106" i="27" s="1"/>
  <c r="W107" i="27" s="1"/>
  <c r="X108" i="27" s="1"/>
  <c r="Y109" i="27" s="1"/>
  <c r="K132" i="27"/>
  <c r="L133" i="27" s="1"/>
  <c r="M134" i="27" s="1"/>
  <c r="N135" i="27" s="1"/>
  <c r="O136" i="27" s="1"/>
  <c r="P137" i="27" s="1"/>
  <c r="Q138" i="27" s="1"/>
  <c r="R139" i="27" s="1"/>
  <c r="S140" i="27" s="1"/>
  <c r="T141" i="27" s="1"/>
  <c r="L100" i="27"/>
  <c r="M101" i="27" s="1"/>
  <c r="N102" i="27" s="1"/>
  <c r="O103" i="27" s="1"/>
  <c r="P104" i="27" s="1"/>
  <c r="Q105" i="27" s="1"/>
  <c r="R106" i="27" s="1"/>
  <c r="S107" i="27" s="1"/>
  <c r="T108" i="27" s="1"/>
  <c r="U109" i="27" s="1"/>
  <c r="O196" i="27"/>
  <c r="P197" i="27" s="1"/>
  <c r="Q198" i="27" s="1"/>
  <c r="R199" i="27" s="1"/>
  <c r="S200" i="27" s="1"/>
  <c r="T201" i="27" s="1"/>
  <c r="U202" i="27" s="1"/>
  <c r="V203" i="27" s="1"/>
  <c r="W204" i="27" s="1"/>
  <c r="N196" i="27"/>
  <c r="O197" i="27" s="1"/>
  <c r="P198" i="27" s="1"/>
  <c r="Q199" i="27" s="1"/>
  <c r="R200" i="27" s="1"/>
  <c r="S201" i="27" s="1"/>
  <c r="T202" i="27" s="1"/>
  <c r="U203" i="27" s="1"/>
  <c r="V204" i="27" s="1"/>
  <c r="W205" i="27" s="1"/>
  <c r="R164" i="27"/>
  <c r="S165" i="27" s="1"/>
  <c r="T166" i="27" s="1"/>
  <c r="U167" i="27" s="1"/>
  <c r="V168" i="27" s="1"/>
  <c r="W169" i="27" s="1"/>
  <c r="X170" i="27" s="1"/>
  <c r="Y171" i="27" s="1"/>
  <c r="Z172" i="27" s="1"/>
  <c r="AA173" i="27" s="1"/>
  <c r="M132" i="27"/>
  <c r="N133" i="27" s="1"/>
  <c r="O134" i="27" s="1"/>
  <c r="P135" i="27" s="1"/>
  <c r="Q136" i="27" s="1"/>
  <c r="R137" i="27" s="1"/>
  <c r="S138" i="27" s="1"/>
  <c r="T139" i="27" s="1"/>
  <c r="U140" i="27" s="1"/>
  <c r="V141" i="27" s="1"/>
  <c r="O164" i="27"/>
  <c r="P165" i="27" s="1"/>
  <c r="Q166" i="27" s="1"/>
  <c r="R167" i="27" s="1"/>
  <c r="S168" i="27" s="1"/>
  <c r="T169" i="27" s="1"/>
  <c r="U170" i="27" s="1"/>
  <c r="V171" i="27" s="1"/>
  <c r="W172" i="27" s="1"/>
  <c r="X173" i="27" s="1"/>
  <c r="P196" i="27"/>
  <c r="Q197" i="27" s="1"/>
  <c r="R198" i="27" s="1"/>
  <c r="S199" i="27" s="1"/>
  <c r="T200" i="27" s="1"/>
  <c r="U201" i="27" s="1"/>
  <c r="V202" i="27" s="1"/>
  <c r="W203" i="27" s="1"/>
  <c r="X204" i="27" s="1"/>
  <c r="Y205" i="27" s="1"/>
  <c r="L164" i="27"/>
  <c r="M165" i="27" s="1"/>
  <c r="N166" i="27" s="1"/>
  <c r="O167" i="27" s="1"/>
  <c r="P168" i="27" s="1"/>
  <c r="Q169" i="27" s="1"/>
  <c r="R170" i="27" s="1"/>
  <c r="S171" i="27" s="1"/>
  <c r="T172" i="27" s="1"/>
  <c r="U173" i="27" s="1"/>
  <c r="N100" i="27"/>
  <c r="O101" i="27" s="1"/>
  <c r="P102" i="27" s="1"/>
  <c r="Q103" i="27" s="1"/>
  <c r="R104" i="27" s="1"/>
  <c r="S105" i="27" s="1"/>
  <c r="T106" i="27" s="1"/>
  <c r="U107" i="27" s="1"/>
  <c r="V108" i="27" s="1"/>
  <c r="W109" i="27" s="1"/>
  <c r="O132" i="27"/>
  <c r="I154" i="27"/>
  <c r="I153" i="27"/>
  <c r="I151" i="27"/>
  <c r="I152" i="27"/>
  <c r="I159" i="27"/>
  <c r="I155" i="27"/>
  <c r="I158" i="27"/>
  <c r="I157" i="27"/>
  <c r="I156" i="27"/>
  <c r="Q196" i="27"/>
  <c r="R100" i="27"/>
  <c r="K164" i="27"/>
  <c r="M196" i="27"/>
  <c r="N164" i="27"/>
  <c r="I190" i="27"/>
  <c r="I187" i="27"/>
  <c r="I188" i="27"/>
  <c r="I186" i="27"/>
  <c r="I183" i="27"/>
  <c r="I184" i="27"/>
  <c r="I191" i="27"/>
  <c r="I185" i="27"/>
  <c r="I189" i="27"/>
  <c r="Q100" i="27"/>
  <c r="K196" i="27"/>
  <c r="Q32" i="27"/>
  <c r="Q29" i="27"/>
  <c r="P132" i="27"/>
  <c r="I29" i="27"/>
  <c r="I32" i="27"/>
  <c r="R132" i="27"/>
  <c r="M100" i="27"/>
  <c r="S132" i="27"/>
  <c r="K29" i="27"/>
  <c r="K32" i="27"/>
  <c r="P32" i="27"/>
  <c r="P29" i="27"/>
  <c r="I93" i="27"/>
  <c r="I94" i="27"/>
  <c r="I91" i="27"/>
  <c r="I89" i="27"/>
  <c r="I92" i="27"/>
  <c r="I95" i="27"/>
  <c r="I90" i="27"/>
  <c r="I88" i="27"/>
  <c r="I87" i="27"/>
  <c r="J196" i="27"/>
  <c r="R196" i="27"/>
  <c r="L132" i="27"/>
  <c r="M29" i="27"/>
  <c r="M32" i="27"/>
  <c r="O32" i="27"/>
  <c r="O29" i="27"/>
  <c r="I119" i="27"/>
  <c r="I121" i="27"/>
  <c r="I127" i="27"/>
  <c r="I120" i="27"/>
  <c r="I122" i="27"/>
  <c r="I126" i="27"/>
  <c r="I124" i="27"/>
  <c r="I125" i="27"/>
  <c r="I123" i="27"/>
  <c r="J132" i="27"/>
  <c r="R32" i="27"/>
  <c r="R29" i="27"/>
  <c r="S196" i="27"/>
  <c r="P164" i="27"/>
  <c r="Q164" i="27"/>
  <c r="J32" i="27"/>
  <c r="J29" i="27"/>
  <c r="K100" i="27"/>
  <c r="L32" i="27"/>
  <c r="L29" i="27"/>
  <c r="N29" i="27"/>
  <c r="N32" i="27"/>
  <c r="O100" i="27"/>
  <c r="W4" i="28"/>
  <c r="T29" i="27"/>
  <c r="T32" i="27"/>
  <c r="V13" i="27"/>
  <c r="W4" i="27"/>
  <c r="U26" i="27"/>
  <c r="U34" i="27" s="1"/>
  <c r="U44" i="27" s="1"/>
  <c r="U28" i="27"/>
  <c r="U36" i="27" s="1"/>
  <c r="U46" i="27" s="1"/>
  <c r="U27" i="27"/>
  <c r="U35" i="27" s="1"/>
  <c r="U45" i="27" s="1"/>
  <c r="U25" i="27"/>
  <c r="U33" i="27" s="1"/>
  <c r="U43" i="27" s="1"/>
  <c r="U24" i="27"/>
  <c r="S37" i="27"/>
  <c r="S42" i="27"/>
  <c r="S49" i="2"/>
  <c r="S52" i="2"/>
  <c r="S51" i="2"/>
  <c r="S50" i="2"/>
  <c r="S53" i="2"/>
  <c r="R54" i="2"/>
  <c r="U4" i="2"/>
  <c r="T38" i="2"/>
  <c r="T24" i="2"/>
  <c r="T31" i="2"/>
  <c r="T17" i="2"/>
  <c r="I58" i="2"/>
  <c r="I68" i="2" s="1"/>
  <c r="I61" i="2"/>
  <c r="I71" i="2" s="1"/>
  <c r="I59" i="2"/>
  <c r="I69" i="2" s="1"/>
  <c r="I60" i="2"/>
  <c r="I70" i="2" s="1"/>
  <c r="I57" i="2"/>
  <c r="I67" i="2" s="1"/>
  <c r="H6" i="12"/>
  <c r="I5" i="12"/>
  <c r="I4" i="12"/>
  <c r="H7" i="12"/>
  <c r="N9" i="8"/>
  <c r="M8" i="36" s="1"/>
  <c r="M8" i="38" s="1"/>
  <c r="M27" i="38" s="1"/>
  <c r="AA12" i="2"/>
  <c r="AR16" i="8" l="1"/>
  <c r="AQ9" i="35"/>
  <c r="R65" i="39" a="1"/>
  <c r="R65" i="39" s="1"/>
  <c r="R66" i="39" s="1"/>
  <c r="R92" i="39" a="1"/>
  <c r="R92" i="39" s="1"/>
  <c r="R93" i="39" s="1"/>
  <c r="K39" i="39"/>
  <c r="L126" i="39"/>
  <c r="L127" i="39" s="1"/>
  <c r="H144" i="37" s="1"/>
  <c r="J126" i="39"/>
  <c r="J127" i="39" s="1"/>
  <c r="F144" i="37" s="1"/>
  <c r="M126" i="39"/>
  <c r="M127" i="39" s="1"/>
  <c r="I144" i="37" s="1"/>
  <c r="P126" i="39"/>
  <c r="P127" i="39" s="1"/>
  <c r="L144" i="37" s="1"/>
  <c r="N126" i="39"/>
  <c r="N127" i="39" s="1"/>
  <c r="J144" i="37" s="1"/>
  <c r="O126" i="39"/>
  <c r="O127" i="39" s="1"/>
  <c r="K144" i="37" s="1"/>
  <c r="I126" i="39"/>
  <c r="I127" i="39" s="1"/>
  <c r="E144" i="37" s="1"/>
  <c r="L129" i="39"/>
  <c r="L131" i="39" s="1"/>
  <c r="L132" i="39" s="1"/>
  <c r="H145" i="37" s="1"/>
  <c r="M129" i="39"/>
  <c r="M131" i="39" s="1"/>
  <c r="M132" i="39" s="1"/>
  <c r="I145" i="37" s="1"/>
  <c r="N129" i="39"/>
  <c r="N131" i="39" s="1"/>
  <c r="N132" i="39" s="1"/>
  <c r="J145" i="37" s="1"/>
  <c r="O129" i="39"/>
  <c r="O131" i="39" s="1"/>
  <c r="O132" i="39" s="1"/>
  <c r="K145" i="37" s="1"/>
  <c r="H129" i="39"/>
  <c r="H131" i="39" s="1"/>
  <c r="H132" i="39" s="1"/>
  <c r="P129" i="39"/>
  <c r="P131" i="39" s="1"/>
  <c r="P132" i="39" s="1"/>
  <c r="L145" i="37" s="1"/>
  <c r="I129" i="39"/>
  <c r="I131" i="39" s="1"/>
  <c r="I132" i="39" s="1"/>
  <c r="E145" i="37" s="1"/>
  <c r="Q129" i="39"/>
  <c r="Q131" i="39" s="1"/>
  <c r="Q132" i="39" s="1"/>
  <c r="M145" i="37" s="1"/>
  <c r="J129" i="39"/>
  <c r="J131" i="39" s="1"/>
  <c r="J132" i="39" s="1"/>
  <c r="F145" i="37" s="1"/>
  <c r="K129" i="39"/>
  <c r="K131" i="39" s="1"/>
  <c r="K132" i="39" s="1"/>
  <c r="G145" i="37" s="1"/>
  <c r="Q126" i="39"/>
  <c r="Q127" i="39" s="1"/>
  <c r="M144" i="37" s="1"/>
  <c r="K126" i="39"/>
  <c r="K127" i="39" s="1"/>
  <c r="G144" i="37" s="1"/>
  <c r="H126" i="39"/>
  <c r="H127" i="39" s="1"/>
  <c r="D144" i="37" s="1"/>
  <c r="R120" i="39"/>
  <c r="R121" i="39"/>
  <c r="R122" i="39"/>
  <c r="R123" i="39"/>
  <c r="R124" i="39"/>
  <c r="S7" i="36"/>
  <c r="S7" i="38"/>
  <c r="S7" i="39"/>
  <c r="S6" i="36"/>
  <c r="S6" i="39"/>
  <c r="S6" i="38"/>
  <c r="S5" i="36"/>
  <c r="S5" i="39"/>
  <c r="S5" i="38"/>
  <c r="I89" i="35"/>
  <c r="I89" i="34"/>
  <c r="I60" i="35"/>
  <c r="I60" i="34"/>
  <c r="I151" i="35"/>
  <c r="I151" i="34"/>
  <c r="I120" i="35"/>
  <c r="I120" i="34"/>
  <c r="I96" i="34"/>
  <c r="I96" i="35"/>
  <c r="I62" i="35"/>
  <c r="I62" i="34"/>
  <c r="I153" i="34"/>
  <c r="I153" i="35"/>
  <c r="I123" i="35"/>
  <c r="I123" i="34"/>
  <c r="I121" i="34"/>
  <c r="I121" i="35"/>
  <c r="I90" i="35"/>
  <c r="I90" i="34"/>
  <c r="I65" i="35"/>
  <c r="I65" i="34"/>
  <c r="I152" i="35"/>
  <c r="I152" i="34"/>
  <c r="I124" i="34"/>
  <c r="I124" i="35"/>
  <c r="I91" i="34"/>
  <c r="I91" i="35"/>
  <c r="I92" i="34"/>
  <c r="I92" i="35"/>
  <c r="I64" i="34"/>
  <c r="I64" i="35"/>
  <c r="I154" i="34"/>
  <c r="I154" i="35"/>
  <c r="I155" i="35"/>
  <c r="I155" i="34"/>
  <c r="I125" i="35"/>
  <c r="I125" i="34"/>
  <c r="I63" i="35"/>
  <c r="I63" i="34"/>
  <c r="I94" i="34"/>
  <c r="I94" i="35"/>
  <c r="I59" i="35"/>
  <c r="I59" i="34"/>
  <c r="I150" i="35"/>
  <c r="I150" i="34"/>
  <c r="I122" i="35"/>
  <c r="I122" i="34"/>
  <c r="I93" i="34"/>
  <c r="I93" i="35"/>
  <c r="I61" i="35"/>
  <c r="I61" i="34"/>
  <c r="I156" i="35"/>
  <c r="I156" i="34"/>
  <c r="I126" i="34"/>
  <c r="I126" i="35"/>
  <c r="I95" i="35"/>
  <c r="I95" i="34"/>
  <c r="I66" i="35"/>
  <c r="I66" i="34"/>
  <c r="I149" i="35"/>
  <c r="I149" i="34"/>
  <c r="I119" i="35"/>
  <c r="I119" i="34"/>
  <c r="AP13" i="8"/>
  <c r="AO9" i="28"/>
  <c r="AO246" i="27"/>
  <c r="AO111" i="2"/>
  <c r="K165" i="27"/>
  <c r="L166" i="27" s="1"/>
  <c r="M167" i="27" s="1"/>
  <c r="N168" i="27" s="1"/>
  <c r="O169" i="27" s="1"/>
  <c r="P170" i="27" s="1"/>
  <c r="Q171" i="27" s="1"/>
  <c r="R172" i="27" s="1"/>
  <c r="S173" i="27" s="1"/>
  <c r="T164" i="27" s="1"/>
  <c r="U165" i="27" s="1"/>
  <c r="V166" i="27" s="1"/>
  <c r="W167" i="27" s="1"/>
  <c r="X168" i="27" s="1"/>
  <c r="Y169" i="27" s="1"/>
  <c r="Z170" i="27" s="1"/>
  <c r="AA171" i="27" s="1"/>
  <c r="AB172" i="27" s="1"/>
  <c r="AC173" i="27" s="1"/>
  <c r="K101" i="27"/>
  <c r="L102" i="27" s="1"/>
  <c r="M103" i="27" s="1"/>
  <c r="N104" i="27" s="1"/>
  <c r="O105" i="27" s="1"/>
  <c r="P106" i="27" s="1"/>
  <c r="Q107" i="27" s="1"/>
  <c r="R108" i="27" s="1"/>
  <c r="S109" i="27" s="1"/>
  <c r="T100" i="27" s="1"/>
  <c r="U101" i="27" s="1"/>
  <c r="V102" i="27" s="1"/>
  <c r="W103" i="27" s="1"/>
  <c r="X104" i="27" s="1"/>
  <c r="Y105" i="27" s="1"/>
  <c r="Z106" i="27" s="1"/>
  <c r="AA107" i="27" s="1"/>
  <c r="AB108" i="27" s="1"/>
  <c r="AC109" i="27" s="1"/>
  <c r="I96" i="27"/>
  <c r="U132" i="27"/>
  <c r="V133" i="27" s="1"/>
  <c r="W134" i="27" s="1"/>
  <c r="X135" i="27" s="1"/>
  <c r="Y136" i="27" s="1"/>
  <c r="Z137" i="27" s="1"/>
  <c r="AA138" i="27" s="1"/>
  <c r="AB139" i="27" s="1"/>
  <c r="AC140" i="27" s="1"/>
  <c r="AD141" i="27" s="1"/>
  <c r="I128" i="27"/>
  <c r="I160" i="27"/>
  <c r="N42" i="27"/>
  <c r="N37" i="27"/>
  <c r="Q165" i="27"/>
  <c r="R166" i="27" s="1"/>
  <c r="S167" i="27" s="1"/>
  <c r="T168" i="27" s="1"/>
  <c r="U169" i="27" s="1"/>
  <c r="V170" i="27" s="1"/>
  <c r="W171" i="27" s="1"/>
  <c r="X172" i="27" s="1"/>
  <c r="Y173" i="27" s="1"/>
  <c r="J125" i="27"/>
  <c r="I93" i="29"/>
  <c r="I93" i="28"/>
  <c r="I330" i="27"/>
  <c r="J93" i="27"/>
  <c r="I63" i="28"/>
  <c r="I63" i="29"/>
  <c r="I300" i="27"/>
  <c r="L197" i="27"/>
  <c r="I211" i="27"/>
  <c r="J184" i="27"/>
  <c r="R197" i="27"/>
  <c r="S198" i="27" s="1"/>
  <c r="T199" i="27" s="1"/>
  <c r="U200" i="27" s="1"/>
  <c r="V201" i="27" s="1"/>
  <c r="W202" i="27" s="1"/>
  <c r="X203" i="27" s="1"/>
  <c r="Y204" i="27" s="1"/>
  <c r="Z205" i="27" s="1"/>
  <c r="J127" i="27"/>
  <c r="I95" i="28"/>
  <c r="I95" i="29"/>
  <c r="I332" i="27"/>
  <c r="M133" i="27"/>
  <c r="J90" i="27"/>
  <c r="I60" i="28"/>
  <c r="I60" i="29"/>
  <c r="I297" i="27"/>
  <c r="K37" i="27"/>
  <c r="K42" i="27"/>
  <c r="S133" i="27"/>
  <c r="T134" i="27" s="1"/>
  <c r="U135" i="27" s="1"/>
  <c r="V136" i="27" s="1"/>
  <c r="W137" i="27" s="1"/>
  <c r="X138" i="27" s="1"/>
  <c r="Y139" i="27" s="1"/>
  <c r="Z140" i="27" s="1"/>
  <c r="AA141" i="27" s="1"/>
  <c r="J187" i="27"/>
  <c r="I151" i="29"/>
  <c r="I151" i="28"/>
  <c r="I388" i="27"/>
  <c r="J157" i="27"/>
  <c r="I123" i="29"/>
  <c r="I123" i="28"/>
  <c r="I360" i="27"/>
  <c r="I120" i="29"/>
  <c r="I120" i="28"/>
  <c r="I357" i="27"/>
  <c r="J154" i="27"/>
  <c r="J123" i="27"/>
  <c r="I91" i="28"/>
  <c r="I91" i="29"/>
  <c r="I328" i="27"/>
  <c r="S197" i="27"/>
  <c r="T198" i="27" s="1"/>
  <c r="U199" i="27" s="1"/>
  <c r="V200" i="27" s="1"/>
  <c r="W201" i="27" s="1"/>
  <c r="X202" i="27" s="1"/>
  <c r="Y203" i="27" s="1"/>
  <c r="Z204" i="27" s="1"/>
  <c r="AA205" i="27" s="1"/>
  <c r="I37" i="27"/>
  <c r="I42" i="27"/>
  <c r="J189" i="27"/>
  <c r="I153" i="28"/>
  <c r="I153" i="29"/>
  <c r="I390" i="27"/>
  <c r="J158" i="27"/>
  <c r="I124" i="29"/>
  <c r="I124" i="28"/>
  <c r="I361" i="27"/>
  <c r="J155" i="27"/>
  <c r="I121" i="29"/>
  <c r="I121" i="28"/>
  <c r="I358" i="27"/>
  <c r="L42" i="27"/>
  <c r="L37" i="27"/>
  <c r="R37" i="27"/>
  <c r="R42" i="27"/>
  <c r="S68" i="27" s="1"/>
  <c r="S228" i="27" s="1"/>
  <c r="J121" i="27"/>
  <c r="I89" i="29"/>
  <c r="I89" i="28"/>
  <c r="I326" i="27"/>
  <c r="K197" i="27"/>
  <c r="L198" i="27" s="1"/>
  <c r="M199" i="27" s="1"/>
  <c r="N200" i="27" s="1"/>
  <c r="O201" i="27" s="1"/>
  <c r="P202" i="27" s="1"/>
  <c r="Q203" i="27" s="1"/>
  <c r="R204" i="27" s="1"/>
  <c r="S205" i="27" s="1"/>
  <c r="T196" i="27" s="1"/>
  <c r="J207" i="27"/>
  <c r="J92" i="27"/>
  <c r="I62" i="28"/>
  <c r="I62" i="29"/>
  <c r="I299" i="27"/>
  <c r="R101" i="27"/>
  <c r="S102" i="27" s="1"/>
  <c r="T103" i="27" s="1"/>
  <c r="U104" i="27" s="1"/>
  <c r="V105" i="27" s="1"/>
  <c r="W106" i="27" s="1"/>
  <c r="X107" i="27" s="1"/>
  <c r="Y108" i="27" s="1"/>
  <c r="Z109" i="27" s="1"/>
  <c r="I192" i="27"/>
  <c r="J159" i="27"/>
  <c r="I125" i="28"/>
  <c r="I125" i="29"/>
  <c r="I362" i="27"/>
  <c r="L101" i="27"/>
  <c r="K133" i="27"/>
  <c r="J143" i="27"/>
  <c r="J128" i="27"/>
  <c r="I96" i="29"/>
  <c r="I96" i="28"/>
  <c r="I333" i="27"/>
  <c r="J88" i="27"/>
  <c r="I115" i="27"/>
  <c r="J95" i="27"/>
  <c r="I65" i="29"/>
  <c r="I65" i="28"/>
  <c r="I302" i="27"/>
  <c r="Q133" i="27"/>
  <c r="J190" i="27"/>
  <c r="I154" i="29"/>
  <c r="I154" i="28"/>
  <c r="I391" i="27"/>
  <c r="J188" i="27"/>
  <c r="I152" i="29"/>
  <c r="I152" i="28"/>
  <c r="I389" i="27"/>
  <c r="O165" i="27"/>
  <c r="J156" i="27"/>
  <c r="I122" i="29"/>
  <c r="I122" i="28"/>
  <c r="I359" i="27"/>
  <c r="P133" i="27"/>
  <c r="Q134" i="27" s="1"/>
  <c r="R135" i="27" s="1"/>
  <c r="S136" i="27" s="1"/>
  <c r="T137" i="27" s="1"/>
  <c r="U138" i="27" s="1"/>
  <c r="V139" i="27" s="1"/>
  <c r="W140" i="27" s="1"/>
  <c r="X141" i="27" s="1"/>
  <c r="J122" i="27"/>
  <c r="I90" i="28"/>
  <c r="I90" i="29"/>
  <c r="I327" i="27"/>
  <c r="J89" i="27"/>
  <c r="I59" i="29"/>
  <c r="I59" i="28"/>
  <c r="I296" i="27"/>
  <c r="J94" i="27"/>
  <c r="I64" i="29"/>
  <c r="I64" i="28"/>
  <c r="I301" i="27"/>
  <c r="T133" i="27"/>
  <c r="U134" i="27" s="1"/>
  <c r="V135" i="27" s="1"/>
  <c r="W136" i="27" s="1"/>
  <c r="X137" i="27" s="1"/>
  <c r="Y138" i="27" s="1"/>
  <c r="Z139" i="27" s="1"/>
  <c r="AA140" i="27" s="1"/>
  <c r="AB141" i="27" s="1"/>
  <c r="J186" i="27"/>
  <c r="I150" i="29"/>
  <c r="I150" i="28"/>
  <c r="I387" i="27"/>
  <c r="J191" i="27"/>
  <c r="I155" i="28"/>
  <c r="I155" i="29"/>
  <c r="I392" i="27"/>
  <c r="N197" i="27"/>
  <c r="J160" i="27"/>
  <c r="I126" i="29"/>
  <c r="I126" i="28"/>
  <c r="I363" i="27"/>
  <c r="J42" i="27"/>
  <c r="J47" i="27" s="1"/>
  <c r="J37" i="27"/>
  <c r="J124" i="27"/>
  <c r="I92" i="29"/>
  <c r="I92" i="28"/>
  <c r="I329" i="27"/>
  <c r="J120" i="27"/>
  <c r="I147" i="27"/>
  <c r="O42" i="27"/>
  <c r="O37" i="27"/>
  <c r="J91" i="27"/>
  <c r="I61" i="29"/>
  <c r="I61" i="28"/>
  <c r="I298" i="27"/>
  <c r="N101" i="27"/>
  <c r="J192" i="27"/>
  <c r="I156" i="29"/>
  <c r="I156" i="28"/>
  <c r="I393" i="27"/>
  <c r="L165" i="27"/>
  <c r="J153" i="27"/>
  <c r="I119" i="28"/>
  <c r="I119" i="29"/>
  <c r="I356" i="27"/>
  <c r="P101" i="27"/>
  <c r="R165" i="27"/>
  <c r="T197" i="27"/>
  <c r="U198" i="27" s="1"/>
  <c r="V199" i="27" s="1"/>
  <c r="W200" i="27" s="1"/>
  <c r="X201" i="27" s="1"/>
  <c r="Y202" i="27" s="1"/>
  <c r="Z203" i="27" s="1"/>
  <c r="J126" i="27"/>
  <c r="I94" i="29"/>
  <c r="I94" i="28"/>
  <c r="I331" i="27"/>
  <c r="M42" i="27"/>
  <c r="M37" i="27"/>
  <c r="J96" i="27"/>
  <c r="I66" i="29"/>
  <c r="I66" i="28"/>
  <c r="I303" i="27"/>
  <c r="P42" i="27"/>
  <c r="P37" i="27"/>
  <c r="Q42" i="27"/>
  <c r="Q37" i="27"/>
  <c r="J185" i="27"/>
  <c r="I149" i="28"/>
  <c r="I149" i="29"/>
  <c r="I386" i="27"/>
  <c r="S101" i="27"/>
  <c r="I179" i="27"/>
  <c r="J152" i="27"/>
  <c r="X4" i="28"/>
  <c r="X205" i="27"/>
  <c r="U29" i="27"/>
  <c r="U32" i="27"/>
  <c r="X4" i="27"/>
  <c r="W13" i="27"/>
  <c r="V24" i="27"/>
  <c r="V27" i="27"/>
  <c r="V35" i="27" s="1"/>
  <c r="V45" i="27" s="1"/>
  <c r="V164" i="27" s="1"/>
  <c r="V28" i="27"/>
  <c r="V36" i="27" s="1"/>
  <c r="V46" i="27" s="1"/>
  <c r="V196" i="27" s="1"/>
  <c r="V26" i="27"/>
  <c r="V34" i="27" s="1"/>
  <c r="V44" i="27" s="1"/>
  <c r="V25" i="27"/>
  <c r="V33" i="27" s="1"/>
  <c r="V43" i="27" s="1"/>
  <c r="V100" i="27" s="1"/>
  <c r="T42" i="27"/>
  <c r="T37" i="27"/>
  <c r="S47" i="27"/>
  <c r="I81" i="2"/>
  <c r="I131" i="2" s="1"/>
  <c r="I87" i="2"/>
  <c r="I137" i="2" s="1"/>
  <c r="I86" i="2"/>
  <c r="I136" i="2" s="1"/>
  <c r="I80" i="2"/>
  <c r="I85" i="2"/>
  <c r="I135" i="2" s="1"/>
  <c r="I84" i="2"/>
  <c r="I134" i="2" s="1"/>
  <c r="I83" i="2"/>
  <c r="I133" i="2" s="1"/>
  <c r="I82" i="2"/>
  <c r="I132" i="2" s="1"/>
  <c r="I88" i="2"/>
  <c r="I138" i="2" s="1"/>
  <c r="I72" i="2"/>
  <c r="T52" i="2"/>
  <c r="T53" i="2"/>
  <c r="T51" i="2"/>
  <c r="T49" i="2"/>
  <c r="T50" i="2"/>
  <c r="S54" i="2"/>
  <c r="V4" i="2"/>
  <c r="U38" i="2"/>
  <c r="U31" i="2"/>
  <c r="U24" i="2"/>
  <c r="U17" i="2"/>
  <c r="I62" i="2"/>
  <c r="J4" i="12"/>
  <c r="J5" i="12"/>
  <c r="O9" i="8"/>
  <c r="N8" i="36" s="1"/>
  <c r="N8" i="38" s="1"/>
  <c r="N27" i="38" s="1"/>
  <c r="AB12" i="2"/>
  <c r="AS16" i="8" l="1"/>
  <c r="AR9" i="35"/>
  <c r="S92" i="39" a="1"/>
  <c r="S92" i="39" s="1"/>
  <c r="S93" i="39" s="1"/>
  <c r="S65" i="39" a="1"/>
  <c r="S65" i="39" s="1"/>
  <c r="S66" i="39" s="1"/>
  <c r="H148" i="37"/>
  <c r="K148" i="37"/>
  <c r="E148" i="37"/>
  <c r="J148" i="37"/>
  <c r="D145" i="37"/>
  <c r="D148" i="37" s="1"/>
  <c r="L148" i="37"/>
  <c r="G148" i="37"/>
  <c r="I148" i="37"/>
  <c r="M148" i="37"/>
  <c r="F148" i="37"/>
  <c r="R126" i="39"/>
  <c r="R127" i="39" s="1"/>
  <c r="N144" i="37" s="1"/>
  <c r="R129" i="39"/>
  <c r="R131" i="39" s="1"/>
  <c r="R132" i="39" s="1"/>
  <c r="N145" i="37" s="1"/>
  <c r="S123" i="39"/>
  <c r="S124" i="39"/>
  <c r="S121" i="39"/>
  <c r="S120" i="39"/>
  <c r="S122" i="39"/>
  <c r="K175" i="27"/>
  <c r="T5" i="36"/>
  <c r="T5" i="39"/>
  <c r="T5" i="38"/>
  <c r="T7" i="36"/>
  <c r="T7" i="38"/>
  <c r="T7" i="39"/>
  <c r="T6" i="36"/>
  <c r="T6" i="38"/>
  <c r="T6" i="39"/>
  <c r="J66" i="35"/>
  <c r="J66" i="34"/>
  <c r="J64" i="35"/>
  <c r="J64" i="34"/>
  <c r="J95" i="35"/>
  <c r="J95" i="34"/>
  <c r="J127" i="34"/>
  <c r="J127" i="35"/>
  <c r="J153" i="34"/>
  <c r="J153" i="35"/>
  <c r="J92" i="34"/>
  <c r="J92" i="35"/>
  <c r="J150" i="34"/>
  <c r="J150" i="35"/>
  <c r="J67" i="34"/>
  <c r="J67" i="35"/>
  <c r="J62" i="34"/>
  <c r="J62" i="35"/>
  <c r="J93" i="34"/>
  <c r="J93" i="35"/>
  <c r="J60" i="34"/>
  <c r="J60" i="35"/>
  <c r="I43" i="35"/>
  <c r="I45" i="35" s="1"/>
  <c r="I43" i="34"/>
  <c r="I45" i="34" s="1"/>
  <c r="J90" i="34"/>
  <c r="J90" i="35"/>
  <c r="J122" i="34"/>
  <c r="J122" i="35"/>
  <c r="J154" i="35"/>
  <c r="J154" i="34"/>
  <c r="J121" i="35"/>
  <c r="J121" i="34"/>
  <c r="I97" i="28"/>
  <c r="I97" i="34"/>
  <c r="I97" i="35"/>
  <c r="J151" i="35"/>
  <c r="J151" i="34"/>
  <c r="J124" i="35"/>
  <c r="J124" i="34"/>
  <c r="J123" i="34"/>
  <c r="J123" i="35"/>
  <c r="J155" i="35"/>
  <c r="J155" i="34"/>
  <c r="J63" i="35"/>
  <c r="J63" i="34"/>
  <c r="J61" i="35"/>
  <c r="J61" i="34"/>
  <c r="I133" i="34"/>
  <c r="I135" i="34" s="1"/>
  <c r="I133" i="35"/>
  <c r="I135" i="35" s="1"/>
  <c r="I67" i="29"/>
  <c r="I67" i="35"/>
  <c r="I67" i="34"/>
  <c r="J96" i="34"/>
  <c r="J96" i="35"/>
  <c r="I103" i="34"/>
  <c r="I105" i="34" s="1"/>
  <c r="I103" i="35"/>
  <c r="I105" i="35" s="1"/>
  <c r="J157" i="35"/>
  <c r="J157" i="34"/>
  <c r="I73" i="35"/>
  <c r="I75" i="35" s="1"/>
  <c r="I73" i="34"/>
  <c r="I75" i="34" s="1"/>
  <c r="J156" i="35"/>
  <c r="J156" i="34"/>
  <c r="J152" i="35"/>
  <c r="J152" i="34"/>
  <c r="J94" i="34"/>
  <c r="J94" i="35"/>
  <c r="J65" i="35"/>
  <c r="J65" i="34"/>
  <c r="J91" i="35"/>
  <c r="J91" i="34"/>
  <c r="J126" i="35"/>
  <c r="J126" i="34"/>
  <c r="J125" i="35"/>
  <c r="J125" i="34"/>
  <c r="I127" i="29"/>
  <c r="I127" i="34"/>
  <c r="I127" i="35"/>
  <c r="J120" i="34"/>
  <c r="J120" i="35"/>
  <c r="J97" i="34"/>
  <c r="J97" i="35"/>
  <c r="I194" i="27"/>
  <c r="I209" i="27" s="1"/>
  <c r="I157" i="35"/>
  <c r="I157" i="34"/>
  <c r="AQ13" i="8"/>
  <c r="AP9" i="28"/>
  <c r="AP246" i="27"/>
  <c r="AP111" i="2"/>
  <c r="K111" i="27"/>
  <c r="I67" i="28"/>
  <c r="I127" i="28"/>
  <c r="J87" i="27"/>
  <c r="J151" i="27"/>
  <c r="I162" i="27"/>
  <c r="I177" i="27" s="1"/>
  <c r="I98" i="27"/>
  <c r="I113" i="27" s="1"/>
  <c r="I304" i="27"/>
  <c r="I364" i="27"/>
  <c r="I130" i="27"/>
  <c r="I145" i="27" s="1"/>
  <c r="I97" i="29"/>
  <c r="J119" i="27"/>
  <c r="I334" i="27"/>
  <c r="K154" i="27"/>
  <c r="J357" i="27"/>
  <c r="J120" i="28"/>
  <c r="J120" i="29"/>
  <c r="K125" i="27"/>
  <c r="J330" i="27"/>
  <c r="J93" i="28"/>
  <c r="J93" i="29"/>
  <c r="K187" i="27"/>
  <c r="J151" i="29"/>
  <c r="J388" i="27"/>
  <c r="J151" i="28"/>
  <c r="M102" i="27"/>
  <c r="L111" i="27"/>
  <c r="L47" i="27"/>
  <c r="L68" i="27"/>
  <c r="K159" i="27"/>
  <c r="J362" i="27"/>
  <c r="J125" i="28"/>
  <c r="J125" i="29"/>
  <c r="K124" i="27"/>
  <c r="J329" i="27"/>
  <c r="J92" i="28"/>
  <c r="J92" i="29"/>
  <c r="K68" i="27"/>
  <c r="K47" i="27"/>
  <c r="Q47" i="27"/>
  <c r="Q68" i="27"/>
  <c r="M47" i="27"/>
  <c r="M68" i="27"/>
  <c r="S166" i="27"/>
  <c r="O102" i="27"/>
  <c r="I310" i="27"/>
  <c r="I312" i="27" s="1"/>
  <c r="I73" i="28"/>
  <c r="I75" i="28" s="1"/>
  <c r="I73" i="29"/>
  <c r="I75" i="29" s="1"/>
  <c r="K158" i="27"/>
  <c r="J361" i="27"/>
  <c r="J124" i="29"/>
  <c r="J124" i="28"/>
  <c r="K185" i="27"/>
  <c r="M166" i="27"/>
  <c r="L175" i="27"/>
  <c r="K90" i="27"/>
  <c r="J60" i="29"/>
  <c r="J60" i="28"/>
  <c r="J297" i="27"/>
  <c r="K189" i="27"/>
  <c r="J153" i="29"/>
  <c r="J390" i="27"/>
  <c r="J153" i="28"/>
  <c r="K155" i="27"/>
  <c r="J358" i="27"/>
  <c r="J121" i="29"/>
  <c r="J121" i="28"/>
  <c r="I370" i="27"/>
  <c r="I372" i="27" s="1"/>
  <c r="I133" i="28"/>
  <c r="I135" i="28" s="1"/>
  <c r="I133" i="29"/>
  <c r="I135" i="29" s="1"/>
  <c r="K94" i="27"/>
  <c r="J64" i="29"/>
  <c r="J64" i="28"/>
  <c r="J301" i="27"/>
  <c r="N47" i="27"/>
  <c r="N68" i="27"/>
  <c r="T102" i="27"/>
  <c r="P68" i="27"/>
  <c r="P47" i="27"/>
  <c r="Q102" i="27"/>
  <c r="K121" i="27"/>
  <c r="K128" i="27"/>
  <c r="J333" i="27"/>
  <c r="J96" i="29"/>
  <c r="J96" i="28"/>
  <c r="K192" i="27"/>
  <c r="J393" i="27"/>
  <c r="J156" i="28"/>
  <c r="J156" i="29"/>
  <c r="K157" i="27"/>
  <c r="J360" i="27"/>
  <c r="J123" i="28"/>
  <c r="J123" i="29"/>
  <c r="K96" i="27"/>
  <c r="J303" i="27"/>
  <c r="J66" i="28"/>
  <c r="J66" i="29"/>
  <c r="J90" i="29"/>
  <c r="J327" i="27"/>
  <c r="J90" i="28"/>
  <c r="K122" i="27"/>
  <c r="K156" i="27"/>
  <c r="J359" i="27"/>
  <c r="J122" i="28"/>
  <c r="J122" i="29"/>
  <c r="K190" i="27"/>
  <c r="J391" i="27"/>
  <c r="J154" i="29"/>
  <c r="J154" i="28"/>
  <c r="K92" i="27"/>
  <c r="J62" i="29"/>
  <c r="J299" i="27"/>
  <c r="J62" i="28"/>
  <c r="P166" i="27"/>
  <c r="I280" i="27"/>
  <c r="I282" i="27" s="1"/>
  <c r="I43" i="29"/>
  <c r="I45" i="29" s="1"/>
  <c r="I43" i="28"/>
  <c r="I45" i="28" s="1"/>
  <c r="K119" i="27"/>
  <c r="J334" i="27"/>
  <c r="J97" i="28"/>
  <c r="J97" i="29"/>
  <c r="K93" i="27"/>
  <c r="J300" i="27"/>
  <c r="J63" i="28"/>
  <c r="J63" i="29"/>
  <c r="R47" i="27"/>
  <c r="R68" i="27"/>
  <c r="J68" i="27"/>
  <c r="I47" i="27"/>
  <c r="I61" i="27"/>
  <c r="I62" i="27"/>
  <c r="I63" i="27"/>
  <c r="I55" i="27"/>
  <c r="I57" i="27"/>
  <c r="I59" i="27"/>
  <c r="I58" i="27"/>
  <c r="I56" i="27"/>
  <c r="I60" i="27"/>
  <c r="K188" i="27"/>
  <c r="J389" i="27"/>
  <c r="J152" i="28"/>
  <c r="J152" i="29"/>
  <c r="K91" i="27"/>
  <c r="J61" i="29"/>
  <c r="J61" i="28"/>
  <c r="J298" i="27"/>
  <c r="M198" i="27"/>
  <c r="L207" i="27"/>
  <c r="K153" i="27"/>
  <c r="K127" i="27"/>
  <c r="J332" i="27"/>
  <c r="J95" i="28"/>
  <c r="J95" i="29"/>
  <c r="K151" i="27"/>
  <c r="J364" i="27"/>
  <c r="J127" i="29"/>
  <c r="J127" i="28"/>
  <c r="K95" i="27"/>
  <c r="J65" i="29"/>
  <c r="J302" i="27"/>
  <c r="J65" i="28"/>
  <c r="K123" i="27"/>
  <c r="J328" i="27"/>
  <c r="J91" i="28"/>
  <c r="J91" i="29"/>
  <c r="K191" i="27"/>
  <c r="J392" i="27"/>
  <c r="J155" i="29"/>
  <c r="J155" i="28"/>
  <c r="K160" i="27"/>
  <c r="J363" i="27"/>
  <c r="J126" i="28"/>
  <c r="J126" i="29"/>
  <c r="N134" i="27"/>
  <c r="K207" i="27"/>
  <c r="K126" i="27"/>
  <c r="J331" i="27"/>
  <c r="J94" i="28"/>
  <c r="J94" i="29"/>
  <c r="I340" i="27"/>
  <c r="I342" i="27" s="1"/>
  <c r="I103" i="28"/>
  <c r="I105" i="28" s="1"/>
  <c r="I103" i="29"/>
  <c r="I105" i="29" s="1"/>
  <c r="K186" i="27"/>
  <c r="J387" i="27"/>
  <c r="J150" i="29"/>
  <c r="J150" i="28"/>
  <c r="K87" i="27"/>
  <c r="J304" i="27"/>
  <c r="J67" i="28"/>
  <c r="J67" i="29"/>
  <c r="K183" i="27"/>
  <c r="J157" i="29"/>
  <c r="J394" i="27"/>
  <c r="J157" i="28"/>
  <c r="O68" i="27"/>
  <c r="O47" i="27"/>
  <c r="O198" i="27"/>
  <c r="R134" i="27"/>
  <c r="K89" i="27"/>
  <c r="L134" i="27"/>
  <c r="K143" i="27"/>
  <c r="J183" i="27"/>
  <c r="I157" i="29"/>
  <c r="I157" i="28"/>
  <c r="I394" i="27"/>
  <c r="U197" i="27"/>
  <c r="V198" i="27" s="1"/>
  <c r="W199" i="27" s="1"/>
  <c r="X200" i="27" s="1"/>
  <c r="Y201" i="27" s="1"/>
  <c r="Z202" i="27" s="1"/>
  <c r="AA203" i="27" s="1"/>
  <c r="Y4" i="28"/>
  <c r="W101" i="27"/>
  <c r="X102" i="27" s="1"/>
  <c r="Y103" i="27" s="1"/>
  <c r="Z104" i="27" s="1"/>
  <c r="AA105" i="27" s="1"/>
  <c r="AB106" i="27" s="1"/>
  <c r="AC107" i="27" s="1"/>
  <c r="AD108" i="27" s="1"/>
  <c r="AE109" i="27" s="1"/>
  <c r="W165" i="27"/>
  <c r="X166" i="27" s="1"/>
  <c r="Y167" i="27" s="1"/>
  <c r="Z168" i="27" s="1"/>
  <c r="AA169" i="27" s="1"/>
  <c r="AB170" i="27" s="1"/>
  <c r="AC171" i="27" s="1"/>
  <c r="AD172" i="27" s="1"/>
  <c r="AE173" i="27" s="1"/>
  <c r="W197" i="27"/>
  <c r="X198" i="27" s="1"/>
  <c r="Y199" i="27" s="1"/>
  <c r="Z200" i="27" s="1"/>
  <c r="AA204" i="27"/>
  <c r="Y4" i="27"/>
  <c r="X13" i="27"/>
  <c r="T47" i="27"/>
  <c r="V29" i="27"/>
  <c r="V32" i="27"/>
  <c r="U42" i="27"/>
  <c r="U37" i="27"/>
  <c r="W28" i="27"/>
  <c r="W36" i="27" s="1"/>
  <c r="W46" i="27" s="1"/>
  <c r="W24" i="27"/>
  <c r="W25" i="27"/>
  <c r="W33" i="27" s="1"/>
  <c r="W43" i="27" s="1"/>
  <c r="W27" i="27"/>
  <c r="W35" i="27" s="1"/>
  <c r="W45" i="27" s="1"/>
  <c r="W164" i="27" s="1"/>
  <c r="W26" i="27"/>
  <c r="W34" i="27" s="1"/>
  <c r="W44" i="27" s="1"/>
  <c r="W132" i="27" s="1"/>
  <c r="T69" i="27"/>
  <c r="J85" i="2"/>
  <c r="J135" i="2" s="1"/>
  <c r="J86" i="2"/>
  <c r="J136" i="2" s="1"/>
  <c r="J87" i="2"/>
  <c r="J137" i="2" s="1"/>
  <c r="J88" i="2"/>
  <c r="J138" i="2" s="1"/>
  <c r="J89" i="2"/>
  <c r="J139" i="2" s="1"/>
  <c r="J82" i="2"/>
  <c r="J132" i="2" s="1"/>
  <c r="J84" i="2"/>
  <c r="J134" i="2" s="1"/>
  <c r="J83" i="2"/>
  <c r="J133" i="2" s="1"/>
  <c r="I89" i="2"/>
  <c r="I139" i="2" s="1"/>
  <c r="J81" i="2"/>
  <c r="I108" i="2"/>
  <c r="I113" i="2" s="1"/>
  <c r="I117" i="2" s="1"/>
  <c r="I130" i="2" s="1"/>
  <c r="U50" i="2"/>
  <c r="U49" i="2"/>
  <c r="U53" i="2"/>
  <c r="U52" i="2"/>
  <c r="U51" i="2"/>
  <c r="T54" i="2"/>
  <c r="W4" i="2"/>
  <c r="V38" i="2"/>
  <c r="V31" i="2"/>
  <c r="V17" i="2"/>
  <c r="V24" i="2"/>
  <c r="J61" i="2"/>
  <c r="J71" i="2" s="1"/>
  <c r="J60" i="2"/>
  <c r="J70" i="2" s="1"/>
  <c r="J59" i="2"/>
  <c r="J69" i="2" s="1"/>
  <c r="J58" i="2"/>
  <c r="J68" i="2" s="1"/>
  <c r="J57" i="2"/>
  <c r="J67" i="2" s="1"/>
  <c r="J93" i="2" s="1"/>
  <c r="K4" i="12"/>
  <c r="K5" i="12"/>
  <c r="I7" i="12"/>
  <c r="I6" i="12"/>
  <c r="P9" i="8"/>
  <c r="O8" i="36" s="1"/>
  <c r="O8" i="38" s="1"/>
  <c r="O27" i="38" s="1"/>
  <c r="AC12" i="2"/>
  <c r="AT16" i="8" l="1"/>
  <c r="AS9" i="35"/>
  <c r="T92" i="39" a="1"/>
  <c r="T92" i="39" s="1"/>
  <c r="T93" i="39" s="1"/>
  <c r="T65" i="39" a="1"/>
  <c r="T65" i="39" s="1"/>
  <c r="T66" i="39" s="1"/>
  <c r="N148" i="37"/>
  <c r="S126" i="39"/>
  <c r="S127" i="39" s="1"/>
  <c r="O144" i="37" s="1"/>
  <c r="S129" i="39"/>
  <c r="S131" i="39" s="1"/>
  <c r="S132" i="39" s="1"/>
  <c r="O145" i="37" s="1"/>
  <c r="T120" i="39"/>
  <c r="T121" i="39"/>
  <c r="T122" i="39"/>
  <c r="T123" i="39"/>
  <c r="T124" i="39"/>
  <c r="U6" i="36"/>
  <c r="U6" i="38"/>
  <c r="U6" i="39"/>
  <c r="U5" i="36"/>
  <c r="U5" i="38"/>
  <c r="U5" i="39"/>
  <c r="U7" i="36"/>
  <c r="U7" i="38"/>
  <c r="U7" i="39"/>
  <c r="I146" i="35"/>
  <c r="J136" i="35"/>
  <c r="I148" i="35"/>
  <c r="I159" i="35" s="1"/>
  <c r="K91" i="34"/>
  <c r="K91" i="35"/>
  <c r="K152" i="27"/>
  <c r="L153" i="27" s="1"/>
  <c r="I56" i="34"/>
  <c r="J46" i="34"/>
  <c r="I58" i="34"/>
  <c r="I69" i="34" s="1"/>
  <c r="K153" i="35"/>
  <c r="K153" i="34"/>
  <c r="I35" i="35"/>
  <c r="I185" i="35" s="1"/>
  <c r="I35" i="34"/>
  <c r="I185" i="34" s="1"/>
  <c r="J106" i="35"/>
  <c r="I116" i="35"/>
  <c r="I118" i="35"/>
  <c r="I129" i="35" s="1"/>
  <c r="J136" i="34"/>
  <c r="I146" i="34"/>
  <c r="I148" i="34"/>
  <c r="I159" i="34" s="1"/>
  <c r="K127" i="35"/>
  <c r="K127" i="34"/>
  <c r="K92" i="35"/>
  <c r="K92" i="34"/>
  <c r="I33" i="35"/>
  <c r="I183" i="35" s="1"/>
  <c r="I33" i="34"/>
  <c r="I183" i="34" s="1"/>
  <c r="I34" i="35"/>
  <c r="I184" i="35" s="1"/>
  <c r="I34" i="34"/>
  <c r="I184" i="34" s="1"/>
  <c r="K64" i="35"/>
  <c r="K64" i="34"/>
  <c r="K155" i="35"/>
  <c r="K155" i="34"/>
  <c r="K124" i="34"/>
  <c r="K124" i="35"/>
  <c r="K97" i="34"/>
  <c r="K97" i="35"/>
  <c r="K93" i="34"/>
  <c r="K93" i="35"/>
  <c r="K94" i="34"/>
  <c r="K94" i="35"/>
  <c r="J106" i="34"/>
  <c r="I116" i="34"/>
  <c r="I118" i="34"/>
  <c r="I129" i="34" s="1"/>
  <c r="I29" i="35"/>
  <c r="I179" i="35" s="1"/>
  <c r="I29" i="34"/>
  <c r="I179" i="34" s="1"/>
  <c r="K125" i="35"/>
  <c r="K125" i="34"/>
  <c r="J46" i="35"/>
  <c r="I56" i="35"/>
  <c r="I58" i="35"/>
  <c r="I69" i="35" s="1"/>
  <c r="K95" i="35"/>
  <c r="K95" i="34"/>
  <c r="I31" i="34"/>
  <c r="I181" i="34" s="1"/>
  <c r="I31" i="35"/>
  <c r="I181" i="35" s="1"/>
  <c r="K122" i="35"/>
  <c r="K122" i="34"/>
  <c r="K61" i="34"/>
  <c r="K61" i="35"/>
  <c r="J130" i="27"/>
  <c r="J145" i="27" s="1"/>
  <c r="K151" i="35"/>
  <c r="K151" i="34"/>
  <c r="K62" i="35"/>
  <c r="K62" i="34"/>
  <c r="I32" i="35"/>
  <c r="I182" i="35" s="1"/>
  <c r="I32" i="34"/>
  <c r="I182" i="34" s="1"/>
  <c r="K65" i="35"/>
  <c r="K65" i="34"/>
  <c r="I86" i="34"/>
  <c r="J76" i="34"/>
  <c r="I88" i="34"/>
  <c r="I99" i="34" s="1"/>
  <c r="I36" i="35"/>
  <c r="I186" i="35" s="1"/>
  <c r="I36" i="34"/>
  <c r="I186" i="34" s="1"/>
  <c r="K154" i="35"/>
  <c r="K154" i="34"/>
  <c r="J115" i="27"/>
  <c r="J43" i="28" s="1"/>
  <c r="J45" i="28" s="1"/>
  <c r="K156" i="34"/>
  <c r="K156" i="35"/>
  <c r="K66" i="35"/>
  <c r="K66" i="34"/>
  <c r="K96" i="34"/>
  <c r="K96" i="35"/>
  <c r="I30" i="34"/>
  <c r="I180" i="34" s="1"/>
  <c r="I30" i="35"/>
  <c r="I180" i="35" s="1"/>
  <c r="K63" i="35"/>
  <c r="K63" i="34"/>
  <c r="K123" i="35"/>
  <c r="K123" i="34"/>
  <c r="K67" i="34"/>
  <c r="K67" i="35"/>
  <c r="K157" i="35"/>
  <c r="K157" i="34"/>
  <c r="K126" i="35"/>
  <c r="K126" i="34"/>
  <c r="K152" i="35"/>
  <c r="K152" i="34"/>
  <c r="K121" i="35"/>
  <c r="K121" i="34"/>
  <c r="J76" i="35"/>
  <c r="I86" i="35"/>
  <c r="I88" i="35"/>
  <c r="I99" i="35" s="1"/>
  <c r="AR13" i="8"/>
  <c r="AQ9" i="28"/>
  <c r="AQ111" i="2"/>
  <c r="AQ246" i="27"/>
  <c r="J162" i="27"/>
  <c r="J177" i="27" s="1"/>
  <c r="J179" i="27"/>
  <c r="J340" i="27" s="1"/>
  <c r="J342" i="27" s="1"/>
  <c r="K120" i="27"/>
  <c r="J147" i="27"/>
  <c r="K88" i="27"/>
  <c r="J98" i="27"/>
  <c r="J113" i="27" s="1"/>
  <c r="I141" i="2"/>
  <c r="I353" i="27"/>
  <c r="J343" i="27"/>
  <c r="I355" i="27"/>
  <c r="I366" i="27" s="1"/>
  <c r="L192" i="27"/>
  <c r="K393" i="27"/>
  <c r="K156" i="29"/>
  <c r="K156" i="28"/>
  <c r="L96" i="27"/>
  <c r="K66" i="29"/>
  <c r="K303" i="27"/>
  <c r="K66" i="28"/>
  <c r="L128" i="27"/>
  <c r="K333" i="27"/>
  <c r="K96" i="28"/>
  <c r="K96" i="29"/>
  <c r="I220" i="27"/>
  <c r="I33" i="29"/>
  <c r="I183" i="29" s="1"/>
  <c r="I33" i="28"/>
  <c r="I183" i="28" s="1"/>
  <c r="I270" i="27"/>
  <c r="I420" i="27" s="1"/>
  <c r="J61" i="27"/>
  <c r="I221" i="27"/>
  <c r="I34" i="29"/>
  <c r="I184" i="29" s="1"/>
  <c r="I34" i="28"/>
  <c r="I184" i="28" s="1"/>
  <c r="J62" i="27"/>
  <c r="I271" i="27"/>
  <c r="I421" i="27" s="1"/>
  <c r="L94" i="27"/>
  <c r="K301" i="27"/>
  <c r="K64" i="28"/>
  <c r="K64" i="29"/>
  <c r="L119" i="27"/>
  <c r="K334" i="27"/>
  <c r="K97" i="28"/>
  <c r="K97" i="29"/>
  <c r="P228" i="27"/>
  <c r="Q69" i="27"/>
  <c r="L156" i="27"/>
  <c r="K359" i="27"/>
  <c r="K122" i="29"/>
  <c r="K122" i="28"/>
  <c r="N167" i="27"/>
  <c r="M175" i="27"/>
  <c r="L159" i="27"/>
  <c r="K362" i="27"/>
  <c r="K125" i="29"/>
  <c r="K125" i="28"/>
  <c r="T167" i="27"/>
  <c r="O228" i="27"/>
  <c r="P69" i="27"/>
  <c r="L88" i="27"/>
  <c r="K115" i="27"/>
  <c r="I216" i="27"/>
  <c r="I29" i="29"/>
  <c r="I179" i="29" s="1"/>
  <c r="I29" i="28"/>
  <c r="I179" i="28" s="1"/>
  <c r="J57" i="27"/>
  <c r="I266" i="27"/>
  <c r="I416" i="27" s="1"/>
  <c r="Q167" i="27"/>
  <c r="L95" i="27"/>
  <c r="K65" i="28"/>
  <c r="K302" i="27"/>
  <c r="K65" i="29"/>
  <c r="M228" i="27"/>
  <c r="N69" i="27"/>
  <c r="L92" i="27"/>
  <c r="K62" i="29"/>
  <c r="K62" i="28"/>
  <c r="K299" i="27"/>
  <c r="I218" i="27"/>
  <c r="I31" i="28"/>
  <c r="I181" i="28" s="1"/>
  <c r="I31" i="29"/>
  <c r="I181" i="29" s="1"/>
  <c r="J59" i="27"/>
  <c r="I268" i="27"/>
  <c r="I418" i="27" s="1"/>
  <c r="J228" i="27"/>
  <c r="J239" i="27" s="1"/>
  <c r="J79" i="27"/>
  <c r="K69" i="27"/>
  <c r="K79" i="27" s="1"/>
  <c r="L191" i="27"/>
  <c r="K392" i="27"/>
  <c r="K155" i="29"/>
  <c r="K155" i="28"/>
  <c r="L158" i="27"/>
  <c r="K361" i="27"/>
  <c r="K124" i="28"/>
  <c r="K124" i="29"/>
  <c r="U103" i="27"/>
  <c r="V104" i="27" s="1"/>
  <c r="W105" i="27" s="1"/>
  <c r="X106" i="27" s="1"/>
  <c r="Y107" i="27" s="1"/>
  <c r="Z108" i="27" s="1"/>
  <c r="AA109" i="27" s="1"/>
  <c r="I146" i="29"/>
  <c r="J136" i="29"/>
  <c r="I148" i="29"/>
  <c r="I159" i="29" s="1"/>
  <c r="L190" i="27"/>
  <c r="K391" i="27"/>
  <c r="K154" i="29"/>
  <c r="K154" i="28"/>
  <c r="I86" i="29"/>
  <c r="J76" i="29"/>
  <c r="I88" i="29"/>
  <c r="I99" i="29" s="1"/>
  <c r="L125" i="27"/>
  <c r="K330" i="27"/>
  <c r="K93" i="28"/>
  <c r="K93" i="29"/>
  <c r="N103" i="27"/>
  <c r="M111" i="27"/>
  <c r="L90" i="27"/>
  <c r="L151" i="27"/>
  <c r="K364" i="27"/>
  <c r="K127" i="28"/>
  <c r="K127" i="29"/>
  <c r="I219" i="27"/>
  <c r="I32" i="28"/>
  <c r="I182" i="28" s="1"/>
  <c r="I32" i="29"/>
  <c r="I182" i="29" s="1"/>
  <c r="J60" i="27"/>
  <c r="I269" i="27"/>
  <c r="I419" i="27" s="1"/>
  <c r="R228" i="27"/>
  <c r="S69" i="27"/>
  <c r="I148" i="28"/>
  <c r="I159" i="28" s="1"/>
  <c r="I146" i="28"/>
  <c r="J136" i="28"/>
  <c r="I88" i="28"/>
  <c r="I99" i="28" s="1"/>
  <c r="I86" i="28"/>
  <c r="J76" i="28"/>
  <c r="Q228" i="27"/>
  <c r="R69" i="27"/>
  <c r="L126" i="27"/>
  <c r="K331" i="27"/>
  <c r="K94" i="29"/>
  <c r="K94" i="28"/>
  <c r="L127" i="27"/>
  <c r="K332" i="27"/>
  <c r="K95" i="29"/>
  <c r="K95" i="28"/>
  <c r="L124" i="27"/>
  <c r="K329" i="27"/>
  <c r="K92" i="28"/>
  <c r="K92" i="29"/>
  <c r="L152" i="27"/>
  <c r="K179" i="27"/>
  <c r="L154" i="27"/>
  <c r="I217" i="27"/>
  <c r="I30" i="29"/>
  <c r="I180" i="29" s="1"/>
  <c r="I30" i="28"/>
  <c r="I180" i="28" s="1"/>
  <c r="I267" i="27"/>
  <c r="I417" i="27" s="1"/>
  <c r="J58" i="27"/>
  <c r="L120" i="27"/>
  <c r="K147" i="27"/>
  <c r="L122" i="27"/>
  <c r="N228" i="27"/>
  <c r="O69" i="27"/>
  <c r="J373" i="27"/>
  <c r="I383" i="27"/>
  <c r="I385" i="27"/>
  <c r="I396" i="27" s="1"/>
  <c r="L186" i="27"/>
  <c r="I323" i="27"/>
  <c r="J313" i="27"/>
  <c r="I325" i="27"/>
  <c r="I336" i="27" s="1"/>
  <c r="J211" i="27"/>
  <c r="K184" i="27"/>
  <c r="J194" i="27"/>
  <c r="J209" i="27" s="1"/>
  <c r="S135" i="27"/>
  <c r="L184" i="27"/>
  <c r="K211" i="27"/>
  <c r="L187" i="27"/>
  <c r="K388" i="27"/>
  <c r="K151" i="29"/>
  <c r="K151" i="28"/>
  <c r="I215" i="27"/>
  <c r="I243" i="27" s="1"/>
  <c r="H16" i="36" s="1"/>
  <c r="I83" i="27"/>
  <c r="J56" i="27"/>
  <c r="I58" i="28"/>
  <c r="I69" i="28" s="1"/>
  <c r="J46" i="28"/>
  <c r="I56" i="28"/>
  <c r="L93" i="27"/>
  <c r="K300" i="27"/>
  <c r="K63" i="29"/>
  <c r="K63" i="28"/>
  <c r="I116" i="29"/>
  <c r="J106" i="29"/>
  <c r="I118" i="29"/>
  <c r="I129" i="29" s="1"/>
  <c r="N199" i="27"/>
  <c r="M207" i="27"/>
  <c r="L189" i="27"/>
  <c r="K390" i="27"/>
  <c r="K153" i="29"/>
  <c r="K153" i="28"/>
  <c r="I223" i="27"/>
  <c r="I36" i="29"/>
  <c r="I186" i="29" s="1"/>
  <c r="I36" i="28"/>
  <c r="I186" i="28" s="1"/>
  <c r="I273" i="27"/>
  <c r="I423" i="27" s="1"/>
  <c r="J64" i="27"/>
  <c r="I56" i="29"/>
  <c r="J46" i="29"/>
  <c r="I58" i="29"/>
  <c r="I69" i="29" s="1"/>
  <c r="L157" i="27"/>
  <c r="K360" i="27"/>
  <c r="K123" i="29"/>
  <c r="K123" i="28"/>
  <c r="L87" i="27"/>
  <c r="K67" i="28"/>
  <c r="K304" i="27"/>
  <c r="K67" i="29"/>
  <c r="L183" i="27"/>
  <c r="K394" i="27"/>
  <c r="K157" i="28"/>
  <c r="K157" i="29"/>
  <c r="R103" i="27"/>
  <c r="L91" i="27"/>
  <c r="K61" i="29"/>
  <c r="K61" i="28"/>
  <c r="K298" i="27"/>
  <c r="P103" i="27"/>
  <c r="K228" i="27"/>
  <c r="L69" i="27"/>
  <c r="L160" i="27"/>
  <c r="K363" i="27"/>
  <c r="K126" i="29"/>
  <c r="K126" i="28"/>
  <c r="J118" i="2"/>
  <c r="K119" i="2" s="1"/>
  <c r="L120" i="2" s="1"/>
  <c r="M121" i="2" s="1"/>
  <c r="N122" i="2" s="1"/>
  <c r="O123" i="2" s="1"/>
  <c r="P124" i="2" s="1"/>
  <c r="Q125" i="2" s="1"/>
  <c r="R126" i="2" s="1"/>
  <c r="I128" i="2"/>
  <c r="M135" i="27"/>
  <c r="L143" i="27"/>
  <c r="P199" i="27"/>
  <c r="I118" i="28"/>
  <c r="I129" i="28" s="1"/>
  <c r="I116" i="28"/>
  <c r="J106" i="28"/>
  <c r="O135" i="27"/>
  <c r="I64" i="27"/>
  <c r="I222" i="27"/>
  <c r="I35" i="29"/>
  <c r="I185" i="29" s="1"/>
  <c r="I35" i="28"/>
  <c r="I185" i="28" s="1"/>
  <c r="I272" i="27"/>
  <c r="I422" i="27" s="1"/>
  <c r="J63" i="27"/>
  <c r="I293" i="27"/>
  <c r="J283" i="27"/>
  <c r="I295" i="27"/>
  <c r="I306" i="27" s="1"/>
  <c r="L123" i="27"/>
  <c r="K328" i="27"/>
  <c r="K91" i="29"/>
  <c r="K91" i="28"/>
  <c r="L228" i="27"/>
  <c r="M69" i="27"/>
  <c r="L188" i="27"/>
  <c r="K152" i="29"/>
  <c r="K389" i="27"/>
  <c r="K152" i="28"/>
  <c r="L155" i="27"/>
  <c r="K358" i="27"/>
  <c r="K121" i="29"/>
  <c r="K121" i="28"/>
  <c r="Z4" i="28"/>
  <c r="X133" i="27"/>
  <c r="Y134" i="27" s="1"/>
  <c r="Z135" i="27" s="1"/>
  <c r="AA136" i="27" s="1"/>
  <c r="AB137" i="27" s="1"/>
  <c r="AC138" i="27" s="1"/>
  <c r="AD139" i="27" s="1"/>
  <c r="AE140" i="27" s="1"/>
  <c r="AF141" i="27" s="1"/>
  <c r="X165" i="27"/>
  <c r="Y166" i="27" s="1"/>
  <c r="Z167" i="27" s="1"/>
  <c r="AA168" i="27" s="1"/>
  <c r="AB169" i="27" s="1"/>
  <c r="AC170" i="27" s="1"/>
  <c r="AD171" i="27" s="1"/>
  <c r="AE172" i="27" s="1"/>
  <c r="AF173" i="27" s="1"/>
  <c r="U70" i="27"/>
  <c r="T229" i="27"/>
  <c r="AA201" i="27"/>
  <c r="AB204" i="27"/>
  <c r="AB205" i="27"/>
  <c r="U47" i="27"/>
  <c r="V37" i="27"/>
  <c r="V42" i="27"/>
  <c r="X28" i="27"/>
  <c r="X36" i="27" s="1"/>
  <c r="X46" i="27" s="1"/>
  <c r="X196" i="27" s="1"/>
  <c r="X24" i="27"/>
  <c r="X25" i="27"/>
  <c r="X33" i="27" s="1"/>
  <c r="X43" i="27" s="1"/>
  <c r="X100" i="27" s="1"/>
  <c r="X26" i="27"/>
  <c r="X34" i="27" s="1"/>
  <c r="X44" i="27" s="1"/>
  <c r="X132" i="27" s="1"/>
  <c r="X27" i="27"/>
  <c r="X35" i="27" s="1"/>
  <c r="X45" i="27" s="1"/>
  <c r="W29" i="27"/>
  <c r="W32" i="27"/>
  <c r="Y13" i="27"/>
  <c r="Z4" i="27"/>
  <c r="K82" i="2"/>
  <c r="K84" i="2"/>
  <c r="K134" i="2" s="1"/>
  <c r="K89" i="2"/>
  <c r="K139" i="2" s="1"/>
  <c r="K85" i="2"/>
  <c r="K135" i="2" s="1"/>
  <c r="K88" i="2"/>
  <c r="K138" i="2" s="1"/>
  <c r="K83" i="2"/>
  <c r="K133" i="2" s="1"/>
  <c r="K87" i="2"/>
  <c r="K137" i="2" s="1"/>
  <c r="K80" i="2"/>
  <c r="K86" i="2"/>
  <c r="K136" i="2" s="1"/>
  <c r="I91" i="2"/>
  <c r="I106" i="2" s="1"/>
  <c r="J80" i="2"/>
  <c r="J72" i="2"/>
  <c r="J104" i="2"/>
  <c r="K94" i="2"/>
  <c r="L95" i="2" s="1"/>
  <c r="M96" i="2" s="1"/>
  <c r="N97" i="2" s="1"/>
  <c r="O98" i="2" s="1"/>
  <c r="P99" i="2" s="1"/>
  <c r="Q100" i="2" s="1"/>
  <c r="R101" i="2" s="1"/>
  <c r="S102" i="2" s="1"/>
  <c r="V53" i="2"/>
  <c r="V49" i="2"/>
  <c r="V50" i="2"/>
  <c r="V51" i="2"/>
  <c r="V52" i="2"/>
  <c r="U54" i="2"/>
  <c r="X4" i="2"/>
  <c r="W38" i="2"/>
  <c r="W31" i="2"/>
  <c r="W24" i="2"/>
  <c r="W17" i="2"/>
  <c r="K60" i="2"/>
  <c r="K70" i="2" s="1"/>
  <c r="K61" i="2"/>
  <c r="K71" i="2" s="1"/>
  <c r="K58" i="2"/>
  <c r="K68" i="2" s="1"/>
  <c r="K59" i="2"/>
  <c r="K69" i="2" s="1"/>
  <c r="J62" i="2"/>
  <c r="K57" i="2"/>
  <c r="K67" i="2" s="1"/>
  <c r="K93" i="2" s="1"/>
  <c r="L5" i="12"/>
  <c r="L4" i="12"/>
  <c r="J7" i="12"/>
  <c r="J6" i="12"/>
  <c r="Q9" i="8"/>
  <c r="AD12" i="2"/>
  <c r="R9" i="8" l="1"/>
  <c r="P8" i="36"/>
  <c r="P8" i="38" s="1"/>
  <c r="P27" i="38" s="1"/>
  <c r="AU16" i="8"/>
  <c r="AU9" i="35" s="1"/>
  <c r="AT9" i="35"/>
  <c r="U65" i="39" a="1"/>
  <c r="U65" i="39" s="1"/>
  <c r="U66" i="39" s="1"/>
  <c r="U92" i="39" a="1"/>
  <c r="U92" i="39" s="1"/>
  <c r="U93" i="39" s="1"/>
  <c r="T126" i="39"/>
  <c r="T127" i="39" s="1"/>
  <c r="P144" i="37" s="1"/>
  <c r="O148" i="37"/>
  <c r="T129" i="39"/>
  <c r="T131" i="39" s="1"/>
  <c r="T132" i="39" s="1"/>
  <c r="P145" i="37" s="1"/>
  <c r="U120" i="39"/>
  <c r="U124" i="39"/>
  <c r="U121" i="39"/>
  <c r="U123" i="39"/>
  <c r="U122" i="39"/>
  <c r="J103" i="29"/>
  <c r="J105" i="29" s="1"/>
  <c r="J116" i="29" s="1"/>
  <c r="K162" i="27"/>
  <c r="K177" i="27" s="1"/>
  <c r="V5" i="36"/>
  <c r="V5" i="38"/>
  <c r="V5" i="39"/>
  <c r="V6" i="36"/>
  <c r="V6" i="38"/>
  <c r="V6" i="39"/>
  <c r="V7" i="36"/>
  <c r="V7" i="38"/>
  <c r="V7" i="39"/>
  <c r="I66" i="27"/>
  <c r="I81" i="27" s="1"/>
  <c r="I37" i="35"/>
  <c r="I187" i="35" s="1"/>
  <c r="I37" i="34"/>
  <c r="I187" i="34" s="1"/>
  <c r="L154" i="35"/>
  <c r="L154" i="34"/>
  <c r="L153" i="35"/>
  <c r="L153" i="34"/>
  <c r="L64" i="35"/>
  <c r="L64" i="34"/>
  <c r="J133" i="35"/>
  <c r="J135" i="35" s="1"/>
  <c r="J133" i="34"/>
  <c r="J135" i="34" s="1"/>
  <c r="L123" i="35"/>
  <c r="L123" i="34"/>
  <c r="J34" i="35"/>
  <c r="J184" i="35" s="1"/>
  <c r="J34" i="34"/>
  <c r="J184" i="34" s="1"/>
  <c r="L97" i="34"/>
  <c r="L97" i="35"/>
  <c r="L157" i="34"/>
  <c r="L157" i="35"/>
  <c r="L121" i="27"/>
  <c r="L130" i="27" s="1"/>
  <c r="L145" i="27" s="1"/>
  <c r="K47" i="35"/>
  <c r="J59" i="35"/>
  <c r="L156" i="34"/>
  <c r="L156" i="35"/>
  <c r="J103" i="28"/>
  <c r="J105" i="28" s="1"/>
  <c r="J116" i="28" s="1"/>
  <c r="J103" i="35"/>
  <c r="J105" i="35" s="1"/>
  <c r="J116" i="35" s="1"/>
  <c r="J103" i="34"/>
  <c r="J105" i="34" s="1"/>
  <c r="K107" i="34"/>
  <c r="J119" i="34"/>
  <c r="K194" i="27"/>
  <c r="K209" i="27" s="1"/>
  <c r="L96" i="35"/>
  <c r="L96" i="34"/>
  <c r="J73" i="28"/>
  <c r="J75" i="28" s="1"/>
  <c r="J86" i="28" s="1"/>
  <c r="J73" i="34"/>
  <c r="J75" i="34" s="1"/>
  <c r="J73" i="35"/>
  <c r="J75" i="35" s="1"/>
  <c r="J86" i="35" s="1"/>
  <c r="J36" i="35"/>
  <c r="J186" i="35" s="1"/>
  <c r="J36" i="34"/>
  <c r="J186" i="34" s="1"/>
  <c r="L152" i="35"/>
  <c r="L152" i="34"/>
  <c r="K43" i="35"/>
  <c r="K45" i="35" s="1"/>
  <c r="K43" i="34"/>
  <c r="K45" i="34" s="1"/>
  <c r="L126" i="35"/>
  <c r="L126" i="34"/>
  <c r="L65" i="35"/>
  <c r="L65" i="34"/>
  <c r="L62" i="34"/>
  <c r="L62" i="35"/>
  <c r="L124" i="35"/>
  <c r="L124" i="34"/>
  <c r="K133" i="35"/>
  <c r="K135" i="35" s="1"/>
  <c r="K133" i="34"/>
  <c r="K135" i="34" s="1"/>
  <c r="L93" i="35"/>
  <c r="L93" i="34"/>
  <c r="L95" i="34"/>
  <c r="L95" i="35"/>
  <c r="L66" i="34"/>
  <c r="L66" i="35"/>
  <c r="J37" i="34"/>
  <c r="J187" i="34" s="1"/>
  <c r="J37" i="35"/>
  <c r="J187" i="35" s="1"/>
  <c r="K107" i="35"/>
  <c r="J119" i="35"/>
  <c r="L122" i="35"/>
  <c r="L122" i="34"/>
  <c r="L127" i="35"/>
  <c r="L127" i="34"/>
  <c r="J43" i="29"/>
  <c r="J45" i="29" s="1"/>
  <c r="J56" i="29" s="1"/>
  <c r="J35" i="35"/>
  <c r="J185" i="35" s="1"/>
  <c r="J35" i="34"/>
  <c r="J185" i="34" s="1"/>
  <c r="L67" i="34"/>
  <c r="L67" i="35"/>
  <c r="K77" i="35"/>
  <c r="J89" i="35"/>
  <c r="K137" i="34"/>
  <c r="J149" i="34"/>
  <c r="J31" i="34"/>
  <c r="J181" i="34" s="1"/>
  <c r="J31" i="35"/>
  <c r="J181" i="35" s="1"/>
  <c r="J33" i="34"/>
  <c r="J183" i="34" s="1"/>
  <c r="J33" i="35"/>
  <c r="J183" i="35" s="1"/>
  <c r="I13" i="34"/>
  <c r="I13" i="35"/>
  <c r="K73" i="35"/>
  <c r="K75" i="35" s="1"/>
  <c r="K73" i="34"/>
  <c r="K75" i="34" s="1"/>
  <c r="L155" i="35"/>
  <c r="L155" i="34"/>
  <c r="L125" i="34"/>
  <c r="L125" i="35"/>
  <c r="L63" i="35"/>
  <c r="L63" i="34"/>
  <c r="K77" i="34"/>
  <c r="J89" i="34"/>
  <c r="K137" i="35"/>
  <c r="J149" i="35"/>
  <c r="J43" i="34"/>
  <c r="J45" i="34" s="1"/>
  <c r="J43" i="35"/>
  <c r="J45" i="35" s="1"/>
  <c r="K47" i="34"/>
  <c r="J59" i="34"/>
  <c r="L92" i="34"/>
  <c r="L92" i="35"/>
  <c r="J280" i="27"/>
  <c r="J282" i="27" s="1"/>
  <c r="K283" i="27" s="1"/>
  <c r="H18" i="36"/>
  <c r="H19" i="36" s="1"/>
  <c r="D56" i="37" s="1"/>
  <c r="K103" i="34"/>
  <c r="K105" i="34" s="1"/>
  <c r="K103" i="35"/>
  <c r="K105" i="35" s="1"/>
  <c r="L94" i="34"/>
  <c r="L94" i="35"/>
  <c r="J32" i="34"/>
  <c r="J182" i="34" s="1"/>
  <c r="J32" i="35"/>
  <c r="J182" i="35" s="1"/>
  <c r="J30" i="34"/>
  <c r="J180" i="34" s="1"/>
  <c r="J30" i="35"/>
  <c r="J180" i="35" s="1"/>
  <c r="K98" i="27"/>
  <c r="K113" i="27" s="1"/>
  <c r="AS13" i="8"/>
  <c r="AR9" i="28"/>
  <c r="AR246" i="27"/>
  <c r="AR111" i="2"/>
  <c r="K130" i="27"/>
  <c r="K145" i="27" s="1"/>
  <c r="J73" i="29"/>
  <c r="J75" i="29" s="1"/>
  <c r="K76" i="29" s="1"/>
  <c r="L89" i="27"/>
  <c r="M90" i="27" s="1"/>
  <c r="J310" i="27"/>
  <c r="J312" i="27" s="1"/>
  <c r="J323" i="27" s="1"/>
  <c r="K132" i="2"/>
  <c r="N70" i="27"/>
  <c r="M229" i="27"/>
  <c r="P136" i="27"/>
  <c r="K46" i="28"/>
  <c r="J56" i="28"/>
  <c r="J58" i="28"/>
  <c r="T136" i="27"/>
  <c r="U137" i="27" s="1"/>
  <c r="V138" i="27" s="1"/>
  <c r="W139" i="27" s="1"/>
  <c r="X140" i="27" s="1"/>
  <c r="Y141" i="27" s="1"/>
  <c r="K343" i="27"/>
  <c r="J353" i="27"/>
  <c r="J355" i="27"/>
  <c r="M125" i="27"/>
  <c r="L330" i="27"/>
  <c r="L93" i="28"/>
  <c r="L93" i="29"/>
  <c r="J220" i="27"/>
  <c r="J33" i="28"/>
  <c r="J183" i="28" s="1"/>
  <c r="J33" i="29"/>
  <c r="J183" i="29" s="1"/>
  <c r="J270" i="27"/>
  <c r="J420" i="27" s="1"/>
  <c r="K61" i="27"/>
  <c r="O104" i="27"/>
  <c r="N111" i="27"/>
  <c r="M159" i="27"/>
  <c r="L362" i="27"/>
  <c r="L125" i="28"/>
  <c r="L125" i="29"/>
  <c r="M93" i="27"/>
  <c r="L63" i="29"/>
  <c r="L300" i="27"/>
  <c r="L63" i="28"/>
  <c r="J217" i="27"/>
  <c r="J30" i="28"/>
  <c r="J180" i="28" s="1"/>
  <c r="J30" i="29"/>
  <c r="J180" i="29" s="1"/>
  <c r="J267" i="27"/>
  <c r="J417" i="27" s="1"/>
  <c r="K58" i="27"/>
  <c r="P229" i="27"/>
  <c r="Q70" i="27"/>
  <c r="M160" i="27"/>
  <c r="L363" i="27"/>
  <c r="L126" i="29"/>
  <c r="L126" i="28"/>
  <c r="J223" i="27"/>
  <c r="J36" i="29"/>
  <c r="J186" i="29" s="1"/>
  <c r="J36" i="28"/>
  <c r="J186" i="28" s="1"/>
  <c r="J273" i="27"/>
  <c r="J423" i="27" s="1"/>
  <c r="K64" i="27"/>
  <c r="K107" i="28"/>
  <c r="J119" i="28"/>
  <c r="K47" i="29"/>
  <c r="J59" i="29"/>
  <c r="M188" i="27"/>
  <c r="L389" i="27"/>
  <c r="L152" i="29"/>
  <c r="L152" i="28"/>
  <c r="M123" i="27"/>
  <c r="K340" i="27"/>
  <c r="K342" i="27" s="1"/>
  <c r="K103" i="29"/>
  <c r="K105" i="29" s="1"/>
  <c r="K103" i="28"/>
  <c r="K105" i="28" s="1"/>
  <c r="M127" i="27"/>
  <c r="L332" i="27"/>
  <c r="L95" i="28"/>
  <c r="L95" i="29"/>
  <c r="K137" i="28"/>
  <c r="J149" i="28"/>
  <c r="K137" i="29"/>
  <c r="J149" i="29"/>
  <c r="J219" i="27"/>
  <c r="J32" i="28"/>
  <c r="J182" i="28" s="1"/>
  <c r="J32" i="29"/>
  <c r="J182" i="29" s="1"/>
  <c r="J269" i="27"/>
  <c r="J419" i="27" s="1"/>
  <c r="K60" i="27"/>
  <c r="M96" i="27"/>
  <c r="L66" i="28"/>
  <c r="L303" i="27"/>
  <c r="L66" i="29"/>
  <c r="M156" i="27"/>
  <c r="L359" i="27"/>
  <c r="L122" i="29"/>
  <c r="L122" i="28"/>
  <c r="Q104" i="27"/>
  <c r="J216" i="27"/>
  <c r="K57" i="27"/>
  <c r="L185" i="27"/>
  <c r="K314" i="27"/>
  <c r="J326" i="27"/>
  <c r="K374" i="27"/>
  <c r="J386" i="27"/>
  <c r="K310" i="27"/>
  <c r="K312" i="27" s="1"/>
  <c r="K73" i="28"/>
  <c r="K75" i="28" s="1"/>
  <c r="K73" i="29"/>
  <c r="K75" i="29" s="1"/>
  <c r="M153" i="27"/>
  <c r="R229" i="27"/>
  <c r="S70" i="27"/>
  <c r="M91" i="27"/>
  <c r="O168" i="27"/>
  <c r="N175" i="27"/>
  <c r="S104" i="27"/>
  <c r="M88" i="27"/>
  <c r="L115" i="27"/>
  <c r="J224" i="27"/>
  <c r="J37" i="28"/>
  <c r="J187" i="28" s="1"/>
  <c r="J37" i="29"/>
  <c r="J187" i="29" s="1"/>
  <c r="J274" i="27"/>
  <c r="J424" i="27" s="1"/>
  <c r="K55" i="27"/>
  <c r="M190" i="27"/>
  <c r="L391" i="27"/>
  <c r="L154" i="28"/>
  <c r="L154" i="29"/>
  <c r="I250" i="27"/>
  <c r="I13" i="28"/>
  <c r="I13" i="29"/>
  <c r="K370" i="27"/>
  <c r="K372" i="27" s="1"/>
  <c r="K133" i="29"/>
  <c r="K135" i="29" s="1"/>
  <c r="K133" i="28"/>
  <c r="K135" i="28" s="1"/>
  <c r="M191" i="27"/>
  <c r="L392" i="27"/>
  <c r="L155" i="29"/>
  <c r="L155" i="28"/>
  <c r="O70" i="27"/>
  <c r="N229" i="27"/>
  <c r="J221" i="27"/>
  <c r="J34" i="28"/>
  <c r="J184" i="28" s="1"/>
  <c r="J34" i="29"/>
  <c r="J184" i="29" s="1"/>
  <c r="J271" i="27"/>
  <c r="J421" i="27" s="1"/>
  <c r="K62" i="27"/>
  <c r="M119" i="27"/>
  <c r="L334" i="27"/>
  <c r="L97" i="28"/>
  <c r="L97" i="29"/>
  <c r="M183" i="27"/>
  <c r="L394" i="27"/>
  <c r="L157" i="28"/>
  <c r="L157" i="29"/>
  <c r="M185" i="27"/>
  <c r="P70" i="27"/>
  <c r="O229" i="27"/>
  <c r="M121" i="27"/>
  <c r="M128" i="27"/>
  <c r="L333" i="27"/>
  <c r="L96" i="28"/>
  <c r="L96" i="29"/>
  <c r="S229" i="27"/>
  <c r="T70" i="27"/>
  <c r="M154" i="27"/>
  <c r="M126" i="27"/>
  <c r="L331" i="27"/>
  <c r="L94" i="29"/>
  <c r="L94" i="28"/>
  <c r="M192" i="27"/>
  <c r="L393" i="27"/>
  <c r="L156" i="29"/>
  <c r="L156" i="28"/>
  <c r="K280" i="27"/>
  <c r="K282" i="27" s="1"/>
  <c r="K43" i="29"/>
  <c r="K45" i="29" s="1"/>
  <c r="K43" i="28"/>
  <c r="K45" i="28" s="1"/>
  <c r="U168" i="27"/>
  <c r="V169" i="27" s="1"/>
  <c r="W170" i="27" s="1"/>
  <c r="X171" i="27" s="1"/>
  <c r="Y172" i="27" s="1"/>
  <c r="Z173" i="27" s="1"/>
  <c r="M124" i="27"/>
  <c r="L329" i="27"/>
  <c r="L92" i="29"/>
  <c r="L92" i="28"/>
  <c r="Q200" i="27"/>
  <c r="M151" i="27"/>
  <c r="L364" i="27"/>
  <c r="L127" i="29"/>
  <c r="L127" i="28"/>
  <c r="O200" i="27"/>
  <c r="N207" i="27"/>
  <c r="M94" i="27"/>
  <c r="L301" i="27"/>
  <c r="L64" i="29"/>
  <c r="L64" i="28"/>
  <c r="J370" i="27"/>
  <c r="J372" i="27" s="1"/>
  <c r="J133" i="29"/>
  <c r="J135" i="29" s="1"/>
  <c r="J133" i="28"/>
  <c r="J135" i="28" s="1"/>
  <c r="K77" i="28"/>
  <c r="J89" i="28"/>
  <c r="L70" i="27"/>
  <c r="K229" i="27"/>
  <c r="K239" i="27" s="1"/>
  <c r="M120" i="27"/>
  <c r="L147" i="27"/>
  <c r="M95" i="27"/>
  <c r="L302" i="27"/>
  <c r="L65" i="28"/>
  <c r="L65" i="29"/>
  <c r="K344" i="27"/>
  <c r="J356" i="27"/>
  <c r="M189" i="27"/>
  <c r="L390" i="27"/>
  <c r="L153" i="29"/>
  <c r="L153" i="28"/>
  <c r="I37" i="29"/>
  <c r="I187" i="29" s="1"/>
  <c r="I37" i="28"/>
  <c r="I187" i="28" s="1"/>
  <c r="I224" i="27"/>
  <c r="I226" i="27" s="1"/>
  <c r="I241" i="27" s="1"/>
  <c r="H25" i="36" s="1"/>
  <c r="H40" i="36" s="1"/>
  <c r="H41" i="36" s="1"/>
  <c r="I274" i="27"/>
  <c r="J55" i="27"/>
  <c r="M70" i="27"/>
  <c r="L229" i="27"/>
  <c r="M92" i="27"/>
  <c r="L62" i="28"/>
  <c r="L299" i="27"/>
  <c r="L62" i="29"/>
  <c r="K77" i="29"/>
  <c r="J89" i="29"/>
  <c r="R168" i="27"/>
  <c r="M89" i="27"/>
  <c r="M157" i="27"/>
  <c r="L360" i="27"/>
  <c r="L123" i="28"/>
  <c r="L123" i="29"/>
  <c r="K284" i="27"/>
  <c r="J296" i="27"/>
  <c r="N136" i="27"/>
  <c r="M143" i="27"/>
  <c r="M184" i="27"/>
  <c r="L211" i="27"/>
  <c r="M158" i="27"/>
  <c r="L361" i="27"/>
  <c r="L124" i="29"/>
  <c r="L124" i="28"/>
  <c r="K107" i="29"/>
  <c r="J119" i="29"/>
  <c r="K47" i="28"/>
  <c r="J59" i="28"/>
  <c r="J118" i="29"/>
  <c r="M187" i="27"/>
  <c r="J218" i="27"/>
  <c r="J31" i="28"/>
  <c r="J181" i="28" s="1"/>
  <c r="J31" i="29"/>
  <c r="J181" i="29" s="1"/>
  <c r="J268" i="27"/>
  <c r="J418" i="27" s="1"/>
  <c r="K59" i="27"/>
  <c r="M155" i="27"/>
  <c r="M152" i="27"/>
  <c r="L179" i="27"/>
  <c r="L162" i="27"/>
  <c r="L177" i="27" s="1"/>
  <c r="R70" i="27"/>
  <c r="Q229" i="27"/>
  <c r="J222" i="27"/>
  <c r="J35" i="28"/>
  <c r="J185" i="28" s="1"/>
  <c r="J35" i="29"/>
  <c r="J185" i="29" s="1"/>
  <c r="J272" i="27"/>
  <c r="J422" i="27" s="1"/>
  <c r="K63" i="27"/>
  <c r="M87" i="27"/>
  <c r="L67" i="29"/>
  <c r="L304" i="27"/>
  <c r="L67" i="28"/>
  <c r="J131" i="2"/>
  <c r="AA4" i="28"/>
  <c r="Y133" i="27"/>
  <c r="Z134" i="27" s="1"/>
  <c r="AA135" i="27" s="1"/>
  <c r="AB136" i="27" s="1"/>
  <c r="AC137" i="27" s="1"/>
  <c r="AD138" i="27" s="1"/>
  <c r="AE139" i="27" s="1"/>
  <c r="Y101" i="27"/>
  <c r="Z102" i="27" s="1"/>
  <c r="AA103" i="27" s="1"/>
  <c r="AB104" i="27" s="1"/>
  <c r="AC105" i="27" s="1"/>
  <c r="AD106" i="27" s="1"/>
  <c r="AE107" i="27" s="1"/>
  <c r="AF108" i="27" s="1"/>
  <c r="AG109" i="27" s="1"/>
  <c r="V71" i="27"/>
  <c r="U230" i="27"/>
  <c r="Y197" i="27"/>
  <c r="Z198" i="27" s="1"/>
  <c r="AA199" i="27" s="1"/>
  <c r="AB200" i="27" s="1"/>
  <c r="AC201" i="27" s="1"/>
  <c r="AC205" i="27"/>
  <c r="AB202" i="27"/>
  <c r="X29" i="27"/>
  <c r="X32" i="27"/>
  <c r="V47" i="27"/>
  <c r="Y28" i="27"/>
  <c r="Y36" i="27" s="1"/>
  <c r="Y46" i="27" s="1"/>
  <c r="Y196" i="27" s="1"/>
  <c r="Y24" i="27"/>
  <c r="Y27" i="27"/>
  <c r="Y35" i="27" s="1"/>
  <c r="Y45" i="27" s="1"/>
  <c r="Y164" i="27" s="1"/>
  <c r="Y25" i="27"/>
  <c r="Y33" i="27" s="1"/>
  <c r="Y43" i="27" s="1"/>
  <c r="Y26" i="27"/>
  <c r="Y34" i="27" s="1"/>
  <c r="Y44" i="27" s="1"/>
  <c r="Y132" i="27" s="1"/>
  <c r="W42" i="27"/>
  <c r="W37" i="27"/>
  <c r="Z13" i="27"/>
  <c r="AA4" i="27"/>
  <c r="L86" i="2"/>
  <c r="L136" i="2" s="1"/>
  <c r="L88" i="2"/>
  <c r="L138" i="2" s="1"/>
  <c r="L80" i="2"/>
  <c r="L84" i="2"/>
  <c r="L134" i="2" s="1"/>
  <c r="L85" i="2"/>
  <c r="L135" i="2" s="1"/>
  <c r="L81" i="2"/>
  <c r="L87" i="2"/>
  <c r="L137" i="2" s="1"/>
  <c r="L89" i="2"/>
  <c r="L139" i="2" s="1"/>
  <c r="L83" i="2"/>
  <c r="L133" i="2" s="1"/>
  <c r="K72" i="2"/>
  <c r="K104" i="2"/>
  <c r="L94" i="2"/>
  <c r="M95" i="2" s="1"/>
  <c r="N96" i="2" s="1"/>
  <c r="O97" i="2" s="1"/>
  <c r="P98" i="2" s="1"/>
  <c r="Q99" i="2" s="1"/>
  <c r="R100" i="2" s="1"/>
  <c r="S101" i="2" s="1"/>
  <c r="T102" i="2" s="1"/>
  <c r="K108" i="2"/>
  <c r="K113" i="2" s="1"/>
  <c r="K117" i="2" s="1"/>
  <c r="J108" i="2"/>
  <c r="J113" i="2" s="1"/>
  <c r="J117" i="2" s="1"/>
  <c r="J91" i="2"/>
  <c r="J106" i="2" s="1"/>
  <c r="K81" i="2"/>
  <c r="V54" i="2"/>
  <c r="W53" i="2"/>
  <c r="W52" i="2"/>
  <c r="W50" i="2"/>
  <c r="W51" i="2"/>
  <c r="W49" i="2"/>
  <c r="Y4" i="2"/>
  <c r="X38" i="2"/>
  <c r="X17" i="2"/>
  <c r="X24" i="2"/>
  <c r="X31" i="2"/>
  <c r="L58" i="2"/>
  <c r="L68" i="2" s="1"/>
  <c r="L61" i="2"/>
  <c r="L71" i="2" s="1"/>
  <c r="L59" i="2"/>
  <c r="L69" i="2" s="1"/>
  <c r="L60" i="2"/>
  <c r="L70" i="2" s="1"/>
  <c r="K62" i="2"/>
  <c r="L57" i="2"/>
  <c r="L67" i="2" s="1"/>
  <c r="L93" i="2" s="1"/>
  <c r="K6" i="12"/>
  <c r="K7" i="12"/>
  <c r="M4" i="12"/>
  <c r="M5" i="12"/>
  <c r="AE12" i="2"/>
  <c r="S9" i="8" l="1"/>
  <c r="T9" i="8" s="1"/>
  <c r="U9" i="8" s="1"/>
  <c r="V9" i="8" s="1"/>
  <c r="W9" i="8" s="1"/>
  <c r="X9" i="8" s="1"/>
  <c r="Y9" i="8" s="1"/>
  <c r="Z9" i="8" s="1"/>
  <c r="AA9" i="8" s="1"/>
  <c r="AB9" i="8" s="1"/>
  <c r="AC9" i="8" s="1"/>
  <c r="AD9" i="8" s="1"/>
  <c r="AE9" i="8" s="1"/>
  <c r="AF9" i="8" s="1"/>
  <c r="AG9" i="8" s="1"/>
  <c r="AH9" i="8" s="1"/>
  <c r="AI9" i="8" s="1"/>
  <c r="AJ9" i="8" s="1"/>
  <c r="AK9" i="8" s="1"/>
  <c r="AL9" i="8" s="1"/>
  <c r="AM9" i="8" s="1"/>
  <c r="AN9" i="8" s="1"/>
  <c r="AO9" i="8" s="1"/>
  <c r="AP9" i="8" s="1"/>
  <c r="AQ9" i="8" s="1"/>
  <c r="AR9" i="8" s="1"/>
  <c r="AS9" i="8" s="1"/>
  <c r="AT9" i="8" s="1"/>
  <c r="AU9" i="8" s="1"/>
  <c r="Q8" i="36"/>
  <c r="Q8" i="38" s="1"/>
  <c r="Q27" i="38" s="1"/>
  <c r="F27" i="38" s="1"/>
  <c r="V92" i="39" a="1"/>
  <c r="V92" i="39" s="1"/>
  <c r="V93" i="39" s="1"/>
  <c r="V65" i="39" a="1"/>
  <c r="V65" i="39" s="1"/>
  <c r="V66" i="39" s="1"/>
  <c r="K106" i="29"/>
  <c r="K119" i="29" s="1"/>
  <c r="P148" i="37"/>
  <c r="U129" i="39"/>
  <c r="U131" i="39" s="1"/>
  <c r="U132" i="39" s="1"/>
  <c r="Q145" i="37" s="1"/>
  <c r="U126" i="39"/>
  <c r="U127" i="39" s="1"/>
  <c r="Q144" i="37" s="1"/>
  <c r="V121" i="39"/>
  <c r="V122" i="39"/>
  <c r="V123" i="39"/>
  <c r="V124" i="39"/>
  <c r="V120" i="39"/>
  <c r="D71" i="37"/>
  <c r="H43" i="36"/>
  <c r="H44" i="36" s="1"/>
  <c r="D73" i="37" s="1"/>
  <c r="K106" i="28"/>
  <c r="K116" i="28" s="1"/>
  <c r="J88" i="28"/>
  <c r="J99" i="28" s="1"/>
  <c r="K46" i="29"/>
  <c r="K56" i="29" s="1"/>
  <c r="K76" i="28"/>
  <c r="L77" i="28" s="1"/>
  <c r="J58" i="29"/>
  <c r="J69" i="29" s="1"/>
  <c r="J118" i="28"/>
  <c r="J129" i="28" s="1"/>
  <c r="M122" i="27"/>
  <c r="M130" i="27" s="1"/>
  <c r="M145" i="27" s="1"/>
  <c r="K313" i="27"/>
  <c r="K323" i="27" s="1"/>
  <c r="W7" i="36"/>
  <c r="W7" i="38"/>
  <c r="W7" i="39"/>
  <c r="W5" i="36"/>
  <c r="W5" i="38"/>
  <c r="W5" i="39"/>
  <c r="J295" i="27"/>
  <c r="J306" i="27" s="1"/>
  <c r="J293" i="27"/>
  <c r="W6" i="36"/>
  <c r="W6" i="38"/>
  <c r="W6" i="39"/>
  <c r="J325" i="27"/>
  <c r="J336" i="27" s="1"/>
  <c r="L103" i="35"/>
  <c r="L105" i="35" s="1"/>
  <c r="L103" i="34"/>
  <c r="L105" i="34" s="1"/>
  <c r="K46" i="35"/>
  <c r="K56" i="35" s="1"/>
  <c r="J58" i="35"/>
  <c r="J69" i="35" s="1"/>
  <c r="I163" i="35"/>
  <c r="H238" i="36" s="1"/>
  <c r="I15" i="35"/>
  <c r="K106" i="35"/>
  <c r="K116" i="35" s="1"/>
  <c r="J118" i="35"/>
  <c r="J129" i="35" s="1"/>
  <c r="K31" i="35"/>
  <c r="K181" i="35" s="1"/>
  <c r="K31" i="34"/>
  <c r="K181" i="34" s="1"/>
  <c r="L78" i="34"/>
  <c r="K90" i="34"/>
  <c r="L138" i="34"/>
  <c r="K150" i="34"/>
  <c r="L136" i="35"/>
  <c r="K148" i="35"/>
  <c r="M65" i="35"/>
  <c r="M65" i="34"/>
  <c r="M97" i="34"/>
  <c r="M97" i="35"/>
  <c r="J56" i="34"/>
  <c r="K46" i="34"/>
  <c r="K56" i="34" s="1"/>
  <c r="J58" i="34"/>
  <c r="J69" i="34" s="1"/>
  <c r="I15" i="34"/>
  <c r="I163" i="34"/>
  <c r="H176" i="36" s="1"/>
  <c r="M64" i="35"/>
  <c r="M64" i="34"/>
  <c r="K106" i="34"/>
  <c r="K116" i="34" s="1"/>
  <c r="J118" i="34"/>
  <c r="J129" i="34" s="1"/>
  <c r="M63" i="34"/>
  <c r="M63" i="35"/>
  <c r="M95" i="34"/>
  <c r="M95" i="35"/>
  <c r="M123" i="35"/>
  <c r="M123" i="34"/>
  <c r="L78" i="35"/>
  <c r="K90" i="35"/>
  <c r="K76" i="35"/>
  <c r="K86" i="35" s="1"/>
  <c r="J88" i="35"/>
  <c r="J99" i="35" s="1"/>
  <c r="K32" i="35"/>
  <c r="K182" i="35" s="1"/>
  <c r="K32" i="34"/>
  <c r="K182" i="34" s="1"/>
  <c r="M125" i="35"/>
  <c r="M125" i="34"/>
  <c r="M66" i="35"/>
  <c r="M66" i="34"/>
  <c r="M156" i="35"/>
  <c r="M156" i="34"/>
  <c r="L43" i="34"/>
  <c r="L45" i="34" s="1"/>
  <c r="L43" i="35"/>
  <c r="L45" i="35" s="1"/>
  <c r="L194" i="27"/>
  <c r="L209" i="27" s="1"/>
  <c r="M96" i="34"/>
  <c r="M96" i="35"/>
  <c r="M153" i="34"/>
  <c r="M153" i="35"/>
  <c r="M126" i="34"/>
  <c r="M126" i="35"/>
  <c r="L98" i="27"/>
  <c r="L113" i="27" s="1"/>
  <c r="L106" i="35"/>
  <c r="K118" i="35"/>
  <c r="L46" i="34"/>
  <c r="K58" i="34"/>
  <c r="K76" i="34"/>
  <c r="K86" i="34" s="1"/>
  <c r="J86" i="34"/>
  <c r="J88" i="34"/>
  <c r="J99" i="34" s="1"/>
  <c r="M124" i="35"/>
  <c r="M124" i="34"/>
  <c r="L48" i="34"/>
  <c r="K60" i="34"/>
  <c r="L133" i="34"/>
  <c r="L135" i="34" s="1"/>
  <c r="L133" i="35"/>
  <c r="L135" i="35" s="1"/>
  <c r="M93" i="34"/>
  <c r="M93" i="35"/>
  <c r="K37" i="35"/>
  <c r="K187" i="35" s="1"/>
  <c r="K37" i="34"/>
  <c r="K187" i="34" s="1"/>
  <c r="M127" i="35"/>
  <c r="M127" i="34"/>
  <c r="L106" i="34"/>
  <c r="K118" i="34"/>
  <c r="L46" i="35"/>
  <c r="K58" i="35"/>
  <c r="K136" i="34"/>
  <c r="K146" i="34" s="1"/>
  <c r="J146" i="34"/>
  <c r="J148" i="34"/>
  <c r="J159" i="34" s="1"/>
  <c r="L76" i="35"/>
  <c r="K88" i="35"/>
  <c r="M154" i="35"/>
  <c r="M154" i="34"/>
  <c r="L73" i="34"/>
  <c r="L75" i="34" s="1"/>
  <c r="L73" i="35"/>
  <c r="L75" i="35" s="1"/>
  <c r="M155" i="35"/>
  <c r="M155" i="34"/>
  <c r="L138" i="35"/>
  <c r="K150" i="35"/>
  <c r="L108" i="34"/>
  <c r="K120" i="34"/>
  <c r="L48" i="35"/>
  <c r="K60" i="35"/>
  <c r="J146" i="35"/>
  <c r="K136" i="35"/>
  <c r="K146" i="35" s="1"/>
  <c r="J148" i="35"/>
  <c r="J159" i="35" s="1"/>
  <c r="H27" i="36"/>
  <c r="H28" i="36" s="1"/>
  <c r="D59" i="37" s="1"/>
  <c r="H34" i="36"/>
  <c r="H35" i="36" s="1"/>
  <c r="D62" i="37" s="1"/>
  <c r="K33" i="35"/>
  <c r="K183" i="35" s="1"/>
  <c r="K33" i="34"/>
  <c r="K183" i="34" s="1"/>
  <c r="K36" i="35"/>
  <c r="K186" i="35" s="1"/>
  <c r="K36" i="34"/>
  <c r="K186" i="34" s="1"/>
  <c r="M157" i="34"/>
  <c r="M157" i="35"/>
  <c r="K35" i="35"/>
  <c r="K185" i="35" s="1"/>
  <c r="K35" i="34"/>
  <c r="K185" i="34" s="1"/>
  <c r="M67" i="35"/>
  <c r="M67" i="34"/>
  <c r="K34" i="34"/>
  <c r="K184" i="34" s="1"/>
  <c r="K34" i="35"/>
  <c r="K184" i="35" s="1"/>
  <c r="M94" i="35"/>
  <c r="M94" i="34"/>
  <c r="L76" i="34"/>
  <c r="K88" i="34"/>
  <c r="L108" i="35"/>
  <c r="K120" i="35"/>
  <c r="L136" i="34"/>
  <c r="K148" i="34"/>
  <c r="J116" i="34"/>
  <c r="J56" i="35"/>
  <c r="AT13" i="8"/>
  <c r="AS111" i="2"/>
  <c r="AS9" i="28"/>
  <c r="AS246" i="27"/>
  <c r="J88" i="29"/>
  <c r="J99" i="29" s="1"/>
  <c r="J86" i="29"/>
  <c r="L345" i="27"/>
  <c r="K357" i="27"/>
  <c r="N95" i="27"/>
  <c r="M302" i="27"/>
  <c r="M65" i="29"/>
  <c r="M65" i="28"/>
  <c r="R201" i="27"/>
  <c r="L46" i="29"/>
  <c r="K58" i="29"/>
  <c r="I15" i="28"/>
  <c r="I163" i="28"/>
  <c r="H52" i="36" s="1"/>
  <c r="H53" i="36" s="1"/>
  <c r="N154" i="27"/>
  <c r="N124" i="27"/>
  <c r="R71" i="27"/>
  <c r="Q230" i="27"/>
  <c r="P105" i="27"/>
  <c r="O111" i="27"/>
  <c r="L107" i="29"/>
  <c r="S169" i="27"/>
  <c r="K295" i="27"/>
  <c r="L283" i="27"/>
  <c r="K293" i="27"/>
  <c r="N183" i="27"/>
  <c r="M394" i="27"/>
  <c r="M157" i="29"/>
  <c r="M157" i="28"/>
  <c r="N119" i="27"/>
  <c r="M334" i="27"/>
  <c r="M97" i="28"/>
  <c r="M97" i="29"/>
  <c r="N186" i="27"/>
  <c r="N184" i="27"/>
  <c r="M211" i="27"/>
  <c r="I252" i="27"/>
  <c r="I400" i="27"/>
  <c r="T105" i="27"/>
  <c r="L76" i="29"/>
  <c r="K86" i="29"/>
  <c r="K88" i="29"/>
  <c r="M186" i="27"/>
  <c r="R105" i="27"/>
  <c r="N128" i="27"/>
  <c r="M333" i="27"/>
  <c r="M96" i="28"/>
  <c r="M96" i="29"/>
  <c r="K221" i="27"/>
  <c r="K34" i="29"/>
  <c r="K184" i="29" s="1"/>
  <c r="K34" i="28"/>
  <c r="K184" i="28" s="1"/>
  <c r="L62" i="27"/>
  <c r="K271" i="27"/>
  <c r="K421" i="27" s="1"/>
  <c r="N126" i="27"/>
  <c r="M331" i="27"/>
  <c r="M94" i="28"/>
  <c r="M94" i="29"/>
  <c r="L47" i="28"/>
  <c r="K59" i="28"/>
  <c r="N159" i="27"/>
  <c r="M362" i="27"/>
  <c r="M125" i="29"/>
  <c r="M125" i="28"/>
  <c r="J148" i="28"/>
  <c r="J159" i="28" s="1"/>
  <c r="K136" i="28"/>
  <c r="K146" i="28" s="1"/>
  <c r="J146" i="28"/>
  <c r="P201" i="27"/>
  <c r="O207" i="27"/>
  <c r="U71" i="27"/>
  <c r="T230" i="27"/>
  <c r="N92" i="27"/>
  <c r="K88" i="28"/>
  <c r="L76" i="28"/>
  <c r="L138" i="29"/>
  <c r="K150" i="29"/>
  <c r="K118" i="28"/>
  <c r="L106" i="28"/>
  <c r="L284" i="27"/>
  <c r="K296" i="27"/>
  <c r="K218" i="27"/>
  <c r="K31" i="28"/>
  <c r="K181" i="28" s="1"/>
  <c r="K31" i="29"/>
  <c r="K181" i="29" s="1"/>
  <c r="L59" i="27"/>
  <c r="K268" i="27"/>
  <c r="K418" i="27" s="1"/>
  <c r="N94" i="27"/>
  <c r="M64" i="29"/>
  <c r="M301" i="27"/>
  <c r="M64" i="28"/>
  <c r="J366" i="27"/>
  <c r="N91" i="27"/>
  <c r="N158" i="27"/>
  <c r="M361" i="27"/>
  <c r="M124" i="29"/>
  <c r="M124" i="28"/>
  <c r="L78" i="29"/>
  <c r="K90" i="29"/>
  <c r="N93" i="27"/>
  <c r="M63" i="29"/>
  <c r="M300" i="27"/>
  <c r="M63" i="28"/>
  <c r="K136" i="29"/>
  <c r="K146" i="29" s="1"/>
  <c r="J148" i="29"/>
  <c r="J159" i="29" s="1"/>
  <c r="N192" i="27"/>
  <c r="M393" i="27"/>
  <c r="M156" i="29"/>
  <c r="M156" i="28"/>
  <c r="L280" i="27"/>
  <c r="L282" i="27" s="1"/>
  <c r="L43" i="28"/>
  <c r="L45" i="28" s="1"/>
  <c r="L43" i="29"/>
  <c r="L45" i="29" s="1"/>
  <c r="P169" i="27"/>
  <c r="O175" i="27"/>
  <c r="T71" i="27"/>
  <c r="S230" i="27"/>
  <c r="L313" i="27"/>
  <c r="K325" i="27"/>
  <c r="N87" i="27"/>
  <c r="M304" i="27"/>
  <c r="M67" i="28"/>
  <c r="M67" i="29"/>
  <c r="J146" i="29"/>
  <c r="L106" i="29"/>
  <c r="K116" i="29"/>
  <c r="K118" i="29"/>
  <c r="N88" i="27"/>
  <c r="M98" i="27"/>
  <c r="M113" i="27" s="1"/>
  <c r="M115" i="27"/>
  <c r="L48" i="28"/>
  <c r="K60" i="28"/>
  <c r="L370" i="27"/>
  <c r="L372" i="27" s="1"/>
  <c r="L133" i="29"/>
  <c r="L135" i="29" s="1"/>
  <c r="L133" i="28"/>
  <c r="L135" i="28" s="1"/>
  <c r="O137" i="27"/>
  <c r="N143" i="27"/>
  <c r="N96" i="27"/>
  <c r="M303" i="27"/>
  <c r="M66" i="28"/>
  <c r="M66" i="29"/>
  <c r="M71" i="27"/>
  <c r="M79" i="27" s="1"/>
  <c r="L230" i="27"/>
  <c r="L239" i="27" s="1"/>
  <c r="L79" i="27"/>
  <c r="K373" i="27"/>
  <c r="K383" i="27" s="1"/>
  <c r="J383" i="27"/>
  <c r="J385" i="27"/>
  <c r="J396" i="27" s="1"/>
  <c r="N125" i="27"/>
  <c r="M330" i="27"/>
  <c r="M93" i="29"/>
  <c r="M93" i="28"/>
  <c r="K148" i="28"/>
  <c r="L136" i="28"/>
  <c r="K220" i="27"/>
  <c r="K33" i="29"/>
  <c r="K183" i="29" s="1"/>
  <c r="K33" i="28"/>
  <c r="K183" i="28" s="1"/>
  <c r="K270" i="27"/>
  <c r="K420" i="27" s="1"/>
  <c r="L61" i="27"/>
  <c r="L343" i="27"/>
  <c r="K353" i="27"/>
  <c r="K355" i="27"/>
  <c r="N189" i="27"/>
  <c r="M390" i="27"/>
  <c r="M153" i="29"/>
  <c r="M153" i="28"/>
  <c r="L108" i="28"/>
  <c r="K120" i="28"/>
  <c r="L344" i="27"/>
  <c r="K356" i="27"/>
  <c r="Q137" i="27"/>
  <c r="K118" i="2"/>
  <c r="L119" i="2" s="1"/>
  <c r="M120" i="2" s="1"/>
  <c r="N121" i="2" s="1"/>
  <c r="O122" i="2" s="1"/>
  <c r="P123" i="2" s="1"/>
  <c r="Q124" i="2" s="1"/>
  <c r="R125" i="2" s="1"/>
  <c r="S126" i="2" s="1"/>
  <c r="J128" i="2"/>
  <c r="L118" i="2"/>
  <c r="M119" i="2" s="1"/>
  <c r="N120" i="2" s="1"/>
  <c r="O121" i="2" s="1"/>
  <c r="P122" i="2" s="1"/>
  <c r="Q123" i="2" s="1"/>
  <c r="R124" i="2" s="1"/>
  <c r="S125" i="2" s="1"/>
  <c r="T126" i="2" s="1"/>
  <c r="K223" i="27"/>
  <c r="K36" i="29"/>
  <c r="K186" i="29" s="1"/>
  <c r="K36" i="28"/>
  <c r="K186" i="28" s="1"/>
  <c r="K273" i="27"/>
  <c r="K423" i="27" s="1"/>
  <c r="L64" i="27"/>
  <c r="J129" i="29"/>
  <c r="N185" i="27"/>
  <c r="N71" i="27"/>
  <c r="M230" i="27"/>
  <c r="N127" i="27"/>
  <c r="M332" i="27"/>
  <c r="M95" i="29"/>
  <c r="M95" i="28"/>
  <c r="N122" i="27"/>
  <c r="K130" i="2"/>
  <c r="N120" i="27"/>
  <c r="M147" i="27"/>
  <c r="L136" i="29"/>
  <c r="K148" i="29"/>
  <c r="N191" i="27"/>
  <c r="M392" i="27"/>
  <c r="M155" i="28"/>
  <c r="M155" i="29"/>
  <c r="N89" i="27"/>
  <c r="L375" i="27"/>
  <c r="K387" i="27"/>
  <c r="K217" i="27"/>
  <c r="L58" i="27"/>
  <c r="N157" i="27"/>
  <c r="M360" i="27"/>
  <c r="M123" i="29"/>
  <c r="M123" i="28"/>
  <c r="L138" i="28"/>
  <c r="K150" i="28"/>
  <c r="K224" i="27"/>
  <c r="K37" i="29"/>
  <c r="K187" i="29" s="1"/>
  <c r="K37" i="28"/>
  <c r="K187" i="28" s="1"/>
  <c r="K274" i="27"/>
  <c r="K424" i="27" s="1"/>
  <c r="L55" i="27"/>
  <c r="L340" i="27"/>
  <c r="L342" i="27" s="1"/>
  <c r="L103" i="29"/>
  <c r="L105" i="29" s="1"/>
  <c r="L103" i="28"/>
  <c r="L105" i="28" s="1"/>
  <c r="N156" i="27"/>
  <c r="L108" i="29"/>
  <c r="K120" i="29"/>
  <c r="K297" i="27"/>
  <c r="L285" i="27"/>
  <c r="J215" i="27"/>
  <c r="J83" i="27"/>
  <c r="J66" i="27"/>
  <c r="J81" i="27" s="1"/>
  <c r="K56" i="27"/>
  <c r="N190" i="27"/>
  <c r="M391" i="27"/>
  <c r="M154" i="29"/>
  <c r="M154" i="28"/>
  <c r="L310" i="27"/>
  <c r="L312" i="27" s="1"/>
  <c r="L73" i="28"/>
  <c r="L75" i="28" s="1"/>
  <c r="L73" i="29"/>
  <c r="L75" i="29" s="1"/>
  <c r="N152" i="27"/>
  <c r="M179" i="27"/>
  <c r="M162" i="27"/>
  <c r="M177" i="27" s="1"/>
  <c r="K222" i="27"/>
  <c r="K35" i="29"/>
  <c r="K185" i="29" s="1"/>
  <c r="K35" i="28"/>
  <c r="K185" i="28" s="1"/>
  <c r="K272" i="27"/>
  <c r="K422" i="27" s="1"/>
  <c r="L63" i="27"/>
  <c r="L373" i="27"/>
  <c r="K385" i="27"/>
  <c r="K215" i="27"/>
  <c r="K243" i="27" s="1"/>
  <c r="J16" i="36" s="1"/>
  <c r="K83" i="27"/>
  <c r="L56" i="27"/>
  <c r="L77" i="29"/>
  <c r="K89" i="29"/>
  <c r="L48" i="29"/>
  <c r="K60" i="29"/>
  <c r="N160" i="27"/>
  <c r="M363" i="27"/>
  <c r="M126" i="29"/>
  <c r="M126" i="28"/>
  <c r="O71" i="27"/>
  <c r="N230" i="27"/>
  <c r="S71" i="27"/>
  <c r="R230" i="27"/>
  <c r="N153" i="27"/>
  <c r="K219" i="27"/>
  <c r="K32" i="28"/>
  <c r="K182" i="28" s="1"/>
  <c r="K32" i="29"/>
  <c r="K182" i="29" s="1"/>
  <c r="L60" i="27"/>
  <c r="K269" i="27"/>
  <c r="K419" i="27" s="1"/>
  <c r="N188" i="27"/>
  <c r="J130" i="2"/>
  <c r="J141" i="2" s="1"/>
  <c r="N90" i="27"/>
  <c r="I424" i="27"/>
  <c r="N121" i="27"/>
  <c r="L78" i="28"/>
  <c r="K90" i="28"/>
  <c r="K58" i="28"/>
  <c r="L46" i="28"/>
  <c r="K56" i="28"/>
  <c r="N155" i="27"/>
  <c r="Q71" i="27"/>
  <c r="P230" i="27"/>
  <c r="O230" i="27"/>
  <c r="P71" i="27"/>
  <c r="I15" i="29"/>
  <c r="I163" i="29"/>
  <c r="H114" i="36" s="1"/>
  <c r="L315" i="27"/>
  <c r="K327" i="27"/>
  <c r="N151" i="27"/>
  <c r="M364" i="27"/>
  <c r="M127" i="29"/>
  <c r="M127" i="28"/>
  <c r="J69" i="28"/>
  <c r="AB4" i="28"/>
  <c r="Z133" i="27"/>
  <c r="AA134" i="27" s="1"/>
  <c r="AB135" i="27" s="1"/>
  <c r="AC136" i="27" s="1"/>
  <c r="AD137" i="27" s="1"/>
  <c r="AE138" i="27" s="1"/>
  <c r="AF139" i="27" s="1"/>
  <c r="AG140" i="27" s="1"/>
  <c r="AH141" i="27" s="1"/>
  <c r="W72" i="27"/>
  <c r="V231" i="27"/>
  <c r="Z165" i="27"/>
  <c r="AA166" i="27" s="1"/>
  <c r="AB167" i="27" s="1"/>
  <c r="AC168" i="27" s="1"/>
  <c r="AD169" i="27" s="1"/>
  <c r="AE170" i="27" s="1"/>
  <c r="AF171" i="27" s="1"/>
  <c r="AG172" i="27" s="1"/>
  <c r="AH173" i="27" s="1"/>
  <c r="Z197" i="27"/>
  <c r="AA198" i="27" s="1"/>
  <c r="AB199" i="27" s="1"/>
  <c r="AD202" i="27"/>
  <c r="AC203" i="27"/>
  <c r="AF140" i="27"/>
  <c r="W47" i="27"/>
  <c r="X42" i="27"/>
  <c r="X37" i="27"/>
  <c r="AA13" i="27"/>
  <c r="AB4" i="27"/>
  <c r="Z24" i="27"/>
  <c r="Z28" i="27"/>
  <c r="Z36" i="27" s="1"/>
  <c r="Z46" i="27" s="1"/>
  <c r="Z196" i="27" s="1"/>
  <c r="Z25" i="27"/>
  <c r="Z33" i="27" s="1"/>
  <c r="Z43" i="27" s="1"/>
  <c r="Z100" i="27" s="1"/>
  <c r="Z26" i="27"/>
  <c r="Z34" i="27" s="1"/>
  <c r="Z44" i="27" s="1"/>
  <c r="Z132" i="27" s="1"/>
  <c r="Z27" i="27"/>
  <c r="Z35" i="27" s="1"/>
  <c r="Z45" i="27" s="1"/>
  <c r="Z164" i="27" s="1"/>
  <c r="Y32" i="27"/>
  <c r="Y29" i="27"/>
  <c r="M85" i="2"/>
  <c r="M135" i="2" s="1"/>
  <c r="M88" i="2"/>
  <c r="M138" i="2" s="1"/>
  <c r="M81" i="2"/>
  <c r="M82" i="2"/>
  <c r="M80" i="2"/>
  <c r="M89" i="2"/>
  <c r="M139" i="2" s="1"/>
  <c r="M84" i="2"/>
  <c r="M134" i="2" s="1"/>
  <c r="M86" i="2"/>
  <c r="M136" i="2" s="1"/>
  <c r="M87" i="2"/>
  <c r="M137" i="2" s="1"/>
  <c r="L72" i="2"/>
  <c r="M94" i="2"/>
  <c r="N95" i="2" s="1"/>
  <c r="O96" i="2" s="1"/>
  <c r="P97" i="2" s="1"/>
  <c r="Q98" i="2" s="1"/>
  <c r="R99" i="2" s="1"/>
  <c r="S100" i="2" s="1"/>
  <c r="T101" i="2" s="1"/>
  <c r="U102" i="2" s="1"/>
  <c r="L104" i="2"/>
  <c r="L108" i="2"/>
  <c r="L113" i="2" s="1"/>
  <c r="L117" i="2" s="1"/>
  <c r="L130" i="2" s="1"/>
  <c r="K91" i="2"/>
  <c r="K106" i="2" s="1"/>
  <c r="L82" i="2"/>
  <c r="X49" i="2"/>
  <c r="X52" i="2"/>
  <c r="X50" i="2"/>
  <c r="X51" i="2"/>
  <c r="X53" i="2"/>
  <c r="W54" i="2"/>
  <c r="Z4" i="2"/>
  <c r="Y38" i="2"/>
  <c r="Y24" i="2"/>
  <c r="Y17" i="2"/>
  <c r="Y31" i="2"/>
  <c r="M61" i="2"/>
  <c r="M71" i="2" s="1"/>
  <c r="M58" i="2"/>
  <c r="M68" i="2" s="1"/>
  <c r="M60" i="2"/>
  <c r="M70" i="2" s="1"/>
  <c r="M59" i="2"/>
  <c r="M69" i="2" s="1"/>
  <c r="L62" i="2"/>
  <c r="M57" i="2"/>
  <c r="M67" i="2" s="1"/>
  <c r="M93" i="2" s="1"/>
  <c r="M7" i="12"/>
  <c r="L7" i="12"/>
  <c r="N4" i="12"/>
  <c r="N5" i="12"/>
  <c r="L6" i="12"/>
  <c r="AF12" i="2"/>
  <c r="R8" i="36" l="1"/>
  <c r="R8" i="38" s="1"/>
  <c r="C8" i="37"/>
  <c r="F31" i="38"/>
  <c r="W92" i="39" a="1"/>
  <c r="W92" i="39" s="1"/>
  <c r="W93" i="39" s="1"/>
  <c r="W65" i="39" a="1"/>
  <c r="W65" i="39" s="1"/>
  <c r="W66" i="39" s="1"/>
  <c r="K119" i="28"/>
  <c r="K129" i="28" s="1"/>
  <c r="Q148" i="37"/>
  <c r="V126" i="39"/>
  <c r="V127" i="39" s="1"/>
  <c r="R144" i="37" s="1"/>
  <c r="V129" i="39"/>
  <c r="V131" i="39" s="1"/>
  <c r="V132" i="39" s="1"/>
  <c r="R145" i="37" s="1"/>
  <c r="W124" i="39"/>
  <c r="W123" i="39"/>
  <c r="W121" i="39"/>
  <c r="W120" i="39"/>
  <c r="W122" i="39"/>
  <c r="D68" i="37"/>
  <c r="K86" i="28"/>
  <c r="K59" i="29"/>
  <c r="K326" i="27"/>
  <c r="K336" i="27" s="1"/>
  <c r="L314" i="27"/>
  <c r="M315" i="27" s="1"/>
  <c r="L107" i="28"/>
  <c r="M108" i="28" s="1"/>
  <c r="N123" i="27"/>
  <c r="N130" i="27" s="1"/>
  <c r="N145" i="27" s="1"/>
  <c r="L47" i="29"/>
  <c r="L56" i="29" s="1"/>
  <c r="K89" i="28"/>
  <c r="K99" i="28" s="1"/>
  <c r="X5" i="36"/>
  <c r="X5" i="38"/>
  <c r="X5" i="39"/>
  <c r="X7" i="36"/>
  <c r="X7" i="38"/>
  <c r="X7" i="39"/>
  <c r="X6" i="36"/>
  <c r="X6" i="38"/>
  <c r="X6" i="39"/>
  <c r="H241" i="36"/>
  <c r="H239" i="36"/>
  <c r="H244" i="36" s="1"/>
  <c r="H245" i="36" s="1"/>
  <c r="D163" i="37" s="1"/>
  <c r="H179" i="36"/>
  <c r="H177" i="36"/>
  <c r="H182" i="36" s="1"/>
  <c r="H183" i="36" s="1"/>
  <c r="D135" i="37" s="1"/>
  <c r="H117" i="36"/>
  <c r="H118" i="36" s="1"/>
  <c r="D108" i="37" s="1"/>
  <c r="H115" i="36"/>
  <c r="H120" i="36" s="1"/>
  <c r="N66" i="35"/>
  <c r="N66" i="34"/>
  <c r="M77" i="34"/>
  <c r="L89" i="34"/>
  <c r="M77" i="35"/>
  <c r="L89" i="35"/>
  <c r="K66" i="27"/>
  <c r="K81" i="27" s="1"/>
  <c r="M109" i="34"/>
  <c r="L121" i="34"/>
  <c r="M136" i="35"/>
  <c r="L148" i="35"/>
  <c r="L77" i="34"/>
  <c r="L86" i="34" s="1"/>
  <c r="K89" i="34"/>
  <c r="K99" i="34" s="1"/>
  <c r="M79" i="35"/>
  <c r="L91" i="35"/>
  <c r="H55" i="36"/>
  <c r="H58" i="36"/>
  <c r="H59" i="36" s="1"/>
  <c r="D79" i="37" s="1"/>
  <c r="L36" i="35"/>
  <c r="L186" i="35" s="1"/>
  <c r="L36" i="34"/>
  <c r="L186" i="34" s="1"/>
  <c r="N124" i="35"/>
  <c r="N124" i="34"/>
  <c r="M137" i="34"/>
  <c r="L149" i="34"/>
  <c r="M47" i="35"/>
  <c r="L59" i="35"/>
  <c r="M136" i="34"/>
  <c r="L148" i="34"/>
  <c r="M137" i="35"/>
  <c r="L149" i="35"/>
  <c r="L107" i="35"/>
  <c r="L116" i="35" s="1"/>
  <c r="K119" i="35"/>
  <c r="K129" i="35" s="1"/>
  <c r="L33" i="35"/>
  <c r="L183" i="35" s="1"/>
  <c r="L33" i="34"/>
  <c r="L183" i="34" s="1"/>
  <c r="J13" i="35"/>
  <c r="J13" i="34"/>
  <c r="N156" i="35"/>
  <c r="N156" i="34"/>
  <c r="L37" i="35"/>
  <c r="L187" i="35" s="1"/>
  <c r="L37" i="34"/>
  <c r="L187" i="34" s="1"/>
  <c r="N154" i="35"/>
  <c r="N154" i="34"/>
  <c r="N65" i="35"/>
  <c r="N65" i="34"/>
  <c r="N125" i="35"/>
  <c r="N125" i="34"/>
  <c r="N95" i="35"/>
  <c r="N95" i="34"/>
  <c r="M109" i="35"/>
  <c r="L121" i="35"/>
  <c r="L137" i="35"/>
  <c r="K149" i="35"/>
  <c r="K159" i="35" s="1"/>
  <c r="M139" i="35"/>
  <c r="L151" i="35"/>
  <c r="M76" i="35"/>
  <c r="L88" i="35"/>
  <c r="M49" i="34"/>
  <c r="L61" i="34"/>
  <c r="M47" i="34"/>
  <c r="L59" i="34"/>
  <c r="J16" i="34"/>
  <c r="I26" i="34"/>
  <c r="I176" i="34" s="1"/>
  <c r="H193" i="36" s="1"/>
  <c r="H112" i="39" s="1"/>
  <c r="I165" i="34"/>
  <c r="I28" i="34"/>
  <c r="M139" i="34"/>
  <c r="L151" i="34"/>
  <c r="I26" i="35"/>
  <c r="I176" i="35" s="1"/>
  <c r="H255" i="36" s="1"/>
  <c r="H75" i="39" s="1"/>
  <c r="I165" i="35"/>
  <c r="J16" i="35"/>
  <c r="I28" i="35"/>
  <c r="N94" i="34"/>
  <c r="N94" i="35"/>
  <c r="L32" i="35"/>
  <c r="L182" i="35" s="1"/>
  <c r="L32" i="34"/>
  <c r="L182" i="34" s="1"/>
  <c r="N97" i="34"/>
  <c r="N97" i="35"/>
  <c r="M76" i="34"/>
  <c r="L88" i="34"/>
  <c r="L137" i="34"/>
  <c r="L146" i="34" s="1"/>
  <c r="K149" i="34"/>
  <c r="K159" i="34" s="1"/>
  <c r="L107" i="34"/>
  <c r="L116" i="34" s="1"/>
  <c r="K119" i="34"/>
  <c r="K129" i="34" s="1"/>
  <c r="K13" i="35"/>
  <c r="K13" i="34"/>
  <c r="N96" i="34"/>
  <c r="N96" i="35"/>
  <c r="N64" i="34"/>
  <c r="N64" i="35"/>
  <c r="N126" i="35"/>
  <c r="N126" i="34"/>
  <c r="L35" i="35"/>
  <c r="L185" i="35" s="1"/>
  <c r="L35" i="34"/>
  <c r="L185" i="34" s="1"/>
  <c r="M133" i="34"/>
  <c r="M135" i="34" s="1"/>
  <c r="M133" i="35"/>
  <c r="M135" i="35" s="1"/>
  <c r="M107" i="34"/>
  <c r="L119" i="34"/>
  <c r="M46" i="35"/>
  <c r="L58" i="35"/>
  <c r="L77" i="35"/>
  <c r="L86" i="35" s="1"/>
  <c r="K89" i="35"/>
  <c r="K99" i="35" s="1"/>
  <c r="L47" i="34"/>
  <c r="L56" i="34" s="1"/>
  <c r="K59" i="34"/>
  <c r="K69" i="34" s="1"/>
  <c r="M79" i="34"/>
  <c r="L91" i="34"/>
  <c r="M106" i="34"/>
  <c r="L118" i="34"/>
  <c r="M103" i="34"/>
  <c r="M105" i="34" s="1"/>
  <c r="M103" i="35"/>
  <c r="M105" i="35" s="1"/>
  <c r="N155" i="35"/>
  <c r="N155" i="34"/>
  <c r="N127" i="34"/>
  <c r="N127" i="35"/>
  <c r="J18" i="36"/>
  <c r="J19" i="36" s="1"/>
  <c r="F56" i="37" s="1"/>
  <c r="M73" i="34"/>
  <c r="M75" i="34" s="1"/>
  <c r="M73" i="35"/>
  <c r="M75" i="35" s="1"/>
  <c r="L34" i="35"/>
  <c r="L184" i="35" s="1"/>
  <c r="L34" i="34"/>
  <c r="L184" i="34" s="1"/>
  <c r="N67" i="35"/>
  <c r="N67" i="34"/>
  <c r="M43" i="34"/>
  <c r="M45" i="34" s="1"/>
  <c r="M43" i="35"/>
  <c r="M45" i="35" s="1"/>
  <c r="N157" i="35"/>
  <c r="N157" i="34"/>
  <c r="M194" i="27"/>
  <c r="M209" i="27" s="1"/>
  <c r="M49" i="35"/>
  <c r="L61" i="35"/>
  <c r="M107" i="35"/>
  <c r="L119" i="35"/>
  <c r="M46" i="34"/>
  <c r="L58" i="34"/>
  <c r="L47" i="35"/>
  <c r="K59" i="35"/>
  <c r="K69" i="35" s="1"/>
  <c r="M106" i="35"/>
  <c r="L118" i="35"/>
  <c r="AU13" i="8"/>
  <c r="AT246" i="27"/>
  <c r="AT111" i="2"/>
  <c r="AT9" i="28"/>
  <c r="M132" i="2"/>
  <c r="K69" i="29"/>
  <c r="K131" i="2"/>
  <c r="K141" i="2" s="1"/>
  <c r="L132" i="2"/>
  <c r="K69" i="28"/>
  <c r="K129" i="29"/>
  <c r="K128" i="2"/>
  <c r="O152" i="27"/>
  <c r="N179" i="27"/>
  <c r="N162" i="27"/>
  <c r="N177" i="27" s="1"/>
  <c r="R72" i="27"/>
  <c r="Q231" i="27"/>
  <c r="O189" i="27"/>
  <c r="L88" i="28"/>
  <c r="M76" i="28"/>
  <c r="L86" i="28"/>
  <c r="J250" i="27"/>
  <c r="J13" i="29"/>
  <c r="J13" i="28"/>
  <c r="M109" i="29"/>
  <c r="L121" i="29"/>
  <c r="M139" i="28"/>
  <c r="L151" i="28"/>
  <c r="O121" i="27"/>
  <c r="O186" i="27"/>
  <c r="K366" i="27"/>
  <c r="P138" i="27"/>
  <c r="O143" i="27"/>
  <c r="O89" i="27"/>
  <c r="O183" i="27"/>
  <c r="N394" i="27"/>
  <c r="N157" i="29"/>
  <c r="N157" i="28"/>
  <c r="K99" i="29"/>
  <c r="M77" i="28"/>
  <c r="L89" i="28"/>
  <c r="U231" i="27"/>
  <c r="V72" i="27"/>
  <c r="O119" i="27"/>
  <c r="N334" i="27"/>
  <c r="N97" i="29"/>
  <c r="N97" i="28"/>
  <c r="M370" i="27"/>
  <c r="M372" i="27" s="1"/>
  <c r="M133" i="29"/>
  <c r="M135" i="29" s="1"/>
  <c r="M133" i="28"/>
  <c r="M135" i="28" s="1"/>
  <c r="M79" i="28"/>
  <c r="L91" i="28"/>
  <c r="O154" i="27"/>
  <c r="M78" i="29"/>
  <c r="L90" i="29"/>
  <c r="M313" i="27"/>
  <c r="L323" i="27"/>
  <c r="L325" i="27"/>
  <c r="L215" i="27"/>
  <c r="L243" i="27" s="1"/>
  <c r="K16" i="36" s="1"/>
  <c r="L83" i="27"/>
  <c r="M56" i="27"/>
  <c r="M345" i="27"/>
  <c r="L357" i="27"/>
  <c r="M137" i="28"/>
  <c r="L149" i="28"/>
  <c r="M231" i="27"/>
  <c r="M239" i="27" s="1"/>
  <c r="N72" i="27"/>
  <c r="L148" i="28"/>
  <c r="M136" i="28"/>
  <c r="O88" i="27"/>
  <c r="N98" i="27"/>
  <c r="N113" i="27" s="1"/>
  <c r="N115" i="27"/>
  <c r="Q170" i="27"/>
  <c r="P175" i="27"/>
  <c r="L86" i="29"/>
  <c r="M79" i="29"/>
  <c r="L91" i="29"/>
  <c r="O92" i="27"/>
  <c r="M285" i="27"/>
  <c r="L297" i="27"/>
  <c r="O160" i="27"/>
  <c r="N363" i="27"/>
  <c r="N126" i="29"/>
  <c r="N126" i="28"/>
  <c r="L222" i="27"/>
  <c r="L35" i="29"/>
  <c r="L185" i="29" s="1"/>
  <c r="L35" i="28"/>
  <c r="L185" i="28" s="1"/>
  <c r="L272" i="27"/>
  <c r="L422" i="27" s="1"/>
  <c r="M63" i="27"/>
  <c r="L293" i="27"/>
  <c r="M284" i="27"/>
  <c r="L296" i="27"/>
  <c r="M108" i="29"/>
  <c r="L120" i="29"/>
  <c r="I28" i="28"/>
  <c r="I26" i="28"/>
  <c r="I176" i="28" s="1"/>
  <c r="H69" i="36" s="1"/>
  <c r="H15" i="39" s="1"/>
  <c r="I165" i="28"/>
  <c r="J16" i="28"/>
  <c r="O96" i="27"/>
  <c r="N303" i="27"/>
  <c r="N66" i="29"/>
  <c r="N66" i="28"/>
  <c r="M316" i="27"/>
  <c r="L328" i="27"/>
  <c r="O156" i="27"/>
  <c r="L220" i="27"/>
  <c r="L33" i="29"/>
  <c r="L183" i="29" s="1"/>
  <c r="L33" i="28"/>
  <c r="L183" i="28" s="1"/>
  <c r="L270" i="27"/>
  <c r="L420" i="27" s="1"/>
  <c r="M61" i="27"/>
  <c r="M374" i="27"/>
  <c r="L386" i="27"/>
  <c r="J226" i="27"/>
  <c r="J241" i="27" s="1"/>
  <c r="I25" i="36" s="1"/>
  <c r="I40" i="36" s="1"/>
  <c r="I41" i="36" s="1"/>
  <c r="J243" i="27"/>
  <c r="I16" i="36" s="1"/>
  <c r="M376" i="27"/>
  <c r="L388" i="27"/>
  <c r="O192" i="27"/>
  <c r="N393" i="27"/>
  <c r="N156" i="29"/>
  <c r="N156" i="28"/>
  <c r="M344" i="27"/>
  <c r="L356" i="27"/>
  <c r="M136" i="29"/>
  <c r="L148" i="29"/>
  <c r="M46" i="29"/>
  <c r="L58" i="29"/>
  <c r="O95" i="27"/>
  <c r="N65" i="29"/>
  <c r="N302" i="27"/>
  <c r="N65" i="28"/>
  <c r="Q202" i="27"/>
  <c r="P207" i="27"/>
  <c r="M77" i="29"/>
  <c r="L89" i="29"/>
  <c r="K306" i="27"/>
  <c r="O122" i="27"/>
  <c r="O91" i="27"/>
  <c r="T72" i="27"/>
  <c r="S231" i="27"/>
  <c r="L223" i="27"/>
  <c r="L36" i="29"/>
  <c r="L186" i="29" s="1"/>
  <c r="L36" i="28"/>
  <c r="L186" i="28" s="1"/>
  <c r="M64" i="27"/>
  <c r="L273" i="27"/>
  <c r="L423" i="27" s="1"/>
  <c r="M340" i="27"/>
  <c r="M342" i="27" s="1"/>
  <c r="M103" i="29"/>
  <c r="M105" i="29" s="1"/>
  <c r="M103" i="28"/>
  <c r="M105" i="28" s="1"/>
  <c r="O128" i="27"/>
  <c r="N333" i="27"/>
  <c r="N96" i="28"/>
  <c r="N96" i="29"/>
  <c r="L131" i="2"/>
  <c r="M109" i="28"/>
  <c r="L121" i="28"/>
  <c r="L221" i="27"/>
  <c r="L34" i="29"/>
  <c r="L184" i="29" s="1"/>
  <c r="L34" i="28"/>
  <c r="L184" i="28" s="1"/>
  <c r="L271" i="27"/>
  <c r="L421" i="27" s="1"/>
  <c r="M62" i="27"/>
  <c r="O126" i="27"/>
  <c r="N331" i="27"/>
  <c r="N94" i="29"/>
  <c r="N94" i="28"/>
  <c r="M373" i="27"/>
  <c r="L385" i="27"/>
  <c r="L58" i="28"/>
  <c r="M46" i="28"/>
  <c r="L56" i="28"/>
  <c r="L137" i="29"/>
  <c r="L146" i="29" s="1"/>
  <c r="K149" i="29"/>
  <c r="K159" i="29" s="1"/>
  <c r="O124" i="27"/>
  <c r="M107" i="28"/>
  <c r="L119" i="28"/>
  <c r="M48" i="28"/>
  <c r="L60" i="28"/>
  <c r="S106" i="27"/>
  <c r="O185" i="27"/>
  <c r="O120" i="27"/>
  <c r="N147" i="27"/>
  <c r="Q106" i="27"/>
  <c r="P111" i="27"/>
  <c r="O125" i="27"/>
  <c r="M47" i="29"/>
  <c r="L59" i="29"/>
  <c r="M346" i="27"/>
  <c r="L358" i="27"/>
  <c r="I165" i="29"/>
  <c r="I26" i="29"/>
  <c r="I176" i="29" s="1"/>
  <c r="H131" i="36" s="1"/>
  <c r="H48" i="39" s="1"/>
  <c r="J16" i="29"/>
  <c r="I28" i="29"/>
  <c r="O151" i="27"/>
  <c r="N364" i="27"/>
  <c r="N127" i="28"/>
  <c r="N127" i="29"/>
  <c r="L216" i="27"/>
  <c r="M57" i="27"/>
  <c r="O153" i="27"/>
  <c r="O157" i="27"/>
  <c r="O158" i="27"/>
  <c r="N361" i="27"/>
  <c r="N124" i="29"/>
  <c r="N124" i="28"/>
  <c r="L224" i="27"/>
  <c r="L37" i="29"/>
  <c r="L187" i="29" s="1"/>
  <c r="L37" i="28"/>
  <c r="L187" i="28" s="1"/>
  <c r="L274" i="27"/>
  <c r="L424" i="27" s="1"/>
  <c r="M55" i="27"/>
  <c r="M78" i="28"/>
  <c r="L90" i="28"/>
  <c r="M107" i="29"/>
  <c r="L119" i="29"/>
  <c r="M283" i="27"/>
  <c r="L295" i="27"/>
  <c r="L219" i="27"/>
  <c r="L32" i="29"/>
  <c r="L182" i="29" s="1"/>
  <c r="L32" i="28"/>
  <c r="L182" i="28" s="1"/>
  <c r="M60" i="27"/>
  <c r="L269" i="27"/>
  <c r="L419" i="27" s="1"/>
  <c r="L137" i="28"/>
  <c r="K149" i="28"/>
  <c r="K159" i="28" s="1"/>
  <c r="U106" i="27"/>
  <c r="V107" i="27" s="1"/>
  <c r="W108" i="27" s="1"/>
  <c r="X109" i="27" s="1"/>
  <c r="Y100" i="27" s="1"/>
  <c r="P231" i="27"/>
  <c r="Q72" i="27"/>
  <c r="K250" i="27"/>
  <c r="K13" i="28"/>
  <c r="K13" i="29"/>
  <c r="O191" i="27"/>
  <c r="N392" i="27"/>
  <c r="N155" i="29"/>
  <c r="N155" i="28"/>
  <c r="M286" i="27"/>
  <c r="L298" i="27"/>
  <c r="L118" i="28"/>
  <c r="M106" i="28"/>
  <c r="L218" i="27"/>
  <c r="M59" i="27"/>
  <c r="M137" i="29"/>
  <c r="L149" i="29"/>
  <c r="O87" i="27"/>
  <c r="N304" i="27"/>
  <c r="N67" i="28"/>
  <c r="N67" i="29"/>
  <c r="M49" i="28"/>
  <c r="L61" i="28"/>
  <c r="M314" i="27"/>
  <c r="L326" i="27"/>
  <c r="O159" i="27"/>
  <c r="N362" i="27"/>
  <c r="N125" i="29"/>
  <c r="N125" i="28"/>
  <c r="O93" i="27"/>
  <c r="N187" i="27"/>
  <c r="O187" i="27"/>
  <c r="T170" i="27"/>
  <c r="S202" i="27"/>
  <c r="M47" i="28"/>
  <c r="L59" i="28"/>
  <c r="M49" i="29"/>
  <c r="L61" i="29"/>
  <c r="K216" i="27"/>
  <c r="K226" i="27" s="1"/>
  <c r="K241" i="27" s="1"/>
  <c r="J25" i="36" s="1"/>
  <c r="J40" i="36" s="1"/>
  <c r="J41" i="36" s="1"/>
  <c r="L57" i="27"/>
  <c r="M106" i="29"/>
  <c r="L116" i="29"/>
  <c r="L118" i="29"/>
  <c r="O90" i="27"/>
  <c r="O72" i="27"/>
  <c r="N231" i="27"/>
  <c r="L374" i="27"/>
  <c r="K386" i="27"/>
  <c r="K396" i="27" s="1"/>
  <c r="M43" i="28"/>
  <c r="M45" i="28" s="1"/>
  <c r="M280" i="27"/>
  <c r="M282" i="27" s="1"/>
  <c r="M43" i="29"/>
  <c r="M45" i="29" s="1"/>
  <c r="M139" i="29"/>
  <c r="L151" i="29"/>
  <c r="I265" i="27"/>
  <c r="I402" i="27"/>
  <c r="I263" i="27"/>
  <c r="I413" i="27" s="1"/>
  <c r="J253" i="27"/>
  <c r="S72" i="27"/>
  <c r="R231" i="27"/>
  <c r="M118" i="2"/>
  <c r="N119" i="2" s="1"/>
  <c r="O120" i="2" s="1"/>
  <c r="P121" i="2" s="1"/>
  <c r="Q122" i="2" s="1"/>
  <c r="R123" i="2" s="1"/>
  <c r="S124" i="2" s="1"/>
  <c r="T125" i="2" s="1"/>
  <c r="U126" i="2" s="1"/>
  <c r="L128" i="2"/>
  <c r="P72" i="27"/>
  <c r="O231" i="27"/>
  <c r="M76" i="29"/>
  <c r="L88" i="29"/>
  <c r="M343" i="27"/>
  <c r="L353" i="27"/>
  <c r="L355" i="27"/>
  <c r="M310" i="27"/>
  <c r="M312" i="27" s="1"/>
  <c r="M73" i="28"/>
  <c r="M75" i="28" s="1"/>
  <c r="M73" i="29"/>
  <c r="M75" i="29" s="1"/>
  <c r="O123" i="27"/>
  <c r="R138" i="27"/>
  <c r="O190" i="27"/>
  <c r="N391" i="27"/>
  <c r="N154" i="29"/>
  <c r="N154" i="28"/>
  <c r="U72" i="27"/>
  <c r="T231" i="27"/>
  <c r="O94" i="27"/>
  <c r="N64" i="29"/>
  <c r="N64" i="28"/>
  <c r="N301" i="27"/>
  <c r="O127" i="27"/>
  <c r="N332" i="27"/>
  <c r="N95" i="28"/>
  <c r="N95" i="29"/>
  <c r="O184" i="27"/>
  <c r="N211" i="27"/>
  <c r="O155" i="27"/>
  <c r="AC4" i="28"/>
  <c r="AA101" i="27"/>
  <c r="AB102" i="27" s="1"/>
  <c r="AC103" i="27" s="1"/>
  <c r="AD104" i="27" s="1"/>
  <c r="AE105" i="27" s="1"/>
  <c r="AF106" i="27" s="1"/>
  <c r="AG107" i="27" s="1"/>
  <c r="AH108" i="27" s="1"/>
  <c r="AI109" i="27" s="1"/>
  <c r="AA197" i="27"/>
  <c r="AB198" i="27" s="1"/>
  <c r="AC199" i="27" s="1"/>
  <c r="AD200" i="27" s="1"/>
  <c r="AE201" i="27" s="1"/>
  <c r="AA165" i="27"/>
  <c r="AB166" i="27" s="1"/>
  <c r="AC167" i="27" s="1"/>
  <c r="AD168" i="27" s="1"/>
  <c r="AE169" i="27" s="1"/>
  <c r="AF170" i="27" s="1"/>
  <c r="AG171" i="27" s="1"/>
  <c r="AH172" i="27" s="1"/>
  <c r="AI173" i="27" s="1"/>
  <c r="X73" i="27"/>
  <c r="W232" i="27"/>
  <c r="AA133" i="27"/>
  <c r="AB134" i="27" s="1"/>
  <c r="AC135" i="27" s="1"/>
  <c r="AD136" i="27" s="1"/>
  <c r="AE137" i="27" s="1"/>
  <c r="AF138" i="27" s="1"/>
  <c r="AG139" i="27" s="1"/>
  <c r="AH140" i="27" s="1"/>
  <c r="AI141" i="27" s="1"/>
  <c r="AC200" i="27"/>
  <c r="AD204" i="27"/>
  <c r="AE203" i="27"/>
  <c r="AG141" i="27"/>
  <c r="X47" i="27"/>
  <c r="AC4" i="27"/>
  <c r="AB13" i="27"/>
  <c r="Y42" i="27"/>
  <c r="Y37" i="27"/>
  <c r="AA28" i="27"/>
  <c r="AA36" i="27" s="1"/>
  <c r="AA46" i="27" s="1"/>
  <c r="AA196" i="27" s="1"/>
  <c r="AA24" i="27"/>
  <c r="AA25" i="27"/>
  <c r="AA33" i="27" s="1"/>
  <c r="AA43" i="27" s="1"/>
  <c r="AA100" i="27" s="1"/>
  <c r="AA27" i="27"/>
  <c r="AA35" i="27" s="1"/>
  <c r="AA45" i="27" s="1"/>
  <c r="AA164" i="27" s="1"/>
  <c r="AA26" i="27"/>
  <c r="AA34" i="27" s="1"/>
  <c r="AA44" i="27" s="1"/>
  <c r="AA132" i="27" s="1"/>
  <c r="Z29" i="27"/>
  <c r="Z32" i="27"/>
  <c r="N82" i="2"/>
  <c r="N80" i="2"/>
  <c r="N88" i="2"/>
  <c r="N138" i="2" s="1"/>
  <c r="N89" i="2"/>
  <c r="N139" i="2" s="1"/>
  <c r="N83" i="2"/>
  <c r="N133" i="2" s="1"/>
  <c r="N87" i="2"/>
  <c r="N137" i="2" s="1"/>
  <c r="N81" i="2"/>
  <c r="N85" i="2"/>
  <c r="N135" i="2" s="1"/>
  <c r="N86" i="2"/>
  <c r="N136" i="2" s="1"/>
  <c r="M72" i="2"/>
  <c r="M83" i="2"/>
  <c r="M133" i="2" s="1"/>
  <c r="L91" i="2"/>
  <c r="L106" i="2" s="1"/>
  <c r="N94" i="2"/>
  <c r="O95" i="2" s="1"/>
  <c r="P96" i="2" s="1"/>
  <c r="Q97" i="2" s="1"/>
  <c r="R98" i="2" s="1"/>
  <c r="S99" i="2" s="1"/>
  <c r="T100" i="2" s="1"/>
  <c r="U101" i="2" s="1"/>
  <c r="V102" i="2" s="1"/>
  <c r="M104" i="2"/>
  <c r="M108" i="2"/>
  <c r="M113" i="2" s="1"/>
  <c r="M117" i="2" s="1"/>
  <c r="X54" i="2"/>
  <c r="Y52" i="2"/>
  <c r="Y50" i="2"/>
  <c r="Y49" i="2"/>
  <c r="Y51" i="2"/>
  <c r="Y53" i="2"/>
  <c r="AA4" i="2"/>
  <c r="Z38" i="2"/>
  <c r="Z17" i="2"/>
  <c r="Z31" i="2"/>
  <c r="Z24" i="2"/>
  <c r="M62" i="2"/>
  <c r="N6" i="12"/>
  <c r="O4" i="12"/>
  <c r="O5" i="12"/>
  <c r="M6" i="12"/>
  <c r="P4" i="12"/>
  <c r="P5" i="12"/>
  <c r="S8" i="36"/>
  <c r="S8" i="38" s="1"/>
  <c r="AG12" i="2"/>
  <c r="F32" i="38" l="1"/>
  <c r="C13" i="37" s="1"/>
  <c r="F62" i="38"/>
  <c r="D20" i="37" s="1"/>
  <c r="C12" i="37"/>
  <c r="F33" i="38"/>
  <c r="C14" i="37" s="1"/>
  <c r="F56" i="38"/>
  <c r="D15" i="37" s="1"/>
  <c r="F86" i="38"/>
  <c r="E15" i="37" s="1"/>
  <c r="F92" i="38"/>
  <c r="E20" i="37" s="1"/>
  <c r="F152" i="38"/>
  <c r="G20" i="37" s="1"/>
  <c r="F146" i="38"/>
  <c r="G15" i="37" s="1"/>
  <c r="F123" i="38"/>
  <c r="F20" i="37" s="1"/>
  <c r="X92" i="39" a="1"/>
  <c r="X92" i="39" s="1"/>
  <c r="X93" i="39" s="1"/>
  <c r="X65" i="39" a="1"/>
  <c r="X65" i="39" s="1"/>
  <c r="X66" i="39" s="1"/>
  <c r="L60" i="29"/>
  <c r="L327" i="27"/>
  <c r="L336" i="27" s="1"/>
  <c r="M48" i="29"/>
  <c r="N49" i="29" s="1"/>
  <c r="R148" i="37"/>
  <c r="W126" i="39"/>
  <c r="W127" i="39" s="1"/>
  <c r="S144" i="37" s="1"/>
  <c r="W129" i="39"/>
  <c r="W131" i="39" s="1"/>
  <c r="W132" i="39" s="1"/>
  <c r="S145" i="37" s="1"/>
  <c r="X124" i="39"/>
  <c r="X120" i="39"/>
  <c r="X121" i="39"/>
  <c r="X122" i="39"/>
  <c r="X123" i="39"/>
  <c r="E71" i="37"/>
  <c r="I43" i="36"/>
  <c r="I44" i="36" s="1"/>
  <c r="E73" i="37" s="1"/>
  <c r="F71" i="37"/>
  <c r="J43" i="36"/>
  <c r="J44" i="36" s="1"/>
  <c r="F73" i="37" s="1"/>
  <c r="L116" i="28"/>
  <c r="L120" i="28"/>
  <c r="L129" i="28" s="1"/>
  <c r="Y6" i="36"/>
  <c r="Y6" i="39"/>
  <c r="Y6" i="38"/>
  <c r="Y5" i="36"/>
  <c r="Y5" i="38"/>
  <c r="Y5" i="39"/>
  <c r="Y7" i="36"/>
  <c r="Y7" i="39"/>
  <c r="Y7" i="38"/>
  <c r="H180" i="36"/>
  <c r="H185" i="36"/>
  <c r="H242" i="36"/>
  <c r="H247" i="36"/>
  <c r="H196" i="36"/>
  <c r="H212" i="36"/>
  <c r="H214" i="36" s="1"/>
  <c r="H215" i="36" s="1"/>
  <c r="D142" i="37" s="1"/>
  <c r="H134" i="36"/>
  <c r="H150" i="36"/>
  <c r="H123" i="36"/>
  <c r="H121" i="36"/>
  <c r="D107" i="37" s="1"/>
  <c r="M138" i="35"/>
  <c r="M146" i="35" s="1"/>
  <c r="L150" i="35"/>
  <c r="L159" i="35" s="1"/>
  <c r="N138" i="34"/>
  <c r="M150" i="34"/>
  <c r="N110" i="34"/>
  <c r="M122" i="34"/>
  <c r="N133" i="35"/>
  <c r="N135" i="35" s="1"/>
  <c r="N133" i="34"/>
  <c r="N135" i="34" s="1"/>
  <c r="H88" i="36"/>
  <c r="H16" i="39" s="1"/>
  <c r="H28" i="39" s="1"/>
  <c r="H72" i="36"/>
  <c r="N43" i="34"/>
  <c r="N45" i="34" s="1"/>
  <c r="N43" i="35"/>
  <c r="N45" i="35" s="1"/>
  <c r="N76" i="35"/>
  <c r="M88" i="35"/>
  <c r="N108" i="34"/>
  <c r="M120" i="34"/>
  <c r="K15" i="34"/>
  <c r="K163" i="34"/>
  <c r="J176" i="36" s="1"/>
  <c r="M138" i="34"/>
  <c r="M146" i="34" s="1"/>
  <c r="L150" i="34"/>
  <c r="L159" i="34" s="1"/>
  <c r="I39" i="34"/>
  <c r="I189" i="34" s="1"/>
  <c r="H194" i="36" s="1"/>
  <c r="H217" i="36" s="1"/>
  <c r="I178" i="34"/>
  <c r="N78" i="34"/>
  <c r="M90" i="34"/>
  <c r="O156" i="35"/>
  <c r="O156" i="34"/>
  <c r="O127" i="35"/>
  <c r="O127" i="34"/>
  <c r="N80" i="34"/>
  <c r="M92" i="34"/>
  <c r="O65" i="34"/>
  <c r="O65" i="35"/>
  <c r="O155" i="34"/>
  <c r="O155" i="35"/>
  <c r="M35" i="35"/>
  <c r="M185" i="35" s="1"/>
  <c r="M35" i="34"/>
  <c r="M185" i="34" s="1"/>
  <c r="M37" i="34"/>
  <c r="M187" i="34" s="1"/>
  <c r="M37" i="35"/>
  <c r="M187" i="35" s="1"/>
  <c r="O66" i="35"/>
  <c r="O66" i="34"/>
  <c r="N47" i="34"/>
  <c r="M59" i="34"/>
  <c r="N76" i="34"/>
  <c r="M88" i="34"/>
  <c r="M48" i="34"/>
  <c r="M56" i="34" s="1"/>
  <c r="L60" i="34"/>
  <c r="L69" i="34" s="1"/>
  <c r="K15" i="35"/>
  <c r="K163" i="35"/>
  <c r="J238" i="36" s="1"/>
  <c r="I39" i="35"/>
  <c r="I189" i="35" s="1"/>
  <c r="H256" i="36" s="1"/>
  <c r="H279" i="36" s="1"/>
  <c r="I178" i="35"/>
  <c r="N110" i="35"/>
  <c r="M122" i="35"/>
  <c r="N138" i="35"/>
  <c r="M150" i="35"/>
  <c r="N80" i="35"/>
  <c r="M92" i="35"/>
  <c r="O95" i="34"/>
  <c r="O95" i="35"/>
  <c r="H56" i="36"/>
  <c r="H61" i="36"/>
  <c r="O126" i="35"/>
  <c r="O126" i="34"/>
  <c r="M33" i="34"/>
  <c r="M183" i="34" s="1"/>
  <c r="M33" i="35"/>
  <c r="M183" i="35" s="1"/>
  <c r="M34" i="35"/>
  <c r="M184" i="35" s="1"/>
  <c r="M34" i="34"/>
  <c r="M184" i="34" s="1"/>
  <c r="N103" i="34"/>
  <c r="N105" i="34" s="1"/>
  <c r="N103" i="35"/>
  <c r="N105" i="35" s="1"/>
  <c r="N46" i="35"/>
  <c r="M58" i="35"/>
  <c r="N106" i="35"/>
  <c r="M118" i="35"/>
  <c r="J166" i="35"/>
  <c r="K17" i="35"/>
  <c r="J29" i="35"/>
  <c r="J179" i="35" s="1"/>
  <c r="N77" i="35"/>
  <c r="M89" i="35"/>
  <c r="J15" i="34"/>
  <c r="J163" i="34"/>
  <c r="I176" i="36" s="1"/>
  <c r="I179" i="36" s="1"/>
  <c r="I180" i="36" s="1"/>
  <c r="E136" i="37" s="1"/>
  <c r="N50" i="34"/>
  <c r="M62" i="34"/>
  <c r="N73" i="35"/>
  <c r="N75" i="35" s="1"/>
  <c r="N73" i="34"/>
  <c r="N75" i="34" s="1"/>
  <c r="O157" i="35"/>
  <c r="O157" i="34"/>
  <c r="N108" i="35"/>
  <c r="M120" i="35"/>
  <c r="N46" i="34"/>
  <c r="M58" i="34"/>
  <c r="N106" i="34"/>
  <c r="M118" i="34"/>
  <c r="N77" i="34"/>
  <c r="M89" i="34"/>
  <c r="J166" i="34"/>
  <c r="K17" i="34"/>
  <c r="J29" i="34"/>
  <c r="J179" i="34" s="1"/>
  <c r="J15" i="35"/>
  <c r="J163" i="35"/>
  <c r="I238" i="36" s="1"/>
  <c r="I241" i="36" s="1"/>
  <c r="I242" i="36" s="1"/>
  <c r="E164" i="37" s="1"/>
  <c r="N137" i="34"/>
  <c r="M149" i="34"/>
  <c r="M78" i="34"/>
  <c r="L90" i="34"/>
  <c r="L99" i="34" s="1"/>
  <c r="M108" i="35"/>
  <c r="L120" i="35"/>
  <c r="L129" i="35" s="1"/>
  <c r="J34" i="36"/>
  <c r="J35" i="36" s="1"/>
  <c r="F62" i="37" s="1"/>
  <c r="J27" i="36"/>
  <c r="J28" i="36" s="1"/>
  <c r="F59" i="37" s="1"/>
  <c r="O125" i="35"/>
  <c r="O125" i="34"/>
  <c r="O97" i="34"/>
  <c r="O97" i="35"/>
  <c r="L13" i="35"/>
  <c r="L13" i="34"/>
  <c r="N107" i="35"/>
  <c r="M119" i="35"/>
  <c r="M78" i="35"/>
  <c r="M86" i="35" s="1"/>
  <c r="L90" i="35"/>
  <c r="L99" i="35" s="1"/>
  <c r="N136" i="35"/>
  <c r="M148" i="35"/>
  <c r="N140" i="35"/>
  <c r="M152" i="35"/>
  <c r="N78" i="35"/>
  <c r="M90" i="35"/>
  <c r="I27" i="36"/>
  <c r="I28" i="36" s="1"/>
  <c r="E59" i="37" s="1"/>
  <c r="I34" i="36"/>
  <c r="I35" i="36" s="1"/>
  <c r="E62" i="37" s="1"/>
  <c r="O96" i="35"/>
  <c r="O96" i="34"/>
  <c r="N194" i="27"/>
  <c r="N209" i="27" s="1"/>
  <c r="O67" i="35"/>
  <c r="O67" i="34"/>
  <c r="K18" i="36"/>
  <c r="K19" i="36" s="1"/>
  <c r="G56" i="37" s="1"/>
  <c r="N50" i="35"/>
  <c r="M62" i="35"/>
  <c r="N107" i="34"/>
  <c r="M119" i="34"/>
  <c r="N136" i="34"/>
  <c r="M148" i="34"/>
  <c r="N48" i="34"/>
  <c r="M60" i="34"/>
  <c r="L146" i="35"/>
  <c r="N48" i="35"/>
  <c r="M60" i="35"/>
  <c r="N137" i="35"/>
  <c r="M149" i="35"/>
  <c r="M36" i="35"/>
  <c r="M186" i="35" s="1"/>
  <c r="M36" i="34"/>
  <c r="M186" i="34" s="1"/>
  <c r="I18" i="36"/>
  <c r="I19" i="36" s="1"/>
  <c r="E56" i="37" s="1"/>
  <c r="M48" i="35"/>
  <c r="L60" i="35"/>
  <c r="L69" i="35" s="1"/>
  <c r="L56" i="35"/>
  <c r="N47" i="35"/>
  <c r="M59" i="35"/>
  <c r="M108" i="34"/>
  <c r="L120" i="34"/>
  <c r="L129" i="34" s="1"/>
  <c r="N140" i="34"/>
  <c r="M152" i="34"/>
  <c r="L141" i="2"/>
  <c r="AU9" i="28"/>
  <c r="AU246" i="27"/>
  <c r="AU111" i="2"/>
  <c r="L366" i="27"/>
  <c r="N132" i="2"/>
  <c r="L69" i="28"/>
  <c r="T73" i="27"/>
  <c r="S232" i="27"/>
  <c r="P191" i="27"/>
  <c r="O392" i="27"/>
  <c r="O155" i="29"/>
  <c r="O155" i="28"/>
  <c r="M88" i="28"/>
  <c r="M86" i="28"/>
  <c r="N76" i="28"/>
  <c r="P232" i="27"/>
  <c r="Q73" i="27"/>
  <c r="L69" i="29"/>
  <c r="N79" i="28"/>
  <c r="M91" i="28"/>
  <c r="N109" i="28"/>
  <c r="M121" i="28"/>
  <c r="P126" i="27"/>
  <c r="M118" i="28"/>
  <c r="N106" i="28"/>
  <c r="M116" i="28"/>
  <c r="P123" i="27"/>
  <c r="N47" i="29"/>
  <c r="M59" i="29"/>
  <c r="L306" i="27"/>
  <c r="M148" i="28"/>
  <c r="N136" i="28"/>
  <c r="N340" i="27"/>
  <c r="N342" i="27" s="1"/>
  <c r="N103" i="29"/>
  <c r="N105" i="29" s="1"/>
  <c r="N103" i="28"/>
  <c r="N105" i="28" s="1"/>
  <c r="V73" i="27"/>
  <c r="U232" i="27"/>
  <c r="N313" i="27"/>
  <c r="M323" i="27"/>
  <c r="M325" i="27"/>
  <c r="M375" i="27"/>
  <c r="M383" i="27" s="1"/>
  <c r="L387" i="27"/>
  <c r="L396" i="27" s="1"/>
  <c r="L129" i="29"/>
  <c r="N50" i="29"/>
  <c r="M62" i="29"/>
  <c r="U171" i="27"/>
  <c r="V172" i="27" s="1"/>
  <c r="W173" i="27" s="1"/>
  <c r="X164" i="27" s="1"/>
  <c r="M215" i="27"/>
  <c r="M243" i="27" s="1"/>
  <c r="L16" i="36" s="1"/>
  <c r="N56" i="27"/>
  <c r="M83" i="27"/>
  <c r="N108" i="28"/>
  <c r="M120" i="28"/>
  <c r="N47" i="28"/>
  <c r="M59" i="28"/>
  <c r="N106" i="29"/>
  <c r="M116" i="29"/>
  <c r="M118" i="29"/>
  <c r="R203" i="27"/>
  <c r="Q207" i="27"/>
  <c r="N375" i="27"/>
  <c r="M387" i="27"/>
  <c r="P157" i="27"/>
  <c r="P87" i="27"/>
  <c r="O304" i="27"/>
  <c r="O67" i="29"/>
  <c r="O67" i="28"/>
  <c r="N285" i="27"/>
  <c r="M297" i="27"/>
  <c r="P93" i="27"/>
  <c r="P89" i="27"/>
  <c r="N138" i="28"/>
  <c r="M150" i="28"/>
  <c r="N136" i="29"/>
  <c r="M148" i="29"/>
  <c r="P90" i="27"/>
  <c r="P187" i="27"/>
  <c r="N110" i="29"/>
  <c r="M122" i="29"/>
  <c r="P153" i="27"/>
  <c r="S139" i="27"/>
  <c r="I415" i="27"/>
  <c r="I276" i="27"/>
  <c r="I426" i="27" s="1"/>
  <c r="P160" i="27"/>
  <c r="O363" i="27"/>
  <c r="O126" i="28"/>
  <c r="O126" i="29"/>
  <c r="P88" i="27"/>
  <c r="O98" i="27"/>
  <c r="O113" i="27" s="1"/>
  <c r="O115" i="27"/>
  <c r="N107" i="28"/>
  <c r="M119" i="28"/>
  <c r="P192" i="27"/>
  <c r="O393" i="27"/>
  <c r="O156" i="29"/>
  <c r="O156" i="28"/>
  <c r="Z101" i="27"/>
  <c r="P159" i="27"/>
  <c r="O362" i="27"/>
  <c r="O125" i="29"/>
  <c r="O125" i="28"/>
  <c r="N347" i="27"/>
  <c r="M359" i="27"/>
  <c r="R107" i="27"/>
  <c r="Q111" i="27"/>
  <c r="P127" i="27"/>
  <c r="O332" i="27"/>
  <c r="O95" i="29"/>
  <c r="O95" i="28"/>
  <c r="N110" i="28"/>
  <c r="M122" i="28"/>
  <c r="N343" i="27"/>
  <c r="M353" i="27"/>
  <c r="M355" i="27"/>
  <c r="T232" i="27"/>
  <c r="U73" i="27"/>
  <c r="P183" i="27"/>
  <c r="O394" i="27"/>
  <c r="O157" i="28"/>
  <c r="O157" i="29"/>
  <c r="J29" i="28"/>
  <c r="J179" i="28" s="1"/>
  <c r="J166" i="28"/>
  <c r="K17" i="28"/>
  <c r="L99" i="29"/>
  <c r="P155" i="27"/>
  <c r="N373" i="27"/>
  <c r="M385" i="27"/>
  <c r="N78" i="28"/>
  <c r="M90" i="28"/>
  <c r="J15" i="28"/>
  <c r="J163" i="28"/>
  <c r="I52" i="36" s="1"/>
  <c r="I55" i="36" s="1"/>
  <c r="R73" i="27"/>
  <c r="Q232" i="27"/>
  <c r="N118" i="2"/>
  <c r="O119" i="2" s="1"/>
  <c r="P120" i="2" s="1"/>
  <c r="Q121" i="2" s="1"/>
  <c r="R122" i="2" s="1"/>
  <c r="S123" i="2" s="1"/>
  <c r="T124" i="2" s="1"/>
  <c r="U125" i="2" s="1"/>
  <c r="V126" i="2" s="1"/>
  <c r="M128" i="2"/>
  <c r="P128" i="27"/>
  <c r="O333" i="27"/>
  <c r="O96" i="28"/>
  <c r="O96" i="29"/>
  <c r="N107" i="29"/>
  <c r="M119" i="29"/>
  <c r="P188" i="27"/>
  <c r="K15" i="29"/>
  <c r="K163" i="29"/>
  <c r="J114" i="36" s="1"/>
  <c r="P186" i="27"/>
  <c r="P125" i="27"/>
  <c r="N137" i="29"/>
  <c r="M149" i="29"/>
  <c r="M221" i="27"/>
  <c r="M34" i="29"/>
  <c r="M184" i="29" s="1"/>
  <c r="M34" i="28"/>
  <c r="M184" i="28" s="1"/>
  <c r="M271" i="27"/>
  <c r="M421" i="27" s="1"/>
  <c r="N62" i="27"/>
  <c r="M223" i="27"/>
  <c r="M36" i="29"/>
  <c r="M186" i="29" s="1"/>
  <c r="M36" i="28"/>
  <c r="M186" i="28" s="1"/>
  <c r="M273" i="27"/>
  <c r="M423" i="27" s="1"/>
  <c r="N64" i="27"/>
  <c r="P151" i="27"/>
  <c r="O364" i="27"/>
  <c r="O127" i="29"/>
  <c r="O127" i="28"/>
  <c r="N80" i="29"/>
  <c r="M92" i="29"/>
  <c r="N346" i="27"/>
  <c r="M358" i="27"/>
  <c r="J15" i="29"/>
  <c r="J163" i="29"/>
  <c r="I114" i="36" s="1"/>
  <c r="I117" i="36" s="1"/>
  <c r="N316" i="27"/>
  <c r="M328" i="27"/>
  <c r="N344" i="27"/>
  <c r="M356" i="27"/>
  <c r="N140" i="29"/>
  <c r="M152" i="29"/>
  <c r="P73" i="27"/>
  <c r="O232" i="27"/>
  <c r="N315" i="27"/>
  <c r="M327" i="27"/>
  <c r="K163" i="28"/>
  <c r="J52" i="36" s="1"/>
  <c r="J53" i="36" s="1"/>
  <c r="K15" i="28"/>
  <c r="L146" i="28"/>
  <c r="M138" i="28"/>
  <c r="L150" i="28"/>
  <c r="L159" i="28" s="1"/>
  <c r="N284" i="27"/>
  <c r="M296" i="27"/>
  <c r="P154" i="27"/>
  <c r="P152" i="27"/>
  <c r="O179" i="27"/>
  <c r="O162" i="27"/>
  <c r="O177" i="27" s="1"/>
  <c r="N48" i="29"/>
  <c r="M60" i="29"/>
  <c r="N310" i="27"/>
  <c r="N312" i="27" s="1"/>
  <c r="N73" i="28"/>
  <c r="N75" i="28" s="1"/>
  <c r="N73" i="29"/>
  <c r="N75" i="29" s="1"/>
  <c r="M222" i="27"/>
  <c r="M35" i="29"/>
  <c r="M185" i="29" s="1"/>
  <c r="M35" i="28"/>
  <c r="M185" i="28" s="1"/>
  <c r="N63" i="27"/>
  <c r="M272" i="27"/>
  <c r="M422" i="27" s="1"/>
  <c r="M224" i="27"/>
  <c r="M37" i="29"/>
  <c r="M187" i="29" s="1"/>
  <c r="M37" i="28"/>
  <c r="M187" i="28" s="1"/>
  <c r="M274" i="27"/>
  <c r="M424" i="27" s="1"/>
  <c r="N55" i="27"/>
  <c r="N377" i="27"/>
  <c r="M389" i="27"/>
  <c r="N137" i="28"/>
  <c r="M149" i="28"/>
  <c r="N314" i="27"/>
  <c r="M326" i="27"/>
  <c r="N80" i="28"/>
  <c r="M92" i="28"/>
  <c r="Q139" i="27"/>
  <c r="P143" i="27"/>
  <c r="J252" i="27"/>
  <c r="J400" i="27"/>
  <c r="P190" i="27"/>
  <c r="M130" i="2"/>
  <c r="M295" i="27"/>
  <c r="N283" i="27"/>
  <c r="M293" i="27"/>
  <c r="M217" i="27"/>
  <c r="N58" i="27"/>
  <c r="N370" i="27"/>
  <c r="N372" i="27" s="1"/>
  <c r="N133" i="29"/>
  <c r="N135" i="29" s="1"/>
  <c r="N133" i="28"/>
  <c r="N135" i="28" s="1"/>
  <c r="P185" i="27"/>
  <c r="N46" i="29"/>
  <c r="M58" i="29"/>
  <c r="M58" i="27"/>
  <c r="L217" i="27"/>
  <c r="L226" i="27" s="1"/>
  <c r="L241" i="27" s="1"/>
  <c r="K25" i="36" s="1"/>
  <c r="K40" i="36" s="1"/>
  <c r="K41" i="36" s="1"/>
  <c r="N48" i="28"/>
  <c r="M60" i="28"/>
  <c r="P94" i="27"/>
  <c r="N138" i="29"/>
  <c r="M150" i="29"/>
  <c r="K252" i="27"/>
  <c r="K400" i="27"/>
  <c r="I178" i="29"/>
  <c r="I39" i="29"/>
  <c r="I189" i="29" s="1"/>
  <c r="H132" i="36" s="1"/>
  <c r="P121" i="27"/>
  <c r="T107" i="27"/>
  <c r="L383" i="27"/>
  <c r="P96" i="27"/>
  <c r="O66" i="29"/>
  <c r="O303" i="27"/>
  <c r="O66" i="28"/>
  <c r="N317" i="27"/>
  <c r="M329" i="27"/>
  <c r="I39" i="28"/>
  <c r="I189" i="28" s="1"/>
  <c r="H70" i="36" s="1"/>
  <c r="H102" i="36" s="1"/>
  <c r="H103" i="36" s="1"/>
  <c r="I178" i="28"/>
  <c r="N286" i="27"/>
  <c r="M298" i="27"/>
  <c r="L66" i="27"/>
  <c r="L81" i="27" s="1"/>
  <c r="M131" i="2"/>
  <c r="P122" i="27"/>
  <c r="P124" i="27"/>
  <c r="N50" i="28"/>
  <c r="M62" i="28"/>
  <c r="N287" i="27"/>
  <c r="M299" i="27"/>
  <c r="N108" i="29"/>
  <c r="M120" i="29"/>
  <c r="P158" i="27"/>
  <c r="J166" i="29"/>
  <c r="K17" i="29"/>
  <c r="J29" i="29"/>
  <c r="J179" i="29" s="1"/>
  <c r="N374" i="27"/>
  <c r="M386" i="27"/>
  <c r="P92" i="27"/>
  <c r="N345" i="27"/>
  <c r="M357" i="27"/>
  <c r="R171" i="27"/>
  <c r="Q175" i="27"/>
  <c r="O73" i="27"/>
  <c r="N232" i="27"/>
  <c r="N239" i="27" s="1"/>
  <c r="N79" i="27"/>
  <c r="M216" i="27"/>
  <c r="N57" i="27"/>
  <c r="N79" i="29"/>
  <c r="M91" i="29"/>
  <c r="P120" i="27"/>
  <c r="O147" i="27"/>
  <c r="O130" i="27"/>
  <c r="O145" i="27" s="1"/>
  <c r="N77" i="28"/>
  <c r="M89" i="28"/>
  <c r="R232" i="27"/>
  <c r="S73" i="27"/>
  <c r="N77" i="29"/>
  <c r="M89" i="29"/>
  <c r="P156" i="27"/>
  <c r="P95" i="27"/>
  <c r="O65" i="29"/>
  <c r="O65" i="28"/>
  <c r="O302" i="27"/>
  <c r="N76" i="29"/>
  <c r="M86" i="29"/>
  <c r="M88" i="29"/>
  <c r="K254" i="27"/>
  <c r="J403" i="27"/>
  <c r="J266" i="27"/>
  <c r="J416" i="27" s="1"/>
  <c r="M58" i="28"/>
  <c r="M56" i="28"/>
  <c r="N46" i="28"/>
  <c r="P91" i="27"/>
  <c r="T203" i="27"/>
  <c r="O188" i="27"/>
  <c r="M219" i="27"/>
  <c r="N60" i="27"/>
  <c r="M220" i="27"/>
  <c r="M33" i="29"/>
  <c r="M183" i="29" s="1"/>
  <c r="M33" i="28"/>
  <c r="M183" i="28" s="1"/>
  <c r="N61" i="27"/>
  <c r="M270" i="27"/>
  <c r="M420" i="27" s="1"/>
  <c r="N49" i="28"/>
  <c r="M61" i="28"/>
  <c r="M138" i="29"/>
  <c r="M146" i="29" s="1"/>
  <c r="L150" i="29"/>
  <c r="L159" i="29" s="1"/>
  <c r="P119" i="27"/>
  <c r="O334" i="27"/>
  <c r="O97" i="28"/>
  <c r="O97" i="29"/>
  <c r="N78" i="29"/>
  <c r="M90" i="29"/>
  <c r="N109" i="29"/>
  <c r="M121" i="29"/>
  <c r="N43" i="28"/>
  <c r="N45" i="28" s="1"/>
  <c r="N280" i="27"/>
  <c r="N282" i="27" s="1"/>
  <c r="N43" i="29"/>
  <c r="N45" i="29" s="1"/>
  <c r="L250" i="27"/>
  <c r="L13" i="29"/>
  <c r="L13" i="28"/>
  <c r="V232" i="27"/>
  <c r="W73" i="27"/>
  <c r="P184" i="27"/>
  <c r="O211" i="27"/>
  <c r="N140" i="28"/>
  <c r="M152" i="28"/>
  <c r="L99" i="28"/>
  <c r="AD4" i="28"/>
  <c r="AB101" i="27"/>
  <c r="AC102" i="27" s="1"/>
  <c r="AD103" i="27" s="1"/>
  <c r="AE104" i="27" s="1"/>
  <c r="AF105" i="27" s="1"/>
  <c r="AG106" i="27" s="1"/>
  <c r="AH107" i="27" s="1"/>
  <c r="AI108" i="27" s="1"/>
  <c r="AJ109" i="27" s="1"/>
  <c r="AB197" i="27"/>
  <c r="AC198" i="27" s="1"/>
  <c r="AD199" i="27" s="1"/>
  <c r="AE200" i="27" s="1"/>
  <c r="AF201" i="27" s="1"/>
  <c r="AG202" i="27" s="1"/>
  <c r="Y74" i="27"/>
  <c r="X233" i="27"/>
  <c r="AB133" i="27"/>
  <c r="AC134" i="27" s="1"/>
  <c r="AD135" i="27" s="1"/>
  <c r="AE136" i="27" s="1"/>
  <c r="AF137" i="27" s="1"/>
  <c r="AG138" i="27" s="1"/>
  <c r="AH139" i="27" s="1"/>
  <c r="AI140" i="27" s="1"/>
  <c r="AJ141" i="27" s="1"/>
  <c r="AB165" i="27"/>
  <c r="AC166" i="27" s="1"/>
  <c r="AD167" i="27" s="1"/>
  <c r="AE168" i="27" s="1"/>
  <c r="AF169" i="27" s="1"/>
  <c r="AG170" i="27" s="1"/>
  <c r="AH171" i="27" s="1"/>
  <c r="AI172" i="27" s="1"/>
  <c r="AJ173" i="27" s="1"/>
  <c r="AF204" i="27"/>
  <c r="AD201" i="27"/>
  <c r="AE205" i="27"/>
  <c r="AF202" i="27"/>
  <c r="AA29" i="27"/>
  <c r="AA32" i="27"/>
  <c r="AB28" i="27"/>
  <c r="AB36" i="27" s="1"/>
  <c r="AB46" i="27" s="1"/>
  <c r="AB196" i="27" s="1"/>
  <c r="AB26" i="27"/>
  <c r="AB34" i="27" s="1"/>
  <c r="AB44" i="27" s="1"/>
  <c r="AB132" i="27" s="1"/>
  <c r="AB25" i="27"/>
  <c r="AB33" i="27" s="1"/>
  <c r="AB43" i="27" s="1"/>
  <c r="AB100" i="27" s="1"/>
  <c r="AB27" i="27"/>
  <c r="AB35" i="27" s="1"/>
  <c r="AB45" i="27" s="1"/>
  <c r="AB164" i="27" s="1"/>
  <c r="AB24" i="27"/>
  <c r="AC13" i="27"/>
  <c r="AD4" i="27"/>
  <c r="Z37" i="27"/>
  <c r="Z42" i="27"/>
  <c r="Y47" i="27"/>
  <c r="O89" i="2"/>
  <c r="O139" i="2" s="1"/>
  <c r="O82" i="2"/>
  <c r="O88" i="2"/>
  <c r="O138" i="2" s="1"/>
  <c r="O87" i="2"/>
  <c r="O137" i="2" s="1"/>
  <c r="O84" i="2"/>
  <c r="O134" i="2" s="1"/>
  <c r="O81" i="2"/>
  <c r="O86" i="2"/>
  <c r="O136" i="2" s="1"/>
  <c r="O80" i="2"/>
  <c r="O83" i="2"/>
  <c r="O133" i="2" s="1"/>
  <c r="N84" i="2"/>
  <c r="N134" i="2" s="1"/>
  <c r="M91" i="2"/>
  <c r="M106" i="2" s="1"/>
  <c r="Y54" i="2"/>
  <c r="Z49" i="2"/>
  <c r="Z52" i="2"/>
  <c r="Z50" i="2"/>
  <c r="Z53" i="2"/>
  <c r="Z51" i="2"/>
  <c r="AB4" i="2"/>
  <c r="AA38" i="2"/>
  <c r="AA24" i="2"/>
  <c r="AA31" i="2"/>
  <c r="AA17" i="2"/>
  <c r="N61" i="2"/>
  <c r="N71" i="2" s="1"/>
  <c r="N58" i="2"/>
  <c r="N68" i="2" s="1"/>
  <c r="N59" i="2"/>
  <c r="N69" i="2" s="1"/>
  <c r="N60" i="2"/>
  <c r="N70" i="2" s="1"/>
  <c r="N57" i="2"/>
  <c r="N67" i="2" s="1"/>
  <c r="N93" i="2" s="1"/>
  <c r="N7" i="12"/>
  <c r="T8" i="36"/>
  <c r="T8" i="38" s="1"/>
  <c r="AH12" i="2"/>
  <c r="M56" i="29" l="1"/>
  <c r="H164" i="36"/>
  <c r="H165" i="36" s="1"/>
  <c r="H155" i="36"/>
  <c r="H156" i="36" s="1"/>
  <c r="D113" i="37" s="1"/>
  <c r="Y92" i="39" a="1"/>
  <c r="Y92" i="39" s="1"/>
  <c r="Y93" i="39" s="1"/>
  <c r="Y65" i="39" a="1"/>
  <c r="Y65" i="39" s="1"/>
  <c r="Y66" i="39" s="1"/>
  <c r="M61" i="29"/>
  <c r="H152" i="36"/>
  <c r="H153" i="36" s="1"/>
  <c r="D114" i="37" s="1"/>
  <c r="H49" i="39"/>
  <c r="S148" i="37"/>
  <c r="H186" i="36"/>
  <c r="D136" i="37"/>
  <c r="D154" i="37" s="1"/>
  <c r="X126" i="39"/>
  <c r="X127" i="39" s="1"/>
  <c r="T144" i="37" s="1"/>
  <c r="X129" i="39"/>
  <c r="X131" i="39" s="1"/>
  <c r="X132" i="39" s="1"/>
  <c r="T145" i="37" s="1"/>
  <c r="Y120" i="39"/>
  <c r="Y121" i="39"/>
  <c r="Y122" i="39"/>
  <c r="Y124" i="39"/>
  <c r="Y123" i="39"/>
  <c r="H248" i="36"/>
  <c r="D164" i="37"/>
  <c r="G71" i="37"/>
  <c r="K43" i="36"/>
  <c r="K44" i="36" s="1"/>
  <c r="G73" i="37" s="1"/>
  <c r="D94" i="37"/>
  <c r="D95" i="37" s="1"/>
  <c r="H105" i="36"/>
  <c r="H106" i="36" s="1"/>
  <c r="D96" i="37" s="1"/>
  <c r="H62" i="36"/>
  <c r="D80" i="37"/>
  <c r="H31" i="39"/>
  <c r="H33" i="39" s="1"/>
  <c r="H44" i="39"/>
  <c r="H45" i="39" s="1"/>
  <c r="H29" i="39"/>
  <c r="F68" i="37"/>
  <c r="E68" i="37"/>
  <c r="H90" i="36"/>
  <c r="H91" i="36" s="1"/>
  <c r="D86" i="37" s="1"/>
  <c r="H197" i="36"/>
  <c r="D139" i="37" s="1"/>
  <c r="J241" i="36"/>
  <c r="J239" i="36"/>
  <c r="J244" i="36" s="1"/>
  <c r="J245" i="36" s="1"/>
  <c r="F163" i="37" s="1"/>
  <c r="H226" i="36"/>
  <c r="H227" i="36" s="1"/>
  <c r="H199" i="36"/>
  <c r="H200" i="36" s="1"/>
  <c r="D138" i="37" s="1"/>
  <c r="I177" i="36"/>
  <c r="I182" i="36" s="1"/>
  <c r="I185" i="36" s="1"/>
  <c r="I239" i="36"/>
  <c r="I244" i="36" s="1"/>
  <c r="I245" i="36" s="1"/>
  <c r="E163" i="37" s="1"/>
  <c r="H274" i="36"/>
  <c r="H258" i="36"/>
  <c r="Z5" i="36"/>
  <c r="Z5" i="38"/>
  <c r="Z5" i="39"/>
  <c r="Z7" i="36"/>
  <c r="Z7" i="39"/>
  <c r="Z7" i="38"/>
  <c r="Z6" i="36"/>
  <c r="Z6" i="39"/>
  <c r="Z6" i="38"/>
  <c r="J179" i="36"/>
  <c r="J177" i="36"/>
  <c r="J182" i="36" s="1"/>
  <c r="J183" i="36" s="1"/>
  <c r="F135" i="37" s="1"/>
  <c r="H137" i="36"/>
  <c r="H140" i="36" s="1"/>
  <c r="H135" i="36"/>
  <c r="D111" i="37" s="1"/>
  <c r="I118" i="36"/>
  <c r="E108" i="37" s="1"/>
  <c r="J117" i="36"/>
  <c r="J115" i="36"/>
  <c r="J120" i="36" s="1"/>
  <c r="J121" i="36" s="1"/>
  <c r="F107" i="37" s="1"/>
  <c r="H124" i="36"/>
  <c r="I115" i="36"/>
  <c r="I120" i="36" s="1"/>
  <c r="I121" i="36" s="1"/>
  <c r="E107" i="37" s="1"/>
  <c r="I53" i="36"/>
  <c r="I58" i="36" s="1"/>
  <c r="I59" i="36" s="1"/>
  <c r="E79" i="37" s="1"/>
  <c r="P66" i="34"/>
  <c r="P66" i="35"/>
  <c r="P67" i="35"/>
  <c r="P67" i="34"/>
  <c r="O103" i="35"/>
  <c r="O105" i="35" s="1"/>
  <c r="O103" i="34"/>
  <c r="O105" i="34" s="1"/>
  <c r="P157" i="35"/>
  <c r="P157" i="34"/>
  <c r="N49" i="35"/>
  <c r="N56" i="35" s="1"/>
  <c r="M61" i="35"/>
  <c r="M69" i="35" s="1"/>
  <c r="O138" i="35"/>
  <c r="N150" i="35"/>
  <c r="O141" i="35"/>
  <c r="N153" i="35"/>
  <c r="O109" i="35"/>
  <c r="N121" i="35"/>
  <c r="O78" i="35"/>
  <c r="N90" i="35"/>
  <c r="O47" i="35"/>
  <c r="N59" i="35"/>
  <c r="O77" i="34"/>
  <c r="N89" i="34"/>
  <c r="H73" i="36"/>
  <c r="D83" i="37" s="1"/>
  <c r="O73" i="35"/>
  <c r="O75" i="35" s="1"/>
  <c r="O73" i="34"/>
  <c r="O75" i="34" s="1"/>
  <c r="J55" i="36"/>
  <c r="J58" i="36"/>
  <c r="J59" i="36" s="1"/>
  <c r="F79" i="37" s="1"/>
  <c r="P127" i="35"/>
  <c r="P127" i="34"/>
  <c r="N109" i="34"/>
  <c r="N116" i="34" s="1"/>
  <c r="M121" i="34"/>
  <c r="M129" i="34" s="1"/>
  <c r="O108" i="35"/>
  <c r="N120" i="35"/>
  <c r="J165" i="35"/>
  <c r="K16" i="35"/>
  <c r="K26" i="35" s="1"/>
  <c r="K176" i="35" s="1"/>
  <c r="J255" i="36" s="1"/>
  <c r="J75" i="39" s="1"/>
  <c r="J26" i="35"/>
  <c r="J176" i="35" s="1"/>
  <c r="I255" i="36" s="1"/>
  <c r="I75" i="39" s="1"/>
  <c r="J28" i="35"/>
  <c r="O106" i="35"/>
  <c r="N118" i="35"/>
  <c r="O79" i="34"/>
  <c r="N91" i="34"/>
  <c r="L16" i="34"/>
  <c r="K165" i="34"/>
  <c r="K28" i="34"/>
  <c r="H93" i="36"/>
  <c r="H75" i="36"/>
  <c r="H76" i="36" s="1"/>
  <c r="D82" i="37" s="1"/>
  <c r="I56" i="36"/>
  <c r="E80" i="37" s="1"/>
  <c r="O49" i="35"/>
  <c r="N61" i="35"/>
  <c r="O137" i="34"/>
  <c r="N149" i="34"/>
  <c r="M116" i="34"/>
  <c r="K167" i="35"/>
  <c r="L18" i="35"/>
  <c r="K30" i="35"/>
  <c r="K180" i="35" s="1"/>
  <c r="O106" i="34"/>
  <c r="N118" i="34"/>
  <c r="O81" i="35"/>
  <c r="N93" i="35"/>
  <c r="P96" i="34"/>
  <c r="P96" i="35"/>
  <c r="N109" i="35"/>
  <c r="N116" i="35" s="1"/>
  <c r="M121" i="35"/>
  <c r="M129" i="35" s="1"/>
  <c r="O107" i="34"/>
  <c r="N119" i="34"/>
  <c r="K165" i="35"/>
  <c r="L16" i="35"/>
  <c r="K28" i="35"/>
  <c r="O48" i="34"/>
  <c r="N60" i="34"/>
  <c r="O81" i="34"/>
  <c r="N93" i="34"/>
  <c r="O109" i="34"/>
  <c r="N121" i="34"/>
  <c r="O111" i="34"/>
  <c r="N123" i="34"/>
  <c r="N35" i="35"/>
  <c r="N185" i="35" s="1"/>
  <c r="N35" i="34"/>
  <c r="N185" i="34" s="1"/>
  <c r="P126" i="35"/>
  <c r="P126" i="34"/>
  <c r="M13" i="34"/>
  <c r="M13" i="35"/>
  <c r="O48" i="35"/>
  <c r="N60" i="35"/>
  <c r="O108" i="34"/>
  <c r="N120" i="34"/>
  <c r="O137" i="35"/>
  <c r="N149" i="35"/>
  <c r="L15" i="34"/>
  <c r="L163" i="34"/>
  <c r="K176" i="36" s="1"/>
  <c r="L18" i="34"/>
  <c r="K167" i="34"/>
  <c r="K30" i="34"/>
  <c r="K180" i="34" s="1"/>
  <c r="O51" i="34"/>
  <c r="N63" i="34"/>
  <c r="O133" i="35"/>
  <c r="O135" i="35" s="1"/>
  <c r="O133" i="34"/>
  <c r="O135" i="34" s="1"/>
  <c r="K27" i="36"/>
  <c r="K28" i="36" s="1"/>
  <c r="G59" i="37" s="1"/>
  <c r="K34" i="36"/>
  <c r="K35" i="36" s="1"/>
  <c r="G62" i="37" s="1"/>
  <c r="P97" i="35"/>
  <c r="P97" i="34"/>
  <c r="P156" i="34"/>
  <c r="P156" i="35"/>
  <c r="O49" i="34"/>
  <c r="N61" i="34"/>
  <c r="L15" i="35"/>
  <c r="L163" i="35"/>
  <c r="K238" i="36" s="1"/>
  <c r="N79" i="34"/>
  <c r="N86" i="34" s="1"/>
  <c r="M91" i="34"/>
  <c r="M99" i="34" s="1"/>
  <c r="O76" i="34"/>
  <c r="N88" i="34"/>
  <c r="M116" i="35"/>
  <c r="O139" i="35"/>
  <c r="N151" i="35"/>
  <c r="N49" i="34"/>
  <c r="N56" i="34" s="1"/>
  <c r="M61" i="34"/>
  <c r="M69" i="34" s="1"/>
  <c r="O77" i="35"/>
  <c r="N89" i="35"/>
  <c r="O139" i="34"/>
  <c r="N151" i="34"/>
  <c r="N36" i="35"/>
  <c r="N186" i="35" s="1"/>
  <c r="N36" i="34"/>
  <c r="N186" i="34" s="1"/>
  <c r="N37" i="35"/>
  <c r="N187" i="35" s="1"/>
  <c r="N37" i="34"/>
  <c r="N187" i="34" s="1"/>
  <c r="L18" i="36"/>
  <c r="L19" i="36" s="1"/>
  <c r="H56" i="37" s="1"/>
  <c r="O51" i="35"/>
  <c r="N63" i="35"/>
  <c r="O79" i="35"/>
  <c r="N91" i="35"/>
  <c r="N79" i="35"/>
  <c r="N86" i="35" s="1"/>
  <c r="M91" i="35"/>
  <c r="M99" i="35" s="1"/>
  <c r="O47" i="34"/>
  <c r="N59" i="34"/>
  <c r="O76" i="35"/>
  <c r="N88" i="35"/>
  <c r="J165" i="34"/>
  <c r="K16" i="34"/>
  <c r="K26" i="34" s="1"/>
  <c r="K176" i="34" s="1"/>
  <c r="J193" i="36" s="1"/>
  <c r="J112" i="39" s="1"/>
  <c r="J26" i="34"/>
  <c r="J176" i="34" s="1"/>
  <c r="I193" i="36" s="1"/>
  <c r="I112" i="39" s="1"/>
  <c r="J28" i="34"/>
  <c r="O107" i="35"/>
  <c r="N119" i="35"/>
  <c r="O46" i="35"/>
  <c r="N58" i="35"/>
  <c r="O136" i="34"/>
  <c r="N148" i="34"/>
  <c r="N34" i="34"/>
  <c r="N184" i="34" s="1"/>
  <c r="N34" i="35"/>
  <c r="N184" i="35" s="1"/>
  <c r="O43" i="35"/>
  <c r="O45" i="35" s="1"/>
  <c r="O43" i="34"/>
  <c r="O45" i="34" s="1"/>
  <c r="O141" i="34"/>
  <c r="N153" i="34"/>
  <c r="M56" i="35"/>
  <c r="O138" i="34"/>
  <c r="N150" i="34"/>
  <c r="O78" i="34"/>
  <c r="N90" i="34"/>
  <c r="O111" i="35"/>
  <c r="N123" i="35"/>
  <c r="M86" i="34"/>
  <c r="N139" i="34"/>
  <c r="M151" i="34"/>
  <c r="M159" i="34" s="1"/>
  <c r="O46" i="34"/>
  <c r="N58" i="34"/>
  <c r="O136" i="35"/>
  <c r="N148" i="35"/>
  <c r="N139" i="35"/>
  <c r="M151" i="35"/>
  <c r="M159" i="35" s="1"/>
  <c r="O132" i="2"/>
  <c r="M141" i="2"/>
  <c r="M69" i="28"/>
  <c r="O370" i="27"/>
  <c r="O372" i="27" s="1"/>
  <c r="O133" i="28"/>
  <c r="O135" i="28" s="1"/>
  <c r="O133" i="29"/>
  <c r="O135" i="29" s="1"/>
  <c r="L252" i="27"/>
  <c r="L400" i="27"/>
  <c r="Q96" i="27"/>
  <c r="P66" i="28"/>
  <c r="P303" i="27"/>
  <c r="P66" i="29"/>
  <c r="O233" i="27"/>
  <c r="O239" i="27" s="1"/>
  <c r="P74" i="27"/>
  <c r="Q93" i="27"/>
  <c r="O318" i="27"/>
  <c r="N330" i="27"/>
  <c r="Q191" i="27"/>
  <c r="Q153" i="27"/>
  <c r="O285" i="27"/>
  <c r="N297" i="27"/>
  <c r="O79" i="27"/>
  <c r="O317" i="27"/>
  <c r="N329" i="27"/>
  <c r="N222" i="27"/>
  <c r="N35" i="29"/>
  <c r="N185" i="29" s="1"/>
  <c r="N35" i="28"/>
  <c r="N185" i="28" s="1"/>
  <c r="N272" i="27"/>
  <c r="N422" i="27" s="1"/>
  <c r="O63" i="27"/>
  <c r="Q126" i="27"/>
  <c r="K165" i="29"/>
  <c r="L16" i="29"/>
  <c r="K28" i="29"/>
  <c r="Q89" i="27"/>
  <c r="Q154" i="27"/>
  <c r="M306" i="27"/>
  <c r="M250" i="27"/>
  <c r="M13" i="29"/>
  <c r="M13" i="28"/>
  <c r="W74" i="27"/>
  <c r="V233" i="27"/>
  <c r="Q127" i="27"/>
  <c r="Q185" i="27"/>
  <c r="O46" i="29"/>
  <c r="N56" i="29"/>
  <c r="N58" i="29"/>
  <c r="N221" i="27"/>
  <c r="N34" i="29"/>
  <c r="N184" i="29" s="1"/>
  <c r="N34" i="28"/>
  <c r="N184" i="28" s="1"/>
  <c r="N271" i="27"/>
  <c r="N421" i="27" s="1"/>
  <c r="O62" i="27"/>
  <c r="L255" i="27"/>
  <c r="K404" i="27"/>
  <c r="K267" i="27"/>
  <c r="K417" i="27" s="1"/>
  <c r="O80" i="29"/>
  <c r="N92" i="29"/>
  <c r="Q159" i="27"/>
  <c r="O139" i="29"/>
  <c r="N151" i="29"/>
  <c r="M218" i="27"/>
  <c r="M226" i="27" s="1"/>
  <c r="M241" i="27" s="1"/>
  <c r="L25" i="36" s="1"/>
  <c r="L40" i="36" s="1"/>
  <c r="L41" i="36" s="1"/>
  <c r="N59" i="27"/>
  <c r="Q186" i="27"/>
  <c r="O315" i="27"/>
  <c r="N327" i="27"/>
  <c r="O76" i="29"/>
  <c r="N86" i="29"/>
  <c r="N88" i="29"/>
  <c r="J28" i="28"/>
  <c r="J26" i="28"/>
  <c r="J176" i="28" s="1"/>
  <c r="I69" i="36" s="1"/>
  <c r="I15" i="39" s="1"/>
  <c r="J165" i="28"/>
  <c r="K16" i="28"/>
  <c r="K26" i="28" s="1"/>
  <c r="K176" i="28" s="1"/>
  <c r="J69" i="36" s="1"/>
  <c r="J15" i="39" s="1"/>
  <c r="O111" i="28"/>
  <c r="N123" i="28"/>
  <c r="O348" i="27"/>
  <c r="N360" i="27"/>
  <c r="M129" i="29"/>
  <c r="O286" i="27"/>
  <c r="N298" i="27"/>
  <c r="O107" i="29"/>
  <c r="N119" i="29"/>
  <c r="N216" i="27"/>
  <c r="O57" i="27"/>
  <c r="N131" i="2"/>
  <c r="M129" i="28"/>
  <c r="O77" i="28"/>
  <c r="N89" i="28"/>
  <c r="O283" i="27"/>
  <c r="N293" i="27"/>
  <c r="N295" i="27"/>
  <c r="O78" i="28"/>
  <c r="N90" i="28"/>
  <c r="S172" i="27"/>
  <c r="R175" i="27"/>
  <c r="O375" i="27"/>
  <c r="N387" i="27"/>
  <c r="N148" i="28"/>
  <c r="O136" i="28"/>
  <c r="N296" i="27"/>
  <c r="O284" i="27"/>
  <c r="N88" i="28"/>
  <c r="O76" i="28"/>
  <c r="N86" i="28"/>
  <c r="N139" i="28"/>
  <c r="N146" i="28" s="1"/>
  <c r="M151" i="28"/>
  <c r="M159" i="28" s="1"/>
  <c r="Q74" i="27"/>
  <c r="P233" i="27"/>
  <c r="K16" i="29"/>
  <c r="K26" i="29" s="1"/>
  <c r="K176" i="29" s="1"/>
  <c r="J131" i="36" s="1"/>
  <c r="J48" i="39" s="1"/>
  <c r="J165" i="29"/>
  <c r="J26" i="29"/>
  <c r="J176" i="29" s="1"/>
  <c r="I131" i="36" s="1"/>
  <c r="I48" i="39" s="1"/>
  <c r="J28" i="29"/>
  <c r="Q152" i="27"/>
  <c r="P179" i="27"/>
  <c r="P162" i="27"/>
  <c r="P177" i="27" s="1"/>
  <c r="Q156" i="27"/>
  <c r="Q184" i="27"/>
  <c r="P211" i="27"/>
  <c r="T140" i="27"/>
  <c r="U141" i="27" s="1"/>
  <c r="V132" i="27" s="1"/>
  <c r="O111" i="29"/>
  <c r="N123" i="29"/>
  <c r="Q91" i="27"/>
  <c r="N118" i="28"/>
  <c r="N116" i="28"/>
  <c r="O106" i="28"/>
  <c r="O110" i="28"/>
  <c r="N122" i="28"/>
  <c r="T233" i="27"/>
  <c r="U74" i="27"/>
  <c r="N58" i="28"/>
  <c r="O46" i="28"/>
  <c r="N56" i="28"/>
  <c r="Q120" i="27"/>
  <c r="P147" i="27"/>
  <c r="P130" i="27"/>
  <c r="P145" i="27" s="1"/>
  <c r="P189" i="27"/>
  <c r="Q92" i="27"/>
  <c r="Q157" i="27"/>
  <c r="N217" i="27"/>
  <c r="O58" i="27"/>
  <c r="O109" i="29"/>
  <c r="N121" i="29"/>
  <c r="Q125" i="27"/>
  <c r="Q122" i="27"/>
  <c r="O136" i="29"/>
  <c r="N148" i="29"/>
  <c r="J265" i="27"/>
  <c r="J402" i="27"/>
  <c r="J263" i="27"/>
  <c r="J413" i="27" s="1"/>
  <c r="K253" i="27"/>
  <c r="O138" i="28"/>
  <c r="N150" i="28"/>
  <c r="N323" i="27"/>
  <c r="O313" i="27"/>
  <c r="N325" i="27"/>
  <c r="N224" i="27"/>
  <c r="N37" i="29"/>
  <c r="N187" i="29" s="1"/>
  <c r="N37" i="28"/>
  <c r="N187" i="28" s="1"/>
  <c r="O55" i="27"/>
  <c r="N274" i="27"/>
  <c r="N424" i="27" s="1"/>
  <c r="Q189" i="27"/>
  <c r="Q119" i="27"/>
  <c r="P334" i="27"/>
  <c r="P97" i="28"/>
  <c r="P97" i="29"/>
  <c r="O79" i="28"/>
  <c r="N91" i="28"/>
  <c r="V74" i="27"/>
  <c r="U233" i="27"/>
  <c r="Q183" i="27"/>
  <c r="P394" i="27"/>
  <c r="P157" i="29"/>
  <c r="P157" i="28"/>
  <c r="Q90" i="27"/>
  <c r="O376" i="27"/>
  <c r="N388" i="27"/>
  <c r="O48" i="28"/>
  <c r="N60" i="28"/>
  <c r="N376" i="27"/>
  <c r="N383" i="27" s="1"/>
  <c r="M388" i="27"/>
  <c r="M396" i="27" s="1"/>
  <c r="O106" i="29"/>
  <c r="N116" i="29"/>
  <c r="N118" i="29"/>
  <c r="O48" i="29"/>
  <c r="N60" i="29"/>
  <c r="O107" i="28"/>
  <c r="N119" i="28"/>
  <c r="M99" i="28"/>
  <c r="X74" i="27"/>
  <c r="W233" i="27"/>
  <c r="O47" i="28"/>
  <c r="N59" i="28"/>
  <c r="O77" i="29"/>
  <c r="N89" i="29"/>
  <c r="O310" i="27"/>
  <c r="O312" i="27" s="1"/>
  <c r="O73" i="28"/>
  <c r="O75" i="28" s="1"/>
  <c r="O73" i="29"/>
  <c r="O75" i="29" s="1"/>
  <c r="O346" i="27"/>
  <c r="N358" i="27"/>
  <c r="K167" i="29"/>
  <c r="L18" i="29"/>
  <c r="K30" i="29"/>
  <c r="K180" i="29" s="1"/>
  <c r="O287" i="27"/>
  <c r="N299" i="27"/>
  <c r="Q87" i="27"/>
  <c r="P67" i="29"/>
  <c r="P304" i="27"/>
  <c r="P67" i="28"/>
  <c r="O373" i="27"/>
  <c r="N385" i="27"/>
  <c r="K28" i="28"/>
  <c r="K165" i="28"/>
  <c r="L16" i="28"/>
  <c r="O141" i="29"/>
  <c r="N153" i="29"/>
  <c r="O347" i="27"/>
  <c r="N359" i="27"/>
  <c r="K30" i="28"/>
  <c r="K180" i="28" s="1"/>
  <c r="K167" i="28"/>
  <c r="L18" i="28"/>
  <c r="O50" i="29"/>
  <c r="N62" i="29"/>
  <c r="M336" i="27"/>
  <c r="O343" i="27"/>
  <c r="N353" i="27"/>
  <c r="N355" i="27"/>
  <c r="O110" i="29"/>
  <c r="N122" i="29"/>
  <c r="N139" i="29"/>
  <c r="M151" i="29"/>
  <c r="M159" i="29" s="1"/>
  <c r="N220" i="27"/>
  <c r="O61" i="27"/>
  <c r="Q121" i="27"/>
  <c r="O288" i="27"/>
  <c r="N300" i="27"/>
  <c r="Q95" i="27"/>
  <c r="O47" i="29"/>
  <c r="N59" i="29"/>
  <c r="N218" i="27"/>
  <c r="O59" i="27"/>
  <c r="R140" i="27"/>
  <c r="Q143" i="27"/>
  <c r="O378" i="27"/>
  <c r="N390" i="27"/>
  <c r="N223" i="27"/>
  <c r="N36" i="29"/>
  <c r="N186" i="29" s="1"/>
  <c r="N36" i="28"/>
  <c r="N186" i="28" s="1"/>
  <c r="N273" i="27"/>
  <c r="N423" i="27" s="1"/>
  <c r="O64" i="27"/>
  <c r="O49" i="29"/>
  <c r="N61" i="29"/>
  <c r="M99" i="29"/>
  <c r="M366" i="27"/>
  <c r="Q128" i="27"/>
  <c r="P333" i="27"/>
  <c r="P96" i="29"/>
  <c r="P96" i="28"/>
  <c r="Q160" i="27"/>
  <c r="P363" i="27"/>
  <c r="P126" i="28"/>
  <c r="P126" i="29"/>
  <c r="O108" i="28"/>
  <c r="N120" i="28"/>
  <c r="O137" i="29"/>
  <c r="N149" i="29"/>
  <c r="Q88" i="27"/>
  <c r="P98" i="27"/>
  <c r="P113" i="27" s="1"/>
  <c r="P115" i="27"/>
  <c r="O109" i="28"/>
  <c r="N121" i="28"/>
  <c r="Y165" i="27"/>
  <c r="O137" i="28"/>
  <c r="N149" i="28"/>
  <c r="O80" i="28"/>
  <c r="N92" i="28"/>
  <c r="O141" i="28"/>
  <c r="N153" i="28"/>
  <c r="L163" i="28"/>
  <c r="K52" i="36" s="1"/>
  <c r="K53" i="36" s="1"/>
  <c r="L15" i="28"/>
  <c r="O78" i="29"/>
  <c r="N90" i="29"/>
  <c r="N215" i="27"/>
  <c r="N243" i="27" s="1"/>
  <c r="M16" i="36" s="1"/>
  <c r="O56" i="27"/>
  <c r="N83" i="27"/>
  <c r="Q155" i="27"/>
  <c r="O345" i="27"/>
  <c r="N357" i="27"/>
  <c r="O81" i="29"/>
  <c r="N93" i="29"/>
  <c r="O138" i="29"/>
  <c r="N150" i="29"/>
  <c r="Q187" i="27"/>
  <c r="O374" i="27"/>
  <c r="N386" i="27"/>
  <c r="O280" i="27"/>
  <c r="O282" i="27" s="1"/>
  <c r="O43" i="29"/>
  <c r="O45" i="29" s="1"/>
  <c r="O43" i="28"/>
  <c r="O45" i="28" s="1"/>
  <c r="Q151" i="27"/>
  <c r="P364" i="27"/>
  <c r="P127" i="29"/>
  <c r="P127" i="28"/>
  <c r="Q188" i="27"/>
  <c r="S204" i="27"/>
  <c r="R207" i="27"/>
  <c r="M69" i="29"/>
  <c r="O314" i="27"/>
  <c r="N326" i="27"/>
  <c r="M146" i="28"/>
  <c r="Q124" i="27"/>
  <c r="O194" i="27"/>
  <c r="O209" i="27" s="1"/>
  <c r="L15" i="29"/>
  <c r="L163" i="29"/>
  <c r="K114" i="36" s="1"/>
  <c r="O79" i="29"/>
  <c r="N91" i="29"/>
  <c r="O50" i="28"/>
  <c r="N62" i="28"/>
  <c r="U204" i="27"/>
  <c r="V205" i="27" s="1"/>
  <c r="W196" i="27" s="1"/>
  <c r="S233" i="27"/>
  <c r="T74" i="27"/>
  <c r="O51" i="28"/>
  <c r="N63" i="28"/>
  <c r="Q123" i="27"/>
  <c r="U108" i="27"/>
  <c r="V109" i="27" s="1"/>
  <c r="W100" i="27" s="1"/>
  <c r="K402" i="27"/>
  <c r="L253" i="27"/>
  <c r="K263" i="27"/>
  <c r="K413" i="27" s="1"/>
  <c r="K265" i="27"/>
  <c r="K415" i="27" s="1"/>
  <c r="O49" i="28"/>
  <c r="N61" i="28"/>
  <c r="O81" i="28"/>
  <c r="N93" i="28"/>
  <c r="O340" i="27"/>
  <c r="O342" i="27" s="1"/>
  <c r="O103" i="28"/>
  <c r="O105" i="28" s="1"/>
  <c r="O103" i="29"/>
  <c r="O105" i="29" s="1"/>
  <c r="O316" i="27"/>
  <c r="N328" i="27"/>
  <c r="O108" i="29"/>
  <c r="N120" i="29"/>
  <c r="S74" i="27"/>
  <c r="R233" i="27"/>
  <c r="O344" i="27"/>
  <c r="N356" i="27"/>
  <c r="S108" i="27"/>
  <c r="R111" i="27"/>
  <c r="AA102" i="27"/>
  <c r="O139" i="28"/>
  <c r="N151" i="28"/>
  <c r="Q94" i="27"/>
  <c r="Q158" i="27"/>
  <c r="M66" i="27"/>
  <c r="M81" i="27" s="1"/>
  <c r="O51" i="29"/>
  <c r="N63" i="29"/>
  <c r="R74" i="27"/>
  <c r="Q233" i="27"/>
  <c r="Q192" i="27"/>
  <c r="P393" i="27"/>
  <c r="P156" i="29"/>
  <c r="P156" i="28"/>
  <c r="AE4" i="28"/>
  <c r="AC165" i="27"/>
  <c r="AD166" i="27" s="1"/>
  <c r="AE167" i="27" s="1"/>
  <c r="AF168" i="27" s="1"/>
  <c r="AG169" i="27" s="1"/>
  <c r="AH170" i="27" s="1"/>
  <c r="AI171" i="27" s="1"/>
  <c r="AJ172" i="27" s="1"/>
  <c r="AK173" i="27" s="1"/>
  <c r="Z75" i="27"/>
  <c r="Y234" i="27"/>
  <c r="AC101" i="27"/>
  <c r="AD102" i="27" s="1"/>
  <c r="AE103" i="27" s="1"/>
  <c r="AF104" i="27" s="1"/>
  <c r="AG105" i="27" s="1"/>
  <c r="AH106" i="27" s="1"/>
  <c r="AI107" i="27" s="1"/>
  <c r="AJ108" i="27" s="1"/>
  <c r="AK109" i="27" s="1"/>
  <c r="AC133" i="27"/>
  <c r="AD134" i="27" s="1"/>
  <c r="AE135" i="27" s="1"/>
  <c r="AF136" i="27" s="1"/>
  <c r="AG137" i="27" s="1"/>
  <c r="AH138" i="27" s="1"/>
  <c r="AI139" i="27" s="1"/>
  <c r="AJ140" i="27" s="1"/>
  <c r="AK141" i="27" s="1"/>
  <c r="AC197" i="27"/>
  <c r="AD198" i="27" s="1"/>
  <c r="AE199" i="27" s="1"/>
  <c r="AF200" i="27" s="1"/>
  <c r="AG201" i="27" s="1"/>
  <c r="AH202" i="27" s="1"/>
  <c r="AG205" i="27"/>
  <c r="AE202" i="27"/>
  <c r="AH203" i="27"/>
  <c r="AG203" i="27"/>
  <c r="AD13" i="27"/>
  <c r="AE4" i="27"/>
  <c r="AC25" i="27"/>
  <c r="AC33" i="27" s="1"/>
  <c r="AC43" i="27" s="1"/>
  <c r="AC100" i="27" s="1"/>
  <c r="AC27" i="27"/>
  <c r="AC35" i="27" s="1"/>
  <c r="AC45" i="27" s="1"/>
  <c r="AC164" i="27" s="1"/>
  <c r="AC26" i="27"/>
  <c r="AC34" i="27" s="1"/>
  <c r="AC44" i="27" s="1"/>
  <c r="AC132" i="27" s="1"/>
  <c r="AC24" i="27"/>
  <c r="AC28" i="27"/>
  <c r="AC36" i="27" s="1"/>
  <c r="AC46" i="27" s="1"/>
  <c r="AC196" i="27" s="1"/>
  <c r="AB29" i="27"/>
  <c r="AB32" i="27"/>
  <c r="AA37" i="27"/>
  <c r="AA42" i="27"/>
  <c r="Z47" i="27"/>
  <c r="P87" i="2"/>
  <c r="P137" i="2" s="1"/>
  <c r="P89" i="2"/>
  <c r="P139" i="2" s="1"/>
  <c r="P81" i="2"/>
  <c r="P82" i="2"/>
  <c r="P83" i="2"/>
  <c r="P133" i="2" s="1"/>
  <c r="P88" i="2"/>
  <c r="P138" i="2" s="1"/>
  <c r="P84" i="2"/>
  <c r="P134" i="2" s="1"/>
  <c r="P85" i="2"/>
  <c r="P135" i="2" s="1"/>
  <c r="P80" i="2"/>
  <c r="N72" i="2"/>
  <c r="O94" i="2"/>
  <c r="P95" i="2" s="1"/>
  <c r="Q96" i="2" s="1"/>
  <c r="R97" i="2" s="1"/>
  <c r="S98" i="2" s="1"/>
  <c r="T99" i="2" s="1"/>
  <c r="U100" i="2" s="1"/>
  <c r="V101" i="2" s="1"/>
  <c r="W102" i="2" s="1"/>
  <c r="N104" i="2"/>
  <c r="N108" i="2"/>
  <c r="N113" i="2" s="1"/>
  <c r="N117" i="2" s="1"/>
  <c r="O85" i="2"/>
  <c r="O135" i="2" s="1"/>
  <c r="N91" i="2"/>
  <c r="AA49" i="2"/>
  <c r="AA52" i="2"/>
  <c r="AA51" i="2"/>
  <c r="AA53" i="2"/>
  <c r="AA50" i="2"/>
  <c r="Z54" i="2"/>
  <c r="AC4" i="2"/>
  <c r="AB38" i="2"/>
  <c r="AB17" i="2"/>
  <c r="AB31" i="2"/>
  <c r="AB24" i="2"/>
  <c r="O59" i="2"/>
  <c r="O69" i="2" s="1"/>
  <c r="P59" i="2"/>
  <c r="P69" i="2" s="1"/>
  <c r="O60" i="2"/>
  <c r="O70" i="2" s="1"/>
  <c r="P60" i="2"/>
  <c r="P70" i="2" s="1"/>
  <c r="O58" i="2"/>
  <c r="O68" i="2" s="1"/>
  <c r="O61" i="2"/>
  <c r="O71" i="2" s="1"/>
  <c r="P58" i="2"/>
  <c r="P68" i="2" s="1"/>
  <c r="P61" i="2"/>
  <c r="P71" i="2" s="1"/>
  <c r="N62" i="2"/>
  <c r="O57" i="2"/>
  <c r="O67" i="2" s="1"/>
  <c r="P57" i="2"/>
  <c r="P67" i="2" s="1"/>
  <c r="O6" i="12"/>
  <c r="O7" i="12"/>
  <c r="Q5" i="12"/>
  <c r="Q4" i="12"/>
  <c r="R4" i="12"/>
  <c r="P6" i="12"/>
  <c r="P7" i="12"/>
  <c r="U8" i="36"/>
  <c r="U8" i="38" s="1"/>
  <c r="AI12" i="2"/>
  <c r="Z65" i="39" l="1" a="1"/>
  <c r="Z65" i="39" s="1"/>
  <c r="Z66" i="39" s="1"/>
  <c r="Z92" i="39" a="1"/>
  <c r="Z92" i="39" s="1"/>
  <c r="Z93" i="39" s="1"/>
  <c r="H167" i="36"/>
  <c r="H168" i="36" s="1"/>
  <c r="D124" i="37" s="1"/>
  <c r="D122" i="37"/>
  <c r="D123" i="37" s="1"/>
  <c r="J258" i="36"/>
  <c r="J259" i="36" s="1"/>
  <c r="F167" i="37" s="1"/>
  <c r="J274" i="36"/>
  <c r="J276" i="36" s="1"/>
  <c r="J277" i="36" s="1"/>
  <c r="F170" i="37" s="1"/>
  <c r="T148" i="37"/>
  <c r="I274" i="36"/>
  <c r="I76" i="39" s="1"/>
  <c r="D150" i="37"/>
  <c r="H229" i="36"/>
  <c r="H230" i="36" s="1"/>
  <c r="I258" i="36"/>
  <c r="I259" i="36" s="1"/>
  <c r="E167" i="37" s="1"/>
  <c r="H56" i="39"/>
  <c r="H58" i="39" s="1"/>
  <c r="H60" i="39" s="1"/>
  <c r="H71" i="39"/>
  <c r="H72" i="39" s="1"/>
  <c r="D117" i="37" s="1"/>
  <c r="Y129" i="39"/>
  <c r="Y131" i="39" s="1"/>
  <c r="Y132" i="39" s="1"/>
  <c r="U145" i="37" s="1"/>
  <c r="Y126" i="39"/>
  <c r="Y127" i="39" s="1"/>
  <c r="U144" i="37" s="1"/>
  <c r="Z124" i="39"/>
  <c r="Z120" i="39"/>
  <c r="Z121" i="39"/>
  <c r="Z122" i="39"/>
  <c r="Z123" i="39"/>
  <c r="H276" i="36"/>
  <c r="H277" i="36" s="1"/>
  <c r="D170" i="37" s="1"/>
  <c r="H76" i="39"/>
  <c r="H71" i="37"/>
  <c r="L43" i="36"/>
  <c r="L44" i="36" s="1"/>
  <c r="H73" i="37" s="1"/>
  <c r="D89" i="37"/>
  <c r="G68" i="37"/>
  <c r="I247" i="36"/>
  <c r="I183" i="36"/>
  <c r="H202" i="36"/>
  <c r="H203" i="36"/>
  <c r="H138" i="36"/>
  <c r="AA7" i="36"/>
  <c r="AA7" i="38"/>
  <c r="AA7" i="39"/>
  <c r="H288" i="36"/>
  <c r="H289" i="36" s="1"/>
  <c r="D178" i="37" s="1"/>
  <c r="H261" i="36"/>
  <c r="H262" i="36" s="1"/>
  <c r="D166" i="37" s="1"/>
  <c r="AA5" i="36"/>
  <c r="AA5" i="39"/>
  <c r="AA5" i="38"/>
  <c r="H259" i="36"/>
  <c r="D167" i="37" s="1"/>
  <c r="I196" i="36"/>
  <c r="I212" i="36"/>
  <c r="I214" i="36" s="1"/>
  <c r="I215" i="36" s="1"/>
  <c r="E142" i="37" s="1"/>
  <c r="K241" i="36"/>
  <c r="K239" i="36"/>
  <c r="K244" i="36" s="1"/>
  <c r="K245" i="36" s="1"/>
  <c r="G163" i="37" s="1"/>
  <c r="J196" i="36"/>
  <c r="J212" i="36"/>
  <c r="J214" i="36" s="1"/>
  <c r="J215" i="36" s="1"/>
  <c r="F142" i="37" s="1"/>
  <c r="K179" i="36"/>
  <c r="K177" i="36"/>
  <c r="K182" i="36" s="1"/>
  <c r="K183" i="36" s="1"/>
  <c r="G135" i="37" s="1"/>
  <c r="H94" i="36"/>
  <c r="J180" i="36"/>
  <c r="J185" i="36"/>
  <c r="J242" i="36"/>
  <c r="J247" i="36"/>
  <c r="AA6" i="36"/>
  <c r="AA6" i="39"/>
  <c r="AA6" i="38"/>
  <c r="H158" i="36"/>
  <c r="H159" i="36"/>
  <c r="I134" i="36"/>
  <c r="I150" i="36"/>
  <c r="J150" i="36"/>
  <c r="J134" i="36"/>
  <c r="H280" i="36"/>
  <c r="D169" i="37" s="1"/>
  <c r="H218" i="36"/>
  <c r="D141" i="37" s="1"/>
  <c r="D147" i="37" s="1"/>
  <c r="H220" i="36"/>
  <c r="I248" i="36"/>
  <c r="K117" i="36"/>
  <c r="K115" i="36"/>
  <c r="K120" i="36" s="1"/>
  <c r="K121" i="36" s="1"/>
  <c r="G107" i="37" s="1"/>
  <c r="J118" i="36"/>
  <c r="F108" i="37" s="1"/>
  <c r="J123" i="36"/>
  <c r="I124" i="36"/>
  <c r="H79" i="36"/>
  <c r="I123" i="36"/>
  <c r="H96" i="36"/>
  <c r="O37" i="35"/>
  <c r="O187" i="35" s="1"/>
  <c r="O37" i="34"/>
  <c r="O187" i="34" s="1"/>
  <c r="J88" i="36"/>
  <c r="J16" i="39" s="1"/>
  <c r="J28" i="39" s="1"/>
  <c r="J72" i="36"/>
  <c r="P139" i="34"/>
  <c r="O151" i="34"/>
  <c r="P46" i="35"/>
  <c r="O58" i="35"/>
  <c r="P47" i="35"/>
  <c r="O59" i="35"/>
  <c r="L168" i="34"/>
  <c r="M19" i="34"/>
  <c r="L31" i="34"/>
  <c r="L181" i="34" s="1"/>
  <c r="P110" i="34"/>
  <c r="O122" i="34"/>
  <c r="P138" i="34"/>
  <c r="O150" i="34"/>
  <c r="P76" i="35"/>
  <c r="O88" i="35"/>
  <c r="P110" i="35"/>
  <c r="O122" i="35"/>
  <c r="O140" i="34"/>
  <c r="N152" i="34"/>
  <c r="N159" i="34" s="1"/>
  <c r="P80" i="35"/>
  <c r="O92" i="35"/>
  <c r="P140" i="35"/>
  <c r="O152" i="35"/>
  <c r="M16" i="35"/>
  <c r="L165" i="35"/>
  <c r="L28" i="35"/>
  <c r="P136" i="34"/>
  <c r="O148" i="34"/>
  <c r="P49" i="35"/>
  <c r="O61" i="35"/>
  <c r="O36" i="35"/>
  <c r="O186" i="35" s="1"/>
  <c r="O36" i="34"/>
  <c r="O186" i="34" s="1"/>
  <c r="P77" i="35"/>
  <c r="O89" i="35"/>
  <c r="P136" i="35"/>
  <c r="O148" i="35"/>
  <c r="P82" i="34"/>
  <c r="O94" i="34"/>
  <c r="P107" i="34"/>
  <c r="O119" i="34"/>
  <c r="P50" i="35"/>
  <c r="O62" i="35"/>
  <c r="P109" i="35"/>
  <c r="O121" i="35"/>
  <c r="J56" i="36"/>
  <c r="J61" i="36"/>
  <c r="P78" i="34"/>
  <c r="O90" i="34"/>
  <c r="P142" i="35"/>
  <c r="O154" i="35"/>
  <c r="P106" i="34"/>
  <c r="O118" i="34"/>
  <c r="K55" i="36"/>
  <c r="K58" i="36"/>
  <c r="K59" i="36" s="1"/>
  <c r="G79" i="37" s="1"/>
  <c r="Q97" i="34"/>
  <c r="Q97" i="35"/>
  <c r="P73" i="35"/>
  <c r="P75" i="35" s="1"/>
  <c r="P73" i="34"/>
  <c r="P75" i="34" s="1"/>
  <c r="P133" i="35"/>
  <c r="P135" i="35" s="1"/>
  <c r="P133" i="34"/>
  <c r="P135" i="34" s="1"/>
  <c r="L27" i="36"/>
  <c r="L28" i="36" s="1"/>
  <c r="H59" i="37" s="1"/>
  <c r="L34" i="36"/>
  <c r="L35" i="36" s="1"/>
  <c r="H62" i="37" s="1"/>
  <c r="O140" i="35"/>
  <c r="O146" i="35" s="1"/>
  <c r="N152" i="35"/>
  <c r="N159" i="35" s="1"/>
  <c r="P108" i="35"/>
  <c r="O120" i="35"/>
  <c r="P52" i="35"/>
  <c r="O64" i="35"/>
  <c r="P140" i="34"/>
  <c r="O152" i="34"/>
  <c r="M16" i="34"/>
  <c r="L165" i="34"/>
  <c r="L28" i="34"/>
  <c r="M15" i="35"/>
  <c r="M163" i="35"/>
  <c r="L238" i="36" s="1"/>
  <c r="P108" i="34"/>
  <c r="O120" i="34"/>
  <c r="K178" i="34"/>
  <c r="P107" i="35"/>
  <c r="O119" i="35"/>
  <c r="N146" i="35"/>
  <c r="P106" i="35"/>
  <c r="O118" i="35"/>
  <c r="O35" i="34"/>
  <c r="O185" i="34" s="1"/>
  <c r="O35" i="35"/>
  <c r="O185" i="35" s="1"/>
  <c r="P112" i="35"/>
  <c r="O124" i="35"/>
  <c r="P142" i="34"/>
  <c r="O154" i="34"/>
  <c r="N146" i="34"/>
  <c r="J178" i="34"/>
  <c r="J39" i="34"/>
  <c r="J189" i="34" s="1"/>
  <c r="I194" i="36" s="1"/>
  <c r="I217" i="36" s="1"/>
  <c r="P48" i="34"/>
  <c r="O60" i="34"/>
  <c r="P50" i="34"/>
  <c r="O62" i="34"/>
  <c r="P52" i="34"/>
  <c r="O64" i="34"/>
  <c r="M15" i="34"/>
  <c r="M163" i="34"/>
  <c r="L176" i="36" s="1"/>
  <c r="P49" i="34"/>
  <c r="O61" i="34"/>
  <c r="L168" i="35"/>
  <c r="M19" i="35"/>
  <c r="L31" i="35"/>
  <c r="L181" i="35" s="1"/>
  <c r="O110" i="34"/>
  <c r="N122" i="34"/>
  <c r="N129" i="34" s="1"/>
  <c r="P48" i="35"/>
  <c r="O60" i="35"/>
  <c r="I88" i="36"/>
  <c r="I16" i="39" s="1"/>
  <c r="I28" i="39" s="1"/>
  <c r="I72" i="36"/>
  <c r="N13" i="34"/>
  <c r="N13" i="35"/>
  <c r="P43" i="34"/>
  <c r="P45" i="34" s="1"/>
  <c r="P43" i="35"/>
  <c r="P45" i="35" s="1"/>
  <c r="P137" i="35"/>
  <c r="O149" i="35"/>
  <c r="P137" i="34"/>
  <c r="O149" i="34"/>
  <c r="P78" i="35"/>
  <c r="O90" i="35"/>
  <c r="P77" i="34"/>
  <c r="O89" i="34"/>
  <c r="P138" i="35"/>
  <c r="O150" i="35"/>
  <c r="K178" i="35"/>
  <c r="O110" i="35"/>
  <c r="O116" i="35" s="1"/>
  <c r="N122" i="35"/>
  <c r="N129" i="35" s="1"/>
  <c r="I62" i="36"/>
  <c r="M17" i="34"/>
  <c r="L166" i="34"/>
  <c r="L29" i="34"/>
  <c r="L179" i="34" s="1"/>
  <c r="J178" i="35"/>
  <c r="J39" i="35"/>
  <c r="J189" i="35" s="1"/>
  <c r="I256" i="36" s="1"/>
  <c r="P139" i="35"/>
  <c r="O151" i="35"/>
  <c r="Q157" i="34"/>
  <c r="Q157" i="35"/>
  <c r="Q67" i="34"/>
  <c r="Q67" i="35"/>
  <c r="P79" i="34"/>
  <c r="O91" i="34"/>
  <c r="K166" i="34"/>
  <c r="L17" i="34"/>
  <c r="L26" i="34" s="1"/>
  <c r="L176" i="34" s="1"/>
  <c r="K193" i="36" s="1"/>
  <c r="K112" i="39" s="1"/>
  <c r="K29" i="34"/>
  <c r="K179" i="34" s="1"/>
  <c r="P112" i="34"/>
  <c r="O124" i="34"/>
  <c r="I61" i="36"/>
  <c r="P79" i="35"/>
  <c r="O91" i="35"/>
  <c r="N66" i="27"/>
  <c r="N81" i="27" s="1"/>
  <c r="M18" i="36"/>
  <c r="M19" i="36" s="1"/>
  <c r="I56" i="37" s="1"/>
  <c r="Q127" i="34"/>
  <c r="Q127" i="35"/>
  <c r="P103" i="34"/>
  <c r="P105" i="34" s="1"/>
  <c r="P103" i="35"/>
  <c r="P105" i="35" s="1"/>
  <c r="P47" i="34"/>
  <c r="O59" i="34"/>
  <c r="P46" i="34"/>
  <c r="O58" i="34"/>
  <c r="O80" i="35"/>
  <c r="O86" i="35" s="1"/>
  <c r="N92" i="35"/>
  <c r="N99" i="35" s="1"/>
  <c r="O50" i="34"/>
  <c r="O56" i="34" s="1"/>
  <c r="N62" i="34"/>
  <c r="N69" i="34" s="1"/>
  <c r="O80" i="34"/>
  <c r="O86" i="34" s="1"/>
  <c r="N92" i="34"/>
  <c r="N99" i="34" s="1"/>
  <c r="P109" i="34"/>
  <c r="O121" i="34"/>
  <c r="L166" i="35"/>
  <c r="M17" i="35"/>
  <c r="L29" i="35"/>
  <c r="L179" i="35" s="1"/>
  <c r="P82" i="35"/>
  <c r="O94" i="35"/>
  <c r="P80" i="34"/>
  <c r="O92" i="34"/>
  <c r="K166" i="35"/>
  <c r="L17" i="35"/>
  <c r="L26" i="35" s="1"/>
  <c r="L176" i="35" s="1"/>
  <c r="K255" i="36" s="1"/>
  <c r="K29" i="35"/>
  <c r="K179" i="35" s="1"/>
  <c r="P76" i="34"/>
  <c r="O88" i="34"/>
  <c r="H78" i="36"/>
  <c r="O50" i="35"/>
  <c r="O56" i="35" s="1"/>
  <c r="N62" i="35"/>
  <c r="N69" i="35" s="1"/>
  <c r="N99" i="29"/>
  <c r="O118" i="2"/>
  <c r="P119" i="2" s="1"/>
  <c r="Q120" i="2" s="1"/>
  <c r="R121" i="2" s="1"/>
  <c r="S122" i="2" s="1"/>
  <c r="T123" i="2" s="1"/>
  <c r="U124" i="2" s="1"/>
  <c r="V125" i="2" s="1"/>
  <c r="W126" i="2" s="1"/>
  <c r="N128" i="2"/>
  <c r="P343" i="27"/>
  <c r="O353" i="27"/>
  <c r="O355" i="27"/>
  <c r="P52" i="28"/>
  <c r="O64" i="28"/>
  <c r="P80" i="29"/>
  <c r="O92" i="29"/>
  <c r="P46" i="29"/>
  <c r="O56" i="29"/>
  <c r="O58" i="29"/>
  <c r="R188" i="27"/>
  <c r="R89" i="27"/>
  <c r="P348" i="27"/>
  <c r="O360" i="27"/>
  <c r="P108" i="28"/>
  <c r="O120" i="28"/>
  <c r="P80" i="28"/>
  <c r="O92" i="28"/>
  <c r="P314" i="27"/>
  <c r="O326" i="27"/>
  <c r="P111" i="28"/>
  <c r="O123" i="28"/>
  <c r="R92" i="27"/>
  <c r="R75" i="27"/>
  <c r="Q234" i="27"/>
  <c r="P79" i="28"/>
  <c r="O91" i="28"/>
  <c r="J39" i="28"/>
  <c r="J189" i="28" s="1"/>
  <c r="I70" i="36" s="1"/>
  <c r="I102" i="36" s="1"/>
  <c r="I103" i="36" s="1"/>
  <c r="J178" i="28"/>
  <c r="M252" i="27"/>
  <c r="M400" i="27"/>
  <c r="P318" i="27"/>
  <c r="O330" i="27"/>
  <c r="R183" i="27"/>
  <c r="Q394" i="27"/>
  <c r="Q157" i="29"/>
  <c r="Q157" i="28"/>
  <c r="R159" i="27"/>
  <c r="P140" i="28"/>
  <c r="O152" i="28"/>
  <c r="T75" i="27"/>
  <c r="S234" i="27"/>
  <c r="U75" i="27"/>
  <c r="T234" i="27"/>
  <c r="P283" i="27"/>
  <c r="O293" i="27"/>
  <c r="O295" i="27"/>
  <c r="P79" i="29"/>
  <c r="O91" i="29"/>
  <c r="P138" i="28"/>
  <c r="O150" i="28"/>
  <c r="P379" i="27"/>
  <c r="O391" i="27"/>
  <c r="P48" i="29"/>
  <c r="O60" i="29"/>
  <c r="O140" i="29"/>
  <c r="O146" i="29" s="1"/>
  <c r="N152" i="29"/>
  <c r="N159" i="29" s="1"/>
  <c r="P374" i="27"/>
  <c r="O386" i="27"/>
  <c r="M19" i="29"/>
  <c r="L168" i="29"/>
  <c r="L31" i="29"/>
  <c r="L181" i="29" s="1"/>
  <c r="P78" i="29"/>
  <c r="O90" i="29"/>
  <c r="P49" i="28"/>
  <c r="O61" i="28"/>
  <c r="N146" i="29"/>
  <c r="N129" i="29"/>
  <c r="R185" i="27"/>
  <c r="P137" i="28"/>
  <c r="O149" i="28"/>
  <c r="O217" i="27"/>
  <c r="P58" i="27"/>
  <c r="R187" i="27"/>
  <c r="M256" i="27"/>
  <c r="L405" i="27"/>
  <c r="L268" i="27"/>
  <c r="L418" i="27" s="1"/>
  <c r="P47" i="29"/>
  <c r="O59" i="29"/>
  <c r="R90" i="27"/>
  <c r="R94" i="27"/>
  <c r="L265" i="27"/>
  <c r="L402" i="27"/>
  <c r="M253" i="27"/>
  <c r="P82" i="28"/>
  <c r="O94" i="28"/>
  <c r="X101" i="27"/>
  <c r="M16" i="29"/>
  <c r="L165" i="29"/>
  <c r="L28" i="29"/>
  <c r="R189" i="27"/>
  <c r="P139" i="29"/>
  <c r="O151" i="29"/>
  <c r="R156" i="27"/>
  <c r="L28" i="28"/>
  <c r="L165" i="28"/>
  <c r="M16" i="28"/>
  <c r="R151" i="27"/>
  <c r="Q364" i="27"/>
  <c r="Q127" i="28"/>
  <c r="Q127" i="29"/>
  <c r="P50" i="29"/>
  <c r="O62" i="29"/>
  <c r="P51" i="29"/>
  <c r="O63" i="29"/>
  <c r="P142" i="29"/>
  <c r="O154" i="29"/>
  <c r="P49" i="29"/>
  <c r="O61" i="29"/>
  <c r="O215" i="27"/>
  <c r="O243" i="27" s="1"/>
  <c r="N16" i="36" s="1"/>
  <c r="O83" i="27"/>
  <c r="P56" i="27"/>
  <c r="P137" i="29"/>
  <c r="O149" i="29"/>
  <c r="R126" i="27"/>
  <c r="Q190" i="27"/>
  <c r="P107" i="28"/>
  <c r="O119" i="28"/>
  <c r="P112" i="29"/>
  <c r="O124" i="29"/>
  <c r="R153" i="27"/>
  <c r="O140" i="28"/>
  <c r="O146" i="28" s="1"/>
  <c r="N152" i="28"/>
  <c r="N159" i="28" s="1"/>
  <c r="P349" i="27"/>
  <c r="O361" i="27"/>
  <c r="N219" i="27"/>
  <c r="N226" i="27" s="1"/>
  <c r="N241" i="27" s="1"/>
  <c r="M25" i="36" s="1"/>
  <c r="M40" i="36" s="1"/>
  <c r="M41" i="36" s="1"/>
  <c r="O60" i="27"/>
  <c r="O222" i="27"/>
  <c r="O35" i="29"/>
  <c r="O185" i="29" s="1"/>
  <c r="O35" i="28"/>
  <c r="O185" i="28" s="1"/>
  <c r="O272" i="27"/>
  <c r="O422" i="27" s="1"/>
  <c r="P63" i="27"/>
  <c r="K178" i="29"/>
  <c r="O223" i="27"/>
  <c r="O36" i="29"/>
  <c r="O186" i="29" s="1"/>
  <c r="O36" i="28"/>
  <c r="O186" i="28" s="1"/>
  <c r="O273" i="27"/>
  <c r="O423" i="27" s="1"/>
  <c r="P64" i="27"/>
  <c r="R192" i="27"/>
  <c r="P234" i="27"/>
  <c r="P239" i="27" s="1"/>
  <c r="Q75" i="27"/>
  <c r="P79" i="27"/>
  <c r="P136" i="29"/>
  <c r="O148" i="29"/>
  <c r="S75" i="27"/>
  <c r="R234" i="27"/>
  <c r="AB103" i="27"/>
  <c r="P109" i="29"/>
  <c r="O121" i="29"/>
  <c r="P315" i="27"/>
  <c r="O327" i="27"/>
  <c r="Z166" i="27"/>
  <c r="O224" i="27"/>
  <c r="O37" i="29"/>
  <c r="O187" i="29" s="1"/>
  <c r="O37" i="28"/>
  <c r="O187" i="28" s="1"/>
  <c r="O274" i="27"/>
  <c r="O424" i="27" s="1"/>
  <c r="P55" i="27"/>
  <c r="S141" i="27"/>
  <c r="R143" i="27"/>
  <c r="R122" i="27"/>
  <c r="P111" i="29"/>
  <c r="O123" i="29"/>
  <c r="L31" i="28"/>
  <c r="L181" i="28" s="1"/>
  <c r="L168" i="28"/>
  <c r="M19" i="28"/>
  <c r="L29" i="28"/>
  <c r="L179" i="28" s="1"/>
  <c r="L166" i="28"/>
  <c r="M17" i="28"/>
  <c r="N366" i="27"/>
  <c r="P48" i="28"/>
  <c r="O60" i="28"/>
  <c r="P377" i="27"/>
  <c r="O389" i="27"/>
  <c r="R184" i="27"/>
  <c r="Q211" i="27"/>
  <c r="P139" i="28"/>
  <c r="O151" i="28"/>
  <c r="R158" i="27"/>
  <c r="P47" i="28"/>
  <c r="O59" i="28"/>
  <c r="J39" i="29"/>
  <c r="J189" i="29" s="1"/>
  <c r="I132" i="36" s="1"/>
  <c r="J178" i="29"/>
  <c r="P284" i="27"/>
  <c r="O296" i="27"/>
  <c r="P77" i="29"/>
  <c r="O89" i="29"/>
  <c r="R160" i="27"/>
  <c r="R128" i="27"/>
  <c r="P286" i="27"/>
  <c r="O298" i="27"/>
  <c r="O148" i="28"/>
  <c r="P136" i="28"/>
  <c r="P50" i="28"/>
  <c r="O62" i="28"/>
  <c r="X197" i="27"/>
  <c r="P375" i="27"/>
  <c r="O387" i="27"/>
  <c r="P82" i="29"/>
  <c r="O94" i="29"/>
  <c r="N250" i="27"/>
  <c r="N13" i="29"/>
  <c r="N13" i="28"/>
  <c r="P138" i="29"/>
  <c r="O150" i="29"/>
  <c r="O221" i="27"/>
  <c r="P62" i="27"/>
  <c r="P347" i="27"/>
  <c r="O359" i="27"/>
  <c r="R120" i="27"/>
  <c r="Q147" i="27"/>
  <c r="Q130" i="27"/>
  <c r="Q145" i="27" s="1"/>
  <c r="L254" i="27"/>
  <c r="L263" i="27" s="1"/>
  <c r="L413" i="27" s="1"/>
  <c r="K403" i="27"/>
  <c r="K266" i="27"/>
  <c r="P110" i="29"/>
  <c r="O122" i="29"/>
  <c r="N69" i="28"/>
  <c r="N129" i="28"/>
  <c r="W133" i="27"/>
  <c r="P77" i="28"/>
  <c r="O89" i="28"/>
  <c r="P376" i="27"/>
  <c r="O388" i="27"/>
  <c r="P112" i="28"/>
  <c r="O124" i="28"/>
  <c r="L166" i="29"/>
  <c r="M17" i="29"/>
  <c r="L29" i="29"/>
  <c r="L179" i="29" s="1"/>
  <c r="P373" i="27"/>
  <c r="O385" i="27"/>
  <c r="N69" i="29"/>
  <c r="T109" i="27"/>
  <c r="S111" i="27"/>
  <c r="P317" i="27"/>
  <c r="O329" i="27"/>
  <c r="O216" i="27"/>
  <c r="P57" i="27"/>
  <c r="P142" i="28"/>
  <c r="O154" i="28"/>
  <c r="P110" i="28"/>
  <c r="O122" i="28"/>
  <c r="O219" i="27"/>
  <c r="P60" i="27"/>
  <c r="R96" i="27"/>
  <c r="R88" i="27"/>
  <c r="Q98" i="27"/>
  <c r="Q113" i="27" s="1"/>
  <c r="Q115" i="27"/>
  <c r="P76" i="29"/>
  <c r="O86" i="29"/>
  <c r="O88" i="29"/>
  <c r="Y75" i="27"/>
  <c r="X234" i="27"/>
  <c r="P107" i="29"/>
  <c r="O119" i="29"/>
  <c r="V75" i="27"/>
  <c r="U234" i="27"/>
  <c r="P194" i="27"/>
  <c r="P209" i="27" s="1"/>
  <c r="R157" i="27"/>
  <c r="P78" i="28"/>
  <c r="O90" i="28"/>
  <c r="P108" i="29"/>
  <c r="O120" i="29"/>
  <c r="K29" i="28"/>
  <c r="K179" i="28" s="1"/>
  <c r="L17" i="28"/>
  <c r="K166" i="28"/>
  <c r="P316" i="27"/>
  <c r="O328" i="27"/>
  <c r="X75" i="27"/>
  <c r="W234" i="27"/>
  <c r="R155" i="27"/>
  <c r="P319" i="27"/>
  <c r="O331" i="27"/>
  <c r="P52" i="29"/>
  <c r="O64" i="29"/>
  <c r="P106" i="29"/>
  <c r="O116" i="29"/>
  <c r="O118" i="29"/>
  <c r="R124" i="27"/>
  <c r="P51" i="28"/>
  <c r="O63" i="28"/>
  <c r="R125" i="27"/>
  <c r="T205" i="27"/>
  <c r="S207" i="27"/>
  <c r="R152" i="27"/>
  <c r="Q179" i="27"/>
  <c r="Q162" i="27"/>
  <c r="Q177" i="27" s="1"/>
  <c r="P346" i="27"/>
  <c r="O358" i="27"/>
  <c r="N99" i="28"/>
  <c r="P280" i="27"/>
  <c r="P282" i="27" s="1"/>
  <c r="P43" i="29"/>
  <c r="P45" i="29" s="1"/>
  <c r="P43" i="28"/>
  <c r="P45" i="28" s="1"/>
  <c r="P109" i="28"/>
  <c r="O121" i="28"/>
  <c r="R119" i="27"/>
  <c r="Q334" i="27"/>
  <c r="Q97" i="29"/>
  <c r="Q97" i="28"/>
  <c r="K178" i="28"/>
  <c r="O88" i="28"/>
  <c r="O86" i="28"/>
  <c r="P76" i="28"/>
  <c r="R91" i="27"/>
  <c r="W75" i="27"/>
  <c r="V234" i="27"/>
  <c r="R190" i="27"/>
  <c r="R123" i="27"/>
  <c r="O218" i="27"/>
  <c r="P59" i="27"/>
  <c r="P310" i="27"/>
  <c r="P312" i="27" s="1"/>
  <c r="P73" i="29"/>
  <c r="P75" i="29" s="1"/>
  <c r="P73" i="28"/>
  <c r="P75" i="28" s="1"/>
  <c r="P370" i="27"/>
  <c r="P372" i="27" s="1"/>
  <c r="P133" i="29"/>
  <c r="P135" i="29" s="1"/>
  <c r="P133" i="28"/>
  <c r="P135" i="28" s="1"/>
  <c r="L17" i="29"/>
  <c r="L26" i="29" s="1"/>
  <c r="L176" i="29" s="1"/>
  <c r="K131" i="36" s="1"/>
  <c r="K48" i="39" s="1"/>
  <c r="K166" i="29"/>
  <c r="K29" i="29"/>
  <c r="K179" i="29" s="1"/>
  <c r="P285" i="27"/>
  <c r="O297" i="27"/>
  <c r="T173" i="27"/>
  <c r="S175" i="27"/>
  <c r="N306" i="27"/>
  <c r="P81" i="29"/>
  <c r="O93" i="29"/>
  <c r="R186" i="27"/>
  <c r="M15" i="28"/>
  <c r="M163" i="28"/>
  <c r="L52" i="36" s="1"/>
  <c r="L53" i="36" s="1"/>
  <c r="N130" i="2"/>
  <c r="N141" i="2" s="1"/>
  <c r="R95" i="27"/>
  <c r="P345" i="27"/>
  <c r="O357" i="27"/>
  <c r="O118" i="28"/>
  <c r="O116" i="28"/>
  <c r="P106" i="28"/>
  <c r="M254" i="27"/>
  <c r="L403" i="27"/>
  <c r="L266" i="27"/>
  <c r="L416" i="27" s="1"/>
  <c r="O58" i="28"/>
  <c r="O56" i="28"/>
  <c r="P46" i="28"/>
  <c r="P81" i="28"/>
  <c r="O93" i="28"/>
  <c r="P289" i="27"/>
  <c r="O301" i="27"/>
  <c r="P344" i="27"/>
  <c r="O356" i="27"/>
  <c r="P288" i="27"/>
  <c r="O300" i="27"/>
  <c r="O323" i="27"/>
  <c r="P313" i="27"/>
  <c r="O325" i="27"/>
  <c r="O377" i="27"/>
  <c r="N389" i="27"/>
  <c r="N396" i="27" s="1"/>
  <c r="N336" i="27"/>
  <c r="J415" i="27"/>
  <c r="J276" i="27"/>
  <c r="J426" i="27" s="1"/>
  <c r="R93" i="27"/>
  <c r="R121" i="27"/>
  <c r="P340" i="27"/>
  <c r="P342" i="27" s="1"/>
  <c r="P103" i="29"/>
  <c r="P105" i="29" s="1"/>
  <c r="P103" i="28"/>
  <c r="P105" i="28" s="1"/>
  <c r="P287" i="27"/>
  <c r="O299" i="27"/>
  <c r="P140" i="29"/>
  <c r="O152" i="29"/>
  <c r="M15" i="29"/>
  <c r="M163" i="29"/>
  <c r="L114" i="36" s="1"/>
  <c r="R127" i="27"/>
  <c r="R154" i="27"/>
  <c r="R87" i="27"/>
  <c r="Q304" i="27"/>
  <c r="Q67" i="28"/>
  <c r="Q67" i="29"/>
  <c r="AF4" i="28"/>
  <c r="AD101" i="27"/>
  <c r="AE102" i="27" s="1"/>
  <c r="AF103" i="27" s="1"/>
  <c r="AG104" i="27" s="1"/>
  <c r="AH105" i="27" s="1"/>
  <c r="AI106" i="27" s="1"/>
  <c r="AJ107" i="27" s="1"/>
  <c r="AK108" i="27" s="1"/>
  <c r="AL109" i="27" s="1"/>
  <c r="AA76" i="27"/>
  <c r="Z235" i="27"/>
  <c r="AD197" i="27"/>
  <c r="AE198" i="27" s="1"/>
  <c r="AF199" i="27" s="1"/>
  <c r="AG200" i="27" s="1"/>
  <c r="AH201" i="27" s="1"/>
  <c r="AD133" i="27"/>
  <c r="AE134" i="27" s="1"/>
  <c r="AF135" i="27" s="1"/>
  <c r="AG136" i="27" s="1"/>
  <c r="AH137" i="27" s="1"/>
  <c r="AI138" i="27" s="1"/>
  <c r="AJ139" i="27" s="1"/>
  <c r="AK140" i="27" s="1"/>
  <c r="AL141" i="27" s="1"/>
  <c r="AD165" i="27"/>
  <c r="AE166" i="27" s="1"/>
  <c r="AF167" i="27" s="1"/>
  <c r="AG168" i="27" s="1"/>
  <c r="AH169" i="27" s="1"/>
  <c r="AI170" i="27" s="1"/>
  <c r="AJ171" i="27" s="1"/>
  <c r="AK172" i="27" s="1"/>
  <c r="AL173" i="27" s="1"/>
  <c r="AH204" i="27"/>
  <c r="AI204" i="27"/>
  <c r="AI203" i="27"/>
  <c r="AF203" i="27"/>
  <c r="AA47" i="27"/>
  <c r="AB42" i="27"/>
  <c r="AB37" i="27"/>
  <c r="AF4" i="27"/>
  <c r="AE13" i="27"/>
  <c r="AC29" i="27"/>
  <c r="AC32" i="27"/>
  <c r="AD26" i="27"/>
  <c r="AD34" i="27" s="1"/>
  <c r="AD44" i="27" s="1"/>
  <c r="AD28" i="27"/>
  <c r="AD36" i="27" s="1"/>
  <c r="AD46" i="27" s="1"/>
  <c r="AD196" i="27" s="1"/>
  <c r="AD24" i="27"/>
  <c r="AD27" i="27"/>
  <c r="AD35" i="27" s="1"/>
  <c r="AD45" i="27" s="1"/>
  <c r="AD164" i="27" s="1"/>
  <c r="AD25" i="27"/>
  <c r="AD33" i="27" s="1"/>
  <c r="AD43" i="27" s="1"/>
  <c r="AD100" i="27" s="1"/>
  <c r="Q82" i="2"/>
  <c r="Q83" i="2"/>
  <c r="Q85" i="2"/>
  <c r="Q135" i="2" s="1"/>
  <c r="Q86" i="2"/>
  <c r="Q136" i="2" s="1"/>
  <c r="Q89" i="2"/>
  <c r="Q139" i="2" s="1"/>
  <c r="Q80" i="2"/>
  <c r="Q81" i="2"/>
  <c r="Q84" i="2"/>
  <c r="Q134" i="2" s="1"/>
  <c r="Q88" i="2"/>
  <c r="Q138" i="2" s="1"/>
  <c r="P72" i="2"/>
  <c r="P93" i="2"/>
  <c r="N106" i="2"/>
  <c r="O72" i="2"/>
  <c r="O93" i="2"/>
  <c r="P86" i="2"/>
  <c r="P136" i="2" s="1"/>
  <c r="O91" i="2"/>
  <c r="AA54" i="2"/>
  <c r="AB52" i="2"/>
  <c r="AB53" i="2"/>
  <c r="AB50" i="2"/>
  <c r="AB49" i="2"/>
  <c r="AB51" i="2"/>
  <c r="AD4" i="2"/>
  <c r="AC38" i="2"/>
  <c r="AC24" i="2"/>
  <c r="AC17" i="2"/>
  <c r="AC31" i="2"/>
  <c r="R60" i="2"/>
  <c r="R70" i="2" s="1"/>
  <c r="Q60" i="2"/>
  <c r="Q70" i="2" s="1"/>
  <c r="P62" i="2"/>
  <c r="R58" i="2"/>
  <c r="R68" i="2" s="1"/>
  <c r="R59" i="2"/>
  <c r="R69" i="2" s="1"/>
  <c r="Q58" i="2"/>
  <c r="Q68" i="2" s="1"/>
  <c r="O62" i="2"/>
  <c r="Q59" i="2"/>
  <c r="Q69" i="2" s="1"/>
  <c r="Q61" i="2"/>
  <c r="Q71" i="2" s="1"/>
  <c r="R61" i="2"/>
  <c r="R71" i="2" s="1"/>
  <c r="Q57" i="2"/>
  <c r="Q67" i="2" s="1"/>
  <c r="Q93" i="2" s="1"/>
  <c r="R57" i="2"/>
  <c r="R67" i="2" s="1"/>
  <c r="R5" i="12"/>
  <c r="Q6" i="12"/>
  <c r="Q7" i="12"/>
  <c r="V8" i="36"/>
  <c r="V8" i="38" s="1"/>
  <c r="AJ12" i="2"/>
  <c r="I164" i="36" l="1"/>
  <c r="I165" i="36" s="1"/>
  <c r="I155" i="36"/>
  <c r="I156" i="36" s="1"/>
  <c r="E113" i="37" s="1"/>
  <c r="I288" i="36"/>
  <c r="I289" i="36" s="1"/>
  <c r="E178" i="37" s="1"/>
  <c r="E179" i="37" s="1"/>
  <c r="I279" i="36"/>
  <c r="AA65" i="39" a="1"/>
  <c r="AA65" i="39" s="1"/>
  <c r="AA66" i="39" s="1"/>
  <c r="AA92" i="39" a="1"/>
  <c r="AA92" i="39" s="1"/>
  <c r="AA93" i="39" s="1"/>
  <c r="I276" i="36"/>
  <c r="I277" i="36" s="1"/>
  <c r="E170" i="37" s="1"/>
  <c r="J76" i="39"/>
  <c r="J83" i="39" s="1"/>
  <c r="I152" i="36"/>
  <c r="I153" i="36" s="1"/>
  <c r="E114" i="37" s="1"/>
  <c r="I49" i="39"/>
  <c r="D152" i="37"/>
  <c r="D155" i="37" s="1"/>
  <c r="D156" i="37" s="1"/>
  <c r="I261" i="36"/>
  <c r="I262" i="36" s="1"/>
  <c r="E166" i="37" s="1"/>
  <c r="H141" i="36"/>
  <c r="D110" i="37"/>
  <c r="D127" i="37" s="1"/>
  <c r="D151" i="37"/>
  <c r="K75" i="39"/>
  <c r="K258" i="36"/>
  <c r="K259" i="36" s="1"/>
  <c r="G167" i="37" s="1"/>
  <c r="K274" i="36"/>
  <c r="D175" i="37"/>
  <c r="U148" i="37"/>
  <c r="J152" i="36"/>
  <c r="J153" i="36" s="1"/>
  <c r="F114" i="37" s="1"/>
  <c r="J49" i="39"/>
  <c r="I186" i="36"/>
  <c r="E135" i="37"/>
  <c r="E154" i="37" s="1"/>
  <c r="J186" i="36"/>
  <c r="F136" i="37"/>
  <c r="F154" i="37" s="1"/>
  <c r="Z126" i="39"/>
  <c r="Z127" i="39" s="1"/>
  <c r="V144" i="37" s="1"/>
  <c r="Z129" i="39"/>
  <c r="Z131" i="39" s="1"/>
  <c r="Z132" i="39" s="1"/>
  <c r="V145" i="37" s="1"/>
  <c r="AA123" i="39"/>
  <c r="AA124" i="39"/>
  <c r="AA121" i="39"/>
  <c r="AA122" i="39"/>
  <c r="AA120" i="39"/>
  <c r="H282" i="36"/>
  <c r="H83" i="39"/>
  <c r="H85" i="39" s="1"/>
  <c r="H87" i="39" s="1"/>
  <c r="H98" i="39"/>
  <c r="H99" i="39" s="1"/>
  <c r="I83" i="39"/>
  <c r="I98" i="39"/>
  <c r="I99" i="39" s="1"/>
  <c r="E173" i="37" s="1"/>
  <c r="J248" i="36"/>
  <c r="F164" i="37"/>
  <c r="H291" i="36"/>
  <c r="H292" i="36" s="1"/>
  <c r="D180" i="37" s="1"/>
  <c r="D183" i="37" s="1"/>
  <c r="D179" i="37"/>
  <c r="E94" i="37"/>
  <c r="E95" i="37" s="1"/>
  <c r="I105" i="36"/>
  <c r="I106" i="36" s="1"/>
  <c r="E96" i="37" s="1"/>
  <c r="I71" i="37"/>
  <c r="M43" i="36"/>
  <c r="M44" i="36" s="1"/>
  <c r="I73" i="37" s="1"/>
  <c r="J62" i="36"/>
  <c r="F80" i="37"/>
  <c r="H97" i="36"/>
  <c r="D85" i="37"/>
  <c r="D99" i="37" s="1"/>
  <c r="J44" i="39"/>
  <c r="J45" i="39" s="1"/>
  <c r="F89" i="37" s="1"/>
  <c r="J31" i="39"/>
  <c r="J29" i="39"/>
  <c r="I31" i="39"/>
  <c r="I33" i="39" s="1"/>
  <c r="I44" i="39"/>
  <c r="I45" i="39" s="1"/>
  <c r="I29" i="39"/>
  <c r="H68" i="37"/>
  <c r="H264" i="36"/>
  <c r="I265" i="36"/>
  <c r="H265" i="36"/>
  <c r="I90" i="36"/>
  <c r="I91" i="36" s="1"/>
  <c r="E86" i="37" s="1"/>
  <c r="J90" i="36"/>
  <c r="J91" i="36" s="1"/>
  <c r="F86" i="37" s="1"/>
  <c r="J124" i="36"/>
  <c r="J197" i="36"/>
  <c r="F139" i="37" s="1"/>
  <c r="L179" i="36"/>
  <c r="L177" i="36"/>
  <c r="L182" i="36" s="1"/>
  <c r="L183" i="36" s="1"/>
  <c r="H135" i="37" s="1"/>
  <c r="I226" i="36"/>
  <c r="I227" i="36" s="1"/>
  <c r="I199" i="36"/>
  <c r="I200" i="36" s="1"/>
  <c r="E138" i="37" s="1"/>
  <c r="AB7" i="36"/>
  <c r="AB7" i="38"/>
  <c r="AB7" i="39"/>
  <c r="L241" i="36"/>
  <c r="L239" i="36"/>
  <c r="L244" i="36" s="1"/>
  <c r="L245" i="36" s="1"/>
  <c r="H163" i="37" s="1"/>
  <c r="K242" i="36"/>
  <c r="K247" i="36"/>
  <c r="K180" i="36"/>
  <c r="K185" i="36"/>
  <c r="AB5" i="36"/>
  <c r="AB5" i="39"/>
  <c r="AB5" i="38"/>
  <c r="AB6" i="36"/>
  <c r="AB6" i="38"/>
  <c r="AB6" i="39"/>
  <c r="K212" i="36"/>
  <c r="K214" i="36" s="1"/>
  <c r="K215" i="36" s="1"/>
  <c r="G142" i="37" s="1"/>
  <c r="K196" i="36"/>
  <c r="I197" i="36"/>
  <c r="E139" i="37" s="1"/>
  <c r="I137" i="36"/>
  <c r="I140" i="36" s="1"/>
  <c r="K134" i="36"/>
  <c r="K150" i="36"/>
  <c r="H221" i="36"/>
  <c r="H283" i="36"/>
  <c r="J135" i="36"/>
  <c r="F111" i="37" s="1"/>
  <c r="I135" i="36"/>
  <c r="E111" i="37" s="1"/>
  <c r="L117" i="36"/>
  <c r="L115" i="36"/>
  <c r="L120" i="36" s="1"/>
  <c r="L121" i="36" s="1"/>
  <c r="H107" i="37" s="1"/>
  <c r="K118" i="36"/>
  <c r="G108" i="37" s="1"/>
  <c r="K123" i="36"/>
  <c r="Q43" i="35"/>
  <c r="Q45" i="35" s="1"/>
  <c r="Q43" i="34"/>
  <c r="Q45" i="34" s="1"/>
  <c r="Q133" i="34"/>
  <c r="Q135" i="34" s="1"/>
  <c r="Q133" i="35"/>
  <c r="Q135" i="35" s="1"/>
  <c r="O66" i="27"/>
  <c r="O81" i="27" s="1"/>
  <c r="O13" i="35"/>
  <c r="O13" i="34"/>
  <c r="Q81" i="34"/>
  <c r="P93" i="34"/>
  <c r="Q110" i="34"/>
  <c r="P122" i="34"/>
  <c r="Q80" i="34"/>
  <c r="P92" i="34"/>
  <c r="Q46" i="35"/>
  <c r="P58" i="35"/>
  <c r="I73" i="36"/>
  <c r="E83" i="37" s="1"/>
  <c r="Q50" i="34"/>
  <c r="P62" i="34"/>
  <c r="Q49" i="34"/>
  <c r="P61" i="34"/>
  <c r="K39" i="34"/>
  <c r="K189" i="34" s="1"/>
  <c r="J194" i="36" s="1"/>
  <c r="J217" i="36" s="1"/>
  <c r="Q109" i="35"/>
  <c r="P121" i="35"/>
  <c r="Q136" i="35"/>
  <c r="P148" i="35"/>
  <c r="K56" i="36"/>
  <c r="K61" i="36"/>
  <c r="Q110" i="35"/>
  <c r="P122" i="35"/>
  <c r="Q137" i="35"/>
  <c r="P149" i="35"/>
  <c r="Q137" i="34"/>
  <c r="P149" i="34"/>
  <c r="Q81" i="35"/>
  <c r="P93" i="35"/>
  <c r="Q111" i="35"/>
  <c r="P123" i="35"/>
  <c r="Q47" i="34"/>
  <c r="P59" i="34"/>
  <c r="N18" i="34"/>
  <c r="M167" i="34"/>
  <c r="M30" i="34"/>
  <c r="M180" i="34" s="1"/>
  <c r="Q139" i="35"/>
  <c r="P151" i="35"/>
  <c r="Q138" i="35"/>
  <c r="P150" i="35"/>
  <c r="Q46" i="34"/>
  <c r="P58" i="34"/>
  <c r="Q49" i="35"/>
  <c r="P61" i="35"/>
  <c r="N17" i="34"/>
  <c r="M29" i="34"/>
  <c r="M179" i="34" s="1"/>
  <c r="M166" i="34"/>
  <c r="Q76" i="34"/>
  <c r="P88" i="34"/>
  <c r="Q143" i="35"/>
  <c r="P155" i="35"/>
  <c r="L178" i="35"/>
  <c r="M169" i="34"/>
  <c r="N20" i="34"/>
  <c r="M32" i="34"/>
  <c r="Q140" i="34"/>
  <c r="P152" i="34"/>
  <c r="N18" i="36"/>
  <c r="N19" i="36" s="1"/>
  <c r="J56" i="37" s="1"/>
  <c r="Q103" i="35"/>
  <c r="Q105" i="35" s="1"/>
  <c r="Q103" i="34"/>
  <c r="Q105" i="34" s="1"/>
  <c r="P81" i="34"/>
  <c r="P86" i="34" s="1"/>
  <c r="O93" i="34"/>
  <c r="O99" i="34" s="1"/>
  <c r="N15" i="35"/>
  <c r="N163" i="35"/>
  <c r="M238" i="36" s="1"/>
  <c r="N16" i="34"/>
  <c r="M28" i="34"/>
  <c r="M178" i="34" s="1"/>
  <c r="M165" i="34"/>
  <c r="Q76" i="35"/>
  <c r="P88" i="35"/>
  <c r="Q51" i="35"/>
  <c r="P63" i="35"/>
  <c r="P141" i="34"/>
  <c r="P146" i="34" s="1"/>
  <c r="O153" i="34"/>
  <c r="O159" i="34" s="1"/>
  <c r="M34" i="36"/>
  <c r="M35" i="36" s="1"/>
  <c r="I62" i="37" s="1"/>
  <c r="M27" i="36"/>
  <c r="M28" i="36" s="1"/>
  <c r="I59" i="37" s="1"/>
  <c r="P36" i="35"/>
  <c r="P186" i="35" s="1"/>
  <c r="P36" i="34"/>
  <c r="P186" i="34" s="1"/>
  <c r="Q194" i="27"/>
  <c r="Q209" i="27" s="1"/>
  <c r="I93" i="36"/>
  <c r="I75" i="36"/>
  <c r="I76" i="36" s="1"/>
  <c r="E82" i="37" s="1"/>
  <c r="Q77" i="34"/>
  <c r="P89" i="34"/>
  <c r="Q83" i="35"/>
  <c r="P95" i="35"/>
  <c r="Q48" i="34"/>
  <c r="P60" i="34"/>
  <c r="Q113" i="34"/>
  <c r="P125" i="34"/>
  <c r="Q78" i="34"/>
  <c r="P90" i="34"/>
  <c r="N15" i="34"/>
  <c r="N163" i="34"/>
  <c r="M176" i="36" s="1"/>
  <c r="P111" i="34"/>
  <c r="P116" i="34" s="1"/>
  <c r="O123" i="34"/>
  <c r="O129" i="34" s="1"/>
  <c r="Q109" i="34"/>
  <c r="P121" i="34"/>
  <c r="Q78" i="35"/>
  <c r="P90" i="35"/>
  <c r="Q77" i="35"/>
  <c r="P89" i="35"/>
  <c r="P51" i="34"/>
  <c r="O63" i="34"/>
  <c r="O69" i="34" s="1"/>
  <c r="Q106" i="35"/>
  <c r="P118" i="35"/>
  <c r="Q140" i="35"/>
  <c r="P152" i="35"/>
  <c r="P111" i="35"/>
  <c r="O123" i="35"/>
  <c r="O129" i="35" s="1"/>
  <c r="Q53" i="34"/>
  <c r="P65" i="34"/>
  <c r="Q107" i="35"/>
  <c r="P119" i="35"/>
  <c r="Q141" i="34"/>
  <c r="P153" i="34"/>
  <c r="P141" i="35"/>
  <c r="P146" i="35" s="1"/>
  <c r="O153" i="35"/>
  <c r="O159" i="35" s="1"/>
  <c r="Q79" i="34"/>
  <c r="P91" i="34"/>
  <c r="Q108" i="34"/>
  <c r="P120" i="34"/>
  <c r="N17" i="35"/>
  <c r="M166" i="35"/>
  <c r="M29" i="35"/>
  <c r="M179" i="35" s="1"/>
  <c r="Q48" i="35"/>
  <c r="P60" i="35"/>
  <c r="J73" i="36"/>
  <c r="F83" i="37" s="1"/>
  <c r="Q73" i="34"/>
  <c r="Q75" i="34" s="1"/>
  <c r="Q73" i="35"/>
  <c r="Q75" i="35" s="1"/>
  <c r="P37" i="35"/>
  <c r="P187" i="35" s="1"/>
  <c r="P37" i="34"/>
  <c r="P187" i="34" s="1"/>
  <c r="L167" i="35"/>
  <c r="M18" i="35"/>
  <c r="M26" i="35" s="1"/>
  <c r="M176" i="35" s="1"/>
  <c r="L255" i="36" s="1"/>
  <c r="L30" i="35"/>
  <c r="L180" i="35" s="1"/>
  <c r="M167" i="35"/>
  <c r="N18" i="35"/>
  <c r="M30" i="35"/>
  <c r="M180" i="35" s="1"/>
  <c r="Q106" i="34"/>
  <c r="P118" i="34"/>
  <c r="L167" i="34"/>
  <c r="M18" i="34"/>
  <c r="L30" i="34"/>
  <c r="L180" i="34" s="1"/>
  <c r="K39" i="35"/>
  <c r="K189" i="35" s="1"/>
  <c r="J256" i="36" s="1"/>
  <c r="J279" i="36" s="1"/>
  <c r="Q79" i="35"/>
  <c r="P91" i="35"/>
  <c r="N20" i="35"/>
  <c r="M169" i="35"/>
  <c r="M32" i="35"/>
  <c r="M182" i="35" s="1"/>
  <c r="Q143" i="34"/>
  <c r="P155" i="34"/>
  <c r="N16" i="35"/>
  <c r="M165" i="35"/>
  <c r="M28" i="35"/>
  <c r="Q50" i="35"/>
  <c r="P62" i="35"/>
  <c r="Q139" i="34"/>
  <c r="P151" i="34"/>
  <c r="P81" i="35"/>
  <c r="P86" i="35" s="1"/>
  <c r="O93" i="35"/>
  <c r="O99" i="35" s="1"/>
  <c r="Q80" i="35"/>
  <c r="P92" i="35"/>
  <c r="Q51" i="34"/>
  <c r="P63" i="34"/>
  <c r="L178" i="34"/>
  <c r="Q53" i="35"/>
  <c r="P65" i="35"/>
  <c r="O116" i="34"/>
  <c r="Q83" i="34"/>
  <c r="P95" i="34"/>
  <c r="Q141" i="35"/>
  <c r="P153" i="35"/>
  <c r="L55" i="36"/>
  <c r="L58" i="36"/>
  <c r="L59" i="36" s="1"/>
  <c r="H79" i="37" s="1"/>
  <c r="P51" i="35"/>
  <c r="O63" i="35"/>
  <c r="O69" i="35" s="1"/>
  <c r="Q138" i="34"/>
  <c r="P150" i="34"/>
  <c r="Q113" i="35"/>
  <c r="P125" i="35"/>
  <c r="Q108" i="35"/>
  <c r="P120" i="35"/>
  <c r="Q136" i="34"/>
  <c r="P148" i="34"/>
  <c r="Q107" i="34"/>
  <c r="P119" i="34"/>
  <c r="O146" i="34"/>
  <c r="Q111" i="34"/>
  <c r="P123" i="34"/>
  <c r="Q47" i="35"/>
  <c r="P59" i="35"/>
  <c r="P132" i="2"/>
  <c r="O131" i="2"/>
  <c r="Q133" i="2"/>
  <c r="O69" i="28"/>
  <c r="O336" i="27"/>
  <c r="O129" i="28"/>
  <c r="O306" i="27"/>
  <c r="O99" i="28"/>
  <c r="K39" i="28"/>
  <c r="K189" i="28" s="1"/>
  <c r="J70" i="36" s="1"/>
  <c r="J102" i="36" s="1"/>
  <c r="J103" i="36" s="1"/>
  <c r="O69" i="29"/>
  <c r="Q289" i="27"/>
  <c r="P301" i="27"/>
  <c r="Q47" i="28"/>
  <c r="P59" i="28"/>
  <c r="P148" i="28"/>
  <c r="Q136" i="28"/>
  <c r="Q77" i="28"/>
  <c r="P89" i="28"/>
  <c r="S120" i="27"/>
  <c r="R147" i="27"/>
  <c r="R130" i="27"/>
  <c r="R145" i="27" s="1"/>
  <c r="Q347" i="27"/>
  <c r="P359" i="27"/>
  <c r="Q79" i="28"/>
  <c r="P91" i="28"/>
  <c r="Q310" i="27"/>
  <c r="Q312" i="27" s="1"/>
  <c r="Q73" i="29"/>
  <c r="Q75" i="29" s="1"/>
  <c r="Q73" i="28"/>
  <c r="Q75" i="28" s="1"/>
  <c r="Q83" i="29"/>
  <c r="P95" i="29"/>
  <c r="S159" i="27"/>
  <c r="AC104" i="27"/>
  <c r="O220" i="27"/>
  <c r="O226" i="27" s="1"/>
  <c r="O241" i="27" s="1"/>
  <c r="N25" i="36" s="1"/>
  <c r="N40" i="36" s="1"/>
  <c r="N41" i="36" s="1"/>
  <c r="P61" i="27"/>
  <c r="Q50" i="29"/>
  <c r="P62" i="29"/>
  <c r="Q51" i="29"/>
  <c r="P63" i="29"/>
  <c r="L178" i="28"/>
  <c r="Y102" i="27"/>
  <c r="Q48" i="29"/>
  <c r="P60" i="29"/>
  <c r="S188" i="27"/>
  <c r="U76" i="27"/>
  <c r="T235" i="27"/>
  <c r="S155" i="27"/>
  <c r="Q141" i="29"/>
  <c r="P153" i="29"/>
  <c r="M28" i="28"/>
  <c r="M165" i="28"/>
  <c r="N16" i="28"/>
  <c r="Q136" i="29"/>
  <c r="P148" i="29"/>
  <c r="S126" i="27"/>
  <c r="S125" i="27"/>
  <c r="Q320" i="27"/>
  <c r="P332" i="27"/>
  <c r="Q317" i="27"/>
  <c r="P329" i="27"/>
  <c r="Q108" i="29"/>
  <c r="P120" i="29"/>
  <c r="S89" i="27"/>
  <c r="P220" i="27"/>
  <c r="Q61" i="27"/>
  <c r="P217" i="27"/>
  <c r="Q58" i="27"/>
  <c r="Q113" i="28"/>
  <c r="P125" i="28"/>
  <c r="S121" i="27"/>
  <c r="Q137" i="28"/>
  <c r="P149" i="28"/>
  <c r="S119" i="27"/>
  <c r="Q285" i="27"/>
  <c r="P297" i="27"/>
  <c r="M32" i="28"/>
  <c r="M182" i="28" s="1"/>
  <c r="M169" i="28"/>
  <c r="N20" i="28"/>
  <c r="S123" i="27"/>
  <c r="K39" i="29"/>
  <c r="K189" i="29" s="1"/>
  <c r="J132" i="36" s="1"/>
  <c r="R191" i="27"/>
  <c r="Q138" i="29"/>
  <c r="P150" i="29"/>
  <c r="P141" i="29"/>
  <c r="P146" i="29" s="1"/>
  <c r="O153" i="29"/>
  <c r="O159" i="29" s="1"/>
  <c r="Q80" i="29"/>
  <c r="P92" i="29"/>
  <c r="Q109" i="28"/>
  <c r="P121" i="28"/>
  <c r="Q53" i="28"/>
  <c r="P65" i="28"/>
  <c r="S122" i="27"/>
  <c r="Q346" i="27"/>
  <c r="P358" i="27"/>
  <c r="U164" i="27"/>
  <c r="T175" i="27"/>
  <c r="Q373" i="27"/>
  <c r="P385" i="27"/>
  <c r="Q110" i="28"/>
  <c r="P122" i="28"/>
  <c r="Q340" i="27"/>
  <c r="Q342" i="27" s="1"/>
  <c r="Q103" i="29"/>
  <c r="Q105" i="29" s="1"/>
  <c r="Q103" i="28"/>
  <c r="Q105" i="28" s="1"/>
  <c r="Q376" i="27"/>
  <c r="P388" i="27"/>
  <c r="Q378" i="27"/>
  <c r="P390" i="27"/>
  <c r="AA167" i="27"/>
  <c r="T76" i="27"/>
  <c r="S235" i="27"/>
  <c r="S183" i="27"/>
  <c r="Q143" i="29"/>
  <c r="P155" i="29"/>
  <c r="S190" i="27"/>
  <c r="Q83" i="28"/>
  <c r="P95" i="28"/>
  <c r="S95" i="27"/>
  <c r="P218" i="27"/>
  <c r="Q59" i="27"/>
  <c r="Q79" i="29"/>
  <c r="P91" i="29"/>
  <c r="Q141" i="28"/>
  <c r="P153" i="28"/>
  <c r="S184" i="27"/>
  <c r="R211" i="27"/>
  <c r="Q80" i="28"/>
  <c r="P92" i="28"/>
  <c r="Q112" i="28"/>
  <c r="P124" i="28"/>
  <c r="S189" i="27"/>
  <c r="O366" i="27"/>
  <c r="S128" i="27"/>
  <c r="Q288" i="27"/>
  <c r="P300" i="27"/>
  <c r="P378" i="27"/>
  <c r="P383" i="27" s="1"/>
  <c r="O390" i="27"/>
  <c r="O396" i="27" s="1"/>
  <c r="Q345" i="27"/>
  <c r="P357" i="27"/>
  <c r="P88" i="28"/>
  <c r="Q76" i="28"/>
  <c r="P86" i="28"/>
  <c r="X76" i="27"/>
  <c r="W235" i="27"/>
  <c r="P58" i="28"/>
  <c r="Q46" i="28"/>
  <c r="P56" i="28"/>
  <c r="S153" i="27"/>
  <c r="L30" i="28"/>
  <c r="L180" i="28" s="1"/>
  <c r="L167" i="28"/>
  <c r="M18" i="28"/>
  <c r="Z76" i="27"/>
  <c r="Y235" i="27"/>
  <c r="O383" i="27"/>
  <c r="Q377" i="27"/>
  <c r="P389" i="27"/>
  <c r="Q111" i="29"/>
  <c r="P123" i="29"/>
  <c r="Q139" i="29"/>
  <c r="P151" i="29"/>
  <c r="Q140" i="28"/>
  <c r="P152" i="28"/>
  <c r="T132" i="27"/>
  <c r="S143" i="27"/>
  <c r="P223" i="27"/>
  <c r="P36" i="29"/>
  <c r="P186" i="29" s="1"/>
  <c r="P36" i="28"/>
  <c r="P186" i="28" s="1"/>
  <c r="P273" i="27"/>
  <c r="P423" i="27" s="1"/>
  <c r="Q64" i="27"/>
  <c r="S154" i="27"/>
  <c r="P216" i="27"/>
  <c r="Q57" i="27"/>
  <c r="L178" i="29"/>
  <c r="N254" i="27"/>
  <c r="M403" i="27"/>
  <c r="M266" i="27"/>
  <c r="M416" i="27" s="1"/>
  <c r="S186" i="27"/>
  <c r="Q49" i="29"/>
  <c r="P61" i="29"/>
  <c r="Q349" i="27"/>
  <c r="P361" i="27"/>
  <c r="P118" i="28"/>
  <c r="Q106" i="28"/>
  <c r="P116" i="28"/>
  <c r="Q286" i="27"/>
  <c r="P298" i="27"/>
  <c r="Q76" i="29"/>
  <c r="P86" i="29"/>
  <c r="P88" i="29"/>
  <c r="Q46" i="29"/>
  <c r="P56" i="29"/>
  <c r="P58" i="29"/>
  <c r="Q107" i="29"/>
  <c r="P119" i="29"/>
  <c r="S158" i="27"/>
  <c r="Q374" i="27"/>
  <c r="P386" i="27"/>
  <c r="K276" i="27"/>
  <c r="K426" i="27" s="1"/>
  <c r="K416" i="27"/>
  <c r="N163" i="28"/>
  <c r="M52" i="36" s="1"/>
  <c r="M53" i="36" s="1"/>
  <c r="N15" i="28"/>
  <c r="Y198" i="27"/>
  <c r="Q49" i="28"/>
  <c r="P61" i="28"/>
  <c r="P215" i="27"/>
  <c r="P243" i="27" s="1"/>
  <c r="O16" i="36" s="1"/>
  <c r="Q56" i="27"/>
  <c r="P83" i="27"/>
  <c r="Q316" i="27"/>
  <c r="P328" i="27"/>
  <c r="Q137" i="29"/>
  <c r="P149" i="29"/>
  <c r="P224" i="27"/>
  <c r="P37" i="29"/>
  <c r="P187" i="29" s="1"/>
  <c r="P37" i="28"/>
  <c r="P187" i="28" s="1"/>
  <c r="P274" i="27"/>
  <c r="P424" i="27" s="1"/>
  <c r="Q55" i="27"/>
  <c r="O129" i="29"/>
  <c r="O250" i="27"/>
  <c r="O13" i="29"/>
  <c r="O13" i="28"/>
  <c r="S152" i="27"/>
  <c r="R179" i="27"/>
  <c r="R162" i="27"/>
  <c r="R177" i="27" s="1"/>
  <c r="S157" i="27"/>
  <c r="N257" i="27"/>
  <c r="M406" i="27"/>
  <c r="M269" i="27"/>
  <c r="M419" i="27" s="1"/>
  <c r="Q284" i="27"/>
  <c r="P296" i="27"/>
  <c r="S160" i="27"/>
  <c r="Q319" i="27"/>
  <c r="P331" i="27"/>
  <c r="S76" i="27"/>
  <c r="R235" i="27"/>
  <c r="Q344" i="27"/>
  <c r="P356" i="27"/>
  <c r="S88" i="27"/>
  <c r="R98" i="27"/>
  <c r="R113" i="27" s="1"/>
  <c r="R115" i="27"/>
  <c r="Q106" i="29"/>
  <c r="P116" i="29"/>
  <c r="P118" i="29"/>
  <c r="S94" i="27"/>
  <c r="Q314" i="27"/>
  <c r="P326" i="27"/>
  <c r="Q290" i="27"/>
  <c r="P302" i="27"/>
  <c r="N255" i="27"/>
  <c r="M404" i="27"/>
  <c r="M267" i="27"/>
  <c r="M417" i="27" s="1"/>
  <c r="S187" i="27"/>
  <c r="Q313" i="27"/>
  <c r="P323" i="27"/>
  <c r="P325" i="27"/>
  <c r="S124" i="27"/>
  <c r="Q283" i="27"/>
  <c r="P293" i="27"/>
  <c r="P295" i="27"/>
  <c r="Q52" i="28"/>
  <c r="P64" i="28"/>
  <c r="S156" i="27"/>
  <c r="Q111" i="28"/>
  <c r="P123" i="28"/>
  <c r="Q318" i="27"/>
  <c r="P330" i="27"/>
  <c r="Q78" i="28"/>
  <c r="P90" i="28"/>
  <c r="Q348" i="27"/>
  <c r="P360" i="27"/>
  <c r="N15" i="29"/>
  <c r="N163" i="29"/>
  <c r="M114" i="36" s="1"/>
  <c r="Q287" i="27"/>
  <c r="P299" i="27"/>
  <c r="S151" i="27"/>
  <c r="Q48" i="28"/>
  <c r="P60" i="28"/>
  <c r="Q370" i="27"/>
  <c r="Q372" i="27" s="1"/>
  <c r="Q133" i="29"/>
  <c r="Q135" i="29" s="1"/>
  <c r="Q133" i="28"/>
  <c r="Q135" i="28" s="1"/>
  <c r="Q112" i="29"/>
  <c r="P124" i="29"/>
  <c r="Q350" i="27"/>
  <c r="P362" i="27"/>
  <c r="Q113" i="29"/>
  <c r="P125" i="29"/>
  <c r="Q52" i="29"/>
  <c r="P64" i="29"/>
  <c r="L26" i="28"/>
  <c r="L176" i="28" s="1"/>
  <c r="K69" i="36" s="1"/>
  <c r="K15" i="39" s="1"/>
  <c r="S91" i="27"/>
  <c r="M169" i="29"/>
  <c r="N20" i="29"/>
  <c r="M32" i="29"/>
  <c r="M182" i="29" s="1"/>
  <c r="Q380" i="27"/>
  <c r="P392" i="27"/>
  <c r="Q315" i="27"/>
  <c r="P327" i="27"/>
  <c r="Q47" i="29"/>
  <c r="P59" i="29"/>
  <c r="Q343" i="27"/>
  <c r="P353" i="27"/>
  <c r="P355" i="27"/>
  <c r="Q107" i="28"/>
  <c r="P119" i="28"/>
  <c r="S96" i="27"/>
  <c r="S92" i="27"/>
  <c r="Q53" i="29"/>
  <c r="P65" i="29"/>
  <c r="Q109" i="29"/>
  <c r="P121" i="29"/>
  <c r="Q77" i="29"/>
  <c r="P89" i="29"/>
  <c r="M167" i="29"/>
  <c r="N18" i="29"/>
  <c r="M30" i="29"/>
  <c r="M180" i="29" s="1"/>
  <c r="M255" i="27"/>
  <c r="M263" i="27" s="1"/>
  <c r="M413" i="27" s="1"/>
  <c r="L404" i="27"/>
  <c r="L267" i="27"/>
  <c r="L417" i="27" s="1"/>
  <c r="P222" i="27"/>
  <c r="Q63" i="27"/>
  <c r="N252" i="27"/>
  <c r="N400" i="27"/>
  <c r="M30" i="28"/>
  <c r="M180" i="28" s="1"/>
  <c r="M167" i="28"/>
  <c r="N18" i="28"/>
  <c r="Q110" i="29"/>
  <c r="P122" i="29"/>
  <c r="R76" i="27"/>
  <c r="Q235" i="27"/>
  <c r="Q239" i="27" s="1"/>
  <c r="Q79" i="27"/>
  <c r="M29" i="28"/>
  <c r="M179" i="28" s="1"/>
  <c r="N17" i="28"/>
  <c r="M166" i="28"/>
  <c r="Q140" i="29"/>
  <c r="P152" i="29"/>
  <c r="M166" i="29"/>
  <c r="N17" i="29"/>
  <c r="M29" i="29"/>
  <c r="M179" i="29" s="1"/>
  <c r="L415" i="27"/>
  <c r="U235" i="27"/>
  <c r="V76" i="27"/>
  <c r="M265" i="27"/>
  <c r="M402" i="27"/>
  <c r="N253" i="27"/>
  <c r="S90" i="27"/>
  <c r="M165" i="29"/>
  <c r="N16" i="29"/>
  <c r="M28" i="29"/>
  <c r="Q82" i="28"/>
  <c r="P94" i="28"/>
  <c r="Q82" i="29"/>
  <c r="P94" i="29"/>
  <c r="L167" i="29"/>
  <c r="M18" i="29"/>
  <c r="M26" i="29" s="1"/>
  <c r="M176" i="29" s="1"/>
  <c r="L131" i="36" s="1"/>
  <c r="L48" i="39" s="1"/>
  <c r="L30" i="29"/>
  <c r="L180" i="29" s="1"/>
  <c r="P219" i="27"/>
  <c r="Q60" i="27"/>
  <c r="S191" i="27"/>
  <c r="U196" i="27"/>
  <c r="T207" i="27"/>
  <c r="Y76" i="27"/>
  <c r="X235" i="27"/>
  <c r="W76" i="27"/>
  <c r="V235" i="27"/>
  <c r="Q280" i="27"/>
  <c r="Q282" i="27" s="1"/>
  <c r="Q43" i="28"/>
  <c r="Q45" i="28" s="1"/>
  <c r="Q43" i="29"/>
  <c r="Q45" i="29" s="1"/>
  <c r="S87" i="27"/>
  <c r="Q143" i="28"/>
  <c r="P155" i="28"/>
  <c r="U100" i="27"/>
  <c r="T111" i="27"/>
  <c r="X134" i="27"/>
  <c r="O99" i="29"/>
  <c r="Q51" i="28"/>
  <c r="P63" i="28"/>
  <c r="Q78" i="29"/>
  <c r="P90" i="29"/>
  <c r="S185" i="27"/>
  <c r="P141" i="28"/>
  <c r="P146" i="28" s="1"/>
  <c r="O153" i="28"/>
  <c r="O159" i="28" s="1"/>
  <c r="Q108" i="28"/>
  <c r="P120" i="28"/>
  <c r="S127" i="27"/>
  <c r="Q138" i="28"/>
  <c r="P150" i="28"/>
  <c r="Q50" i="28"/>
  <c r="P62" i="28"/>
  <c r="Q375" i="27"/>
  <c r="P387" i="27"/>
  <c r="Q139" i="28"/>
  <c r="P151" i="28"/>
  <c r="S93" i="27"/>
  <c r="Q81" i="28"/>
  <c r="P93" i="28"/>
  <c r="Q81" i="29"/>
  <c r="P93" i="29"/>
  <c r="AG4" i="28"/>
  <c r="AE101" i="27"/>
  <c r="AF102" i="27" s="1"/>
  <c r="AG103" i="27" s="1"/>
  <c r="AH104" i="27" s="1"/>
  <c r="AI105" i="27" s="1"/>
  <c r="AJ106" i="27" s="1"/>
  <c r="AK107" i="27" s="1"/>
  <c r="AL108" i="27" s="1"/>
  <c r="AM109" i="27" s="1"/>
  <c r="AE165" i="27"/>
  <c r="AF166" i="27" s="1"/>
  <c r="AG167" i="27" s="1"/>
  <c r="AH168" i="27" s="1"/>
  <c r="AI169" i="27" s="1"/>
  <c r="AJ170" i="27" s="1"/>
  <c r="AK171" i="27" s="1"/>
  <c r="AL172" i="27" s="1"/>
  <c r="AM173" i="27" s="1"/>
  <c r="AE197" i="27"/>
  <c r="AF198" i="27" s="1"/>
  <c r="AG199" i="27" s="1"/>
  <c r="AH200" i="27" s="1"/>
  <c r="AI201" i="27" s="1"/>
  <c r="AB77" i="27"/>
  <c r="AB237" i="27" s="1"/>
  <c r="AA236" i="27"/>
  <c r="AJ205" i="27"/>
  <c r="AJ204" i="27"/>
  <c r="AI202" i="27"/>
  <c r="AG204" i="27"/>
  <c r="AI205" i="27"/>
  <c r="AC37" i="27"/>
  <c r="AC42" i="27"/>
  <c r="AE28" i="27"/>
  <c r="AE36" i="27" s="1"/>
  <c r="AE46" i="27" s="1"/>
  <c r="AE26" i="27"/>
  <c r="AE34" i="27" s="1"/>
  <c r="AE44" i="27" s="1"/>
  <c r="AE132" i="27" s="1"/>
  <c r="AE27" i="27"/>
  <c r="AE35" i="27" s="1"/>
  <c r="AE45" i="27" s="1"/>
  <c r="AE25" i="27"/>
  <c r="AE33" i="27" s="1"/>
  <c r="AE43" i="27" s="1"/>
  <c r="AE24" i="27"/>
  <c r="AB47" i="27"/>
  <c r="AG4" i="27"/>
  <c r="AF13" i="27"/>
  <c r="AD29" i="27"/>
  <c r="AD32" i="27"/>
  <c r="R85" i="2"/>
  <c r="R135" i="2" s="1"/>
  <c r="R87" i="2"/>
  <c r="R137" i="2" s="1"/>
  <c r="R82" i="2"/>
  <c r="R86" i="2"/>
  <c r="R136" i="2" s="1"/>
  <c r="R81" i="2"/>
  <c r="R84" i="2"/>
  <c r="R134" i="2" s="1"/>
  <c r="R89" i="2"/>
  <c r="R139" i="2" s="1"/>
  <c r="R80" i="2"/>
  <c r="R83" i="2"/>
  <c r="Q72" i="2"/>
  <c r="R94" i="2"/>
  <c r="S95" i="2" s="1"/>
  <c r="T96" i="2" s="1"/>
  <c r="U97" i="2" s="1"/>
  <c r="V98" i="2" s="1"/>
  <c r="W99" i="2" s="1"/>
  <c r="X100" i="2" s="1"/>
  <c r="Y101" i="2" s="1"/>
  <c r="Z102" i="2" s="1"/>
  <c r="Q108" i="2"/>
  <c r="Q113" i="2" s="1"/>
  <c r="Q117" i="2" s="1"/>
  <c r="Q130" i="2" s="1"/>
  <c r="Q87" i="2"/>
  <c r="Q137" i="2" s="1"/>
  <c r="P91" i="2"/>
  <c r="P94" i="2"/>
  <c r="O104" i="2"/>
  <c r="O106" i="2" s="1"/>
  <c r="O108" i="2"/>
  <c r="O113" i="2" s="1"/>
  <c r="O117" i="2" s="1"/>
  <c r="O130" i="2" s="1"/>
  <c r="Q94" i="2"/>
  <c r="R95" i="2" s="1"/>
  <c r="S96" i="2" s="1"/>
  <c r="T97" i="2" s="1"/>
  <c r="U98" i="2" s="1"/>
  <c r="V99" i="2" s="1"/>
  <c r="W100" i="2" s="1"/>
  <c r="X101" i="2" s="1"/>
  <c r="Y102" i="2" s="1"/>
  <c r="P108" i="2"/>
  <c r="P113" i="2" s="1"/>
  <c r="P117" i="2" s="1"/>
  <c r="R72" i="2"/>
  <c r="R93" i="2"/>
  <c r="AC50" i="2"/>
  <c r="AC49" i="2"/>
  <c r="AC53" i="2"/>
  <c r="AC52" i="2"/>
  <c r="AC51" i="2"/>
  <c r="AB54" i="2"/>
  <c r="AE4" i="2"/>
  <c r="AD38" i="2"/>
  <c r="AD24" i="2"/>
  <c r="AD31" i="2"/>
  <c r="AD17" i="2"/>
  <c r="R62" i="2"/>
  <c r="Q62" i="2"/>
  <c r="S4" i="12"/>
  <c r="S5" i="12"/>
  <c r="R7" i="12"/>
  <c r="R6" i="12"/>
  <c r="W8" i="36"/>
  <c r="W8" i="38" s="1"/>
  <c r="AK12" i="2"/>
  <c r="I264" i="36" l="1"/>
  <c r="I291" i="36"/>
  <c r="I292" i="36" s="1"/>
  <c r="E180" i="37" s="1"/>
  <c r="J164" i="36"/>
  <c r="J165" i="36" s="1"/>
  <c r="J155" i="36"/>
  <c r="J98" i="39"/>
  <c r="J99" i="39" s="1"/>
  <c r="F173" i="37" s="1"/>
  <c r="AA126" i="39"/>
  <c r="AA127" i="39" s="1"/>
  <c r="W144" i="37" s="1"/>
  <c r="I56" i="39"/>
  <c r="I58" i="39" s="1"/>
  <c r="I60" i="39" s="1"/>
  <c r="I71" i="39"/>
  <c r="I72" i="39" s="1"/>
  <c r="E117" i="37" s="1"/>
  <c r="J288" i="36"/>
  <c r="J289" i="36" s="1"/>
  <c r="J261" i="36"/>
  <c r="K276" i="36"/>
  <c r="K277" i="36" s="1"/>
  <c r="G170" i="37" s="1"/>
  <c r="K76" i="39"/>
  <c r="K152" i="36"/>
  <c r="K153" i="36" s="1"/>
  <c r="G114" i="37" s="1"/>
  <c r="K49" i="39"/>
  <c r="D119" i="37"/>
  <c r="L75" i="39"/>
  <c r="L274" i="36"/>
  <c r="L258" i="36"/>
  <c r="E150" i="37"/>
  <c r="I229" i="36"/>
  <c r="I230" i="36" s="1"/>
  <c r="V148" i="37"/>
  <c r="J56" i="39"/>
  <c r="J71" i="39"/>
  <c r="J72" i="39" s="1"/>
  <c r="F117" i="37" s="1"/>
  <c r="I167" i="36"/>
  <c r="I168" i="36" s="1"/>
  <c r="E124" i="37" s="1"/>
  <c r="E122" i="37"/>
  <c r="E123" i="37" s="1"/>
  <c r="K186" i="36"/>
  <c r="G136" i="37"/>
  <c r="G154" i="37" s="1"/>
  <c r="AA129" i="39"/>
  <c r="AA131" i="39" s="1"/>
  <c r="AA132" i="39" s="1"/>
  <c r="W145" i="37" s="1"/>
  <c r="AB120" i="39"/>
  <c r="AB121" i="39"/>
  <c r="AB122" i="39"/>
  <c r="AB123" i="39"/>
  <c r="AB124" i="39"/>
  <c r="J85" i="39"/>
  <c r="J87" i="39" s="1"/>
  <c r="I85" i="39"/>
  <c r="I87" i="39" s="1"/>
  <c r="D173" i="37"/>
  <c r="K248" i="36"/>
  <c r="G164" i="37"/>
  <c r="J33" i="39"/>
  <c r="H35" i="39" s="1" a="1"/>
  <c r="H35" i="39" s="1"/>
  <c r="R38" i="39" s="1" a="1"/>
  <c r="R38" i="39" s="1"/>
  <c r="R39" i="39" s="1"/>
  <c r="J71" i="37"/>
  <c r="N43" i="36"/>
  <c r="N44" i="36" s="1"/>
  <c r="J73" i="37" s="1"/>
  <c r="F94" i="37"/>
  <c r="F95" i="37" s="1"/>
  <c r="J105" i="36"/>
  <c r="J106" i="36" s="1"/>
  <c r="F96" i="37" s="1"/>
  <c r="I68" i="37"/>
  <c r="D91" i="37"/>
  <c r="K62" i="36"/>
  <c r="G80" i="37"/>
  <c r="E89" i="37"/>
  <c r="L39" i="34"/>
  <c r="L189" i="34" s="1"/>
  <c r="K194" i="36" s="1"/>
  <c r="I203" i="36"/>
  <c r="I202" i="36"/>
  <c r="I138" i="36"/>
  <c r="AC7" i="36"/>
  <c r="AC7" i="38"/>
  <c r="AC7" i="39"/>
  <c r="L242" i="36"/>
  <c r="L247" i="36"/>
  <c r="L180" i="36"/>
  <c r="L185" i="36"/>
  <c r="K197" i="36"/>
  <c r="G139" i="37" s="1"/>
  <c r="M241" i="36"/>
  <c r="M239" i="36"/>
  <c r="M244" i="36" s="1"/>
  <c r="M245" i="36" s="1"/>
  <c r="I163" i="37" s="1"/>
  <c r="K124" i="36"/>
  <c r="I94" i="36"/>
  <c r="AC5" i="36"/>
  <c r="AC5" i="38"/>
  <c r="AC5" i="39"/>
  <c r="J226" i="36"/>
  <c r="J227" i="36" s="1"/>
  <c r="J199" i="36"/>
  <c r="AC6" i="36"/>
  <c r="AC6" i="38"/>
  <c r="AC6" i="39"/>
  <c r="M179" i="36"/>
  <c r="M177" i="36"/>
  <c r="M182" i="36" s="1"/>
  <c r="M183" i="36" s="1"/>
  <c r="I135" i="37" s="1"/>
  <c r="I159" i="36"/>
  <c r="J137" i="36"/>
  <c r="J138" i="36" s="1"/>
  <c r="I158" i="36"/>
  <c r="L150" i="36"/>
  <c r="L134" i="36"/>
  <c r="I218" i="36"/>
  <c r="E141" i="37" s="1"/>
  <c r="I220" i="36"/>
  <c r="I280" i="36"/>
  <c r="E169" i="37" s="1"/>
  <c r="E183" i="37" s="1"/>
  <c r="I282" i="36"/>
  <c r="K135" i="36"/>
  <c r="G111" i="37" s="1"/>
  <c r="I79" i="36"/>
  <c r="M117" i="36"/>
  <c r="M115" i="36"/>
  <c r="M120" i="36" s="1"/>
  <c r="M121" i="36" s="1"/>
  <c r="I107" i="37" s="1"/>
  <c r="L123" i="36"/>
  <c r="L118" i="36"/>
  <c r="H108" i="37" s="1"/>
  <c r="N165" i="35"/>
  <c r="O16" i="35"/>
  <c r="N28" i="35"/>
  <c r="K88" i="36"/>
  <c r="K16" i="39" s="1"/>
  <c r="K28" i="39" s="1"/>
  <c r="K72" i="36"/>
  <c r="M55" i="36"/>
  <c r="M58" i="36"/>
  <c r="M59" i="36" s="1"/>
  <c r="I79" i="37" s="1"/>
  <c r="R139" i="34"/>
  <c r="Q151" i="34"/>
  <c r="M178" i="35"/>
  <c r="N170" i="35"/>
  <c r="O21" i="35"/>
  <c r="N33" i="35"/>
  <c r="N183" i="35" s="1"/>
  <c r="R49" i="35"/>
  <c r="Q61" i="35"/>
  <c r="R54" i="34"/>
  <c r="R67" i="34" s="1"/>
  <c r="Q66" i="34"/>
  <c r="R79" i="34"/>
  <c r="Q91" i="34"/>
  <c r="R78" i="34"/>
  <c r="Q90" i="34"/>
  <c r="R139" i="35"/>
  <c r="Q151" i="35"/>
  <c r="R51" i="34"/>
  <c r="Q63" i="34"/>
  <c r="R138" i="35"/>
  <c r="Q150" i="35"/>
  <c r="R137" i="35"/>
  <c r="Q149" i="35"/>
  <c r="R111" i="34"/>
  <c r="Q123" i="34"/>
  <c r="R50" i="35"/>
  <c r="Q62" i="35"/>
  <c r="R103" i="34"/>
  <c r="R105" i="34" s="1"/>
  <c r="R103" i="35"/>
  <c r="R105" i="35" s="1"/>
  <c r="R133" i="34"/>
  <c r="R135" i="34" s="1"/>
  <c r="R133" i="35"/>
  <c r="R135" i="35" s="1"/>
  <c r="R73" i="35"/>
  <c r="R75" i="35" s="1"/>
  <c r="R73" i="34"/>
  <c r="R75" i="34" s="1"/>
  <c r="R48" i="35"/>
  <c r="Q60" i="35"/>
  <c r="R137" i="34"/>
  <c r="Q149" i="34"/>
  <c r="Q52" i="35"/>
  <c r="Q56" i="35" s="1"/>
  <c r="P64" i="35"/>
  <c r="P69" i="35" s="1"/>
  <c r="L61" i="36"/>
  <c r="L56" i="36"/>
  <c r="R54" i="35"/>
  <c r="R67" i="35" s="1"/>
  <c r="Q66" i="35"/>
  <c r="R80" i="35"/>
  <c r="Q92" i="35"/>
  <c r="R76" i="35"/>
  <c r="Q88" i="35"/>
  <c r="Q112" i="35"/>
  <c r="Q116" i="35" s="1"/>
  <c r="P124" i="35"/>
  <c r="P129" i="35" s="1"/>
  <c r="R114" i="34"/>
  <c r="R127" i="34" s="1"/>
  <c r="Q126" i="34"/>
  <c r="R77" i="35"/>
  <c r="Q89" i="35"/>
  <c r="M182" i="34"/>
  <c r="I96" i="36"/>
  <c r="R140" i="35"/>
  <c r="Q152" i="35"/>
  <c r="I78" i="36"/>
  <c r="P13" i="34"/>
  <c r="P13" i="35"/>
  <c r="Q52" i="34"/>
  <c r="Q56" i="34" s="1"/>
  <c r="P64" i="34"/>
  <c r="P69" i="34" s="1"/>
  <c r="R110" i="34"/>
  <c r="Q122" i="34"/>
  <c r="O18" i="36"/>
  <c r="O19" i="36" s="1"/>
  <c r="K56" i="37" s="1"/>
  <c r="Q82" i="35"/>
  <c r="P94" i="35"/>
  <c r="P99" i="35" s="1"/>
  <c r="R140" i="34"/>
  <c r="Q152" i="34"/>
  <c r="N166" i="35"/>
  <c r="O17" i="35"/>
  <c r="N29" i="35"/>
  <c r="N179" i="35" s="1"/>
  <c r="N168" i="35"/>
  <c r="O19" i="35"/>
  <c r="N31" i="35"/>
  <c r="N181" i="35" s="1"/>
  <c r="R76" i="34"/>
  <c r="Q88" i="34"/>
  <c r="O18" i="35"/>
  <c r="N30" i="35"/>
  <c r="N180" i="35" s="1"/>
  <c r="N167" i="35"/>
  <c r="R142" i="34"/>
  <c r="Q154" i="34"/>
  <c r="N170" i="34"/>
  <c r="O21" i="34"/>
  <c r="N33" i="34"/>
  <c r="N183" i="34" s="1"/>
  <c r="R112" i="35"/>
  <c r="Q124" i="35"/>
  <c r="R111" i="35"/>
  <c r="Q123" i="35"/>
  <c r="R110" i="35"/>
  <c r="Q122" i="35"/>
  <c r="R82" i="34"/>
  <c r="Q94" i="34"/>
  <c r="R136" i="35"/>
  <c r="Q148" i="35"/>
  <c r="R144" i="35"/>
  <c r="R157" i="35" s="1"/>
  <c r="Q156" i="35"/>
  <c r="P66" i="27"/>
  <c r="P81" i="27" s="1"/>
  <c r="R112" i="34"/>
  <c r="Q124" i="34"/>
  <c r="R109" i="35"/>
  <c r="Q121" i="35"/>
  <c r="R141" i="35"/>
  <c r="Q153" i="35"/>
  <c r="Q112" i="34"/>
  <c r="Q116" i="34" s="1"/>
  <c r="P124" i="34"/>
  <c r="P129" i="34" s="1"/>
  <c r="R49" i="34"/>
  <c r="Q61" i="34"/>
  <c r="Q82" i="34"/>
  <c r="P94" i="34"/>
  <c r="P99" i="34" s="1"/>
  <c r="R77" i="34"/>
  <c r="Q89" i="34"/>
  <c r="P56" i="35"/>
  <c r="R136" i="34"/>
  <c r="Q148" i="34"/>
  <c r="N34" i="36"/>
  <c r="N35" i="36" s="1"/>
  <c r="J62" i="37" s="1"/>
  <c r="N27" i="36"/>
  <c r="N28" i="36" s="1"/>
  <c r="J59" i="37" s="1"/>
  <c r="J93" i="36"/>
  <c r="J75" i="36"/>
  <c r="R142" i="35"/>
  <c r="Q154" i="35"/>
  <c r="R51" i="35"/>
  <c r="Q63" i="35"/>
  <c r="R144" i="34"/>
  <c r="R157" i="34" s="1"/>
  <c r="Q156" i="34"/>
  <c r="N19" i="34"/>
  <c r="N26" i="34" s="1"/>
  <c r="N176" i="34" s="1"/>
  <c r="M193" i="36" s="1"/>
  <c r="M112" i="39" s="1"/>
  <c r="M168" i="34"/>
  <c r="M31" i="34"/>
  <c r="M181" i="34" s="1"/>
  <c r="R109" i="34"/>
  <c r="Q121" i="34"/>
  <c r="R108" i="35"/>
  <c r="Q120" i="35"/>
  <c r="R78" i="35"/>
  <c r="Q90" i="35"/>
  <c r="Q142" i="34"/>
  <c r="P154" i="34"/>
  <c r="P159" i="34" s="1"/>
  <c r="L39" i="35"/>
  <c r="L189" i="35" s="1"/>
  <c r="K256" i="36" s="1"/>
  <c r="K279" i="36" s="1"/>
  <c r="P56" i="34"/>
  <c r="O19" i="34"/>
  <c r="N168" i="34"/>
  <c r="N31" i="34"/>
  <c r="N181" i="34" s="1"/>
  <c r="R82" i="35"/>
  <c r="Q94" i="35"/>
  <c r="R47" i="35"/>
  <c r="Q59" i="35"/>
  <c r="R46" i="34"/>
  <c r="Q58" i="34"/>
  <c r="R43" i="35"/>
  <c r="R45" i="35" s="1"/>
  <c r="R43" i="34"/>
  <c r="R45" i="34" s="1"/>
  <c r="R81" i="35"/>
  <c r="Q93" i="35"/>
  <c r="R141" i="34"/>
  <c r="Q153" i="34"/>
  <c r="R194" i="27"/>
  <c r="R209" i="27" s="1"/>
  <c r="R114" i="35"/>
  <c r="R127" i="35" s="1"/>
  <c r="Q126" i="35"/>
  <c r="N19" i="35"/>
  <c r="N26" i="35" s="1"/>
  <c r="N176" i="35" s="1"/>
  <c r="M255" i="36" s="1"/>
  <c r="M168" i="35"/>
  <c r="M31" i="35"/>
  <c r="M181" i="35" s="1"/>
  <c r="P116" i="35"/>
  <c r="O16" i="34"/>
  <c r="N165" i="34"/>
  <c r="N28" i="34"/>
  <c r="R84" i="35"/>
  <c r="R97" i="35" s="1"/>
  <c r="Q96" i="35"/>
  <c r="M26" i="34"/>
  <c r="M176" i="34" s="1"/>
  <c r="L193" i="36" s="1"/>
  <c r="L112" i="39" s="1"/>
  <c r="R106" i="34"/>
  <c r="Q118" i="34"/>
  <c r="R47" i="34"/>
  <c r="Q59" i="34"/>
  <c r="R50" i="34"/>
  <c r="Q62" i="34"/>
  <c r="O15" i="34"/>
  <c r="O163" i="34"/>
  <c r="N176" i="36" s="1"/>
  <c r="R46" i="35"/>
  <c r="Q58" i="35"/>
  <c r="R107" i="34"/>
  <c r="Q119" i="34"/>
  <c r="Q142" i="35"/>
  <c r="Q146" i="35" s="1"/>
  <c r="P154" i="35"/>
  <c r="P159" i="35" s="1"/>
  <c r="Q37" i="34"/>
  <c r="Q187" i="34" s="1"/>
  <c r="Q37" i="35"/>
  <c r="Q187" i="35" s="1"/>
  <c r="R108" i="34"/>
  <c r="Q120" i="34"/>
  <c r="R84" i="34"/>
  <c r="R97" i="34" s="1"/>
  <c r="Q96" i="34"/>
  <c r="R52" i="34"/>
  <c r="Q64" i="34"/>
  <c r="R80" i="34"/>
  <c r="Q92" i="34"/>
  <c r="R107" i="35"/>
  <c r="Q119" i="35"/>
  <c r="R79" i="35"/>
  <c r="Q91" i="35"/>
  <c r="R52" i="35"/>
  <c r="Q64" i="35"/>
  <c r="O17" i="34"/>
  <c r="N166" i="34"/>
  <c r="N29" i="34"/>
  <c r="N179" i="34" s="1"/>
  <c r="R106" i="35"/>
  <c r="Q118" i="35"/>
  <c r="O18" i="34"/>
  <c r="N167" i="34"/>
  <c r="N30" i="34"/>
  <c r="N180" i="34" s="1"/>
  <c r="R48" i="34"/>
  <c r="Q60" i="34"/>
  <c r="R138" i="34"/>
  <c r="Q150" i="34"/>
  <c r="R81" i="34"/>
  <c r="Q93" i="34"/>
  <c r="O15" i="35"/>
  <c r="O163" i="35"/>
  <c r="N238" i="36" s="1"/>
  <c r="O141" i="2"/>
  <c r="L276" i="27"/>
  <c r="L426" i="27" s="1"/>
  <c r="P69" i="29"/>
  <c r="Y135" i="27"/>
  <c r="Q58" i="28"/>
  <c r="R46" i="28"/>
  <c r="Q56" i="28"/>
  <c r="N256" i="27"/>
  <c r="M405" i="27"/>
  <c r="M268" i="27"/>
  <c r="M418" i="27" s="1"/>
  <c r="R110" i="29"/>
  <c r="Q122" i="29"/>
  <c r="R113" i="29"/>
  <c r="Q125" i="29"/>
  <c r="T152" i="27"/>
  <c r="S179" i="27"/>
  <c r="S162" i="27"/>
  <c r="S177" i="27" s="1"/>
  <c r="R79" i="28"/>
  <c r="Q91" i="28"/>
  <c r="T157" i="27"/>
  <c r="T188" i="27"/>
  <c r="T77" i="27"/>
  <c r="S236" i="27"/>
  <c r="R285" i="27"/>
  <c r="Q297" i="27"/>
  <c r="O252" i="27"/>
  <c r="O400" i="27"/>
  <c r="R138" i="29"/>
  <c r="Q150" i="29"/>
  <c r="Q224" i="27"/>
  <c r="Q37" i="29"/>
  <c r="Q187" i="29" s="1"/>
  <c r="Q37" i="28"/>
  <c r="Q187" i="28" s="1"/>
  <c r="Q274" i="27"/>
  <c r="Q424" i="27" s="1"/>
  <c r="R55" i="27"/>
  <c r="R141" i="28"/>
  <c r="Q153" i="28"/>
  <c r="T154" i="27"/>
  <c r="P99" i="28"/>
  <c r="T119" i="27"/>
  <c r="T190" i="27"/>
  <c r="R84" i="28"/>
  <c r="R97" i="28" s="1"/>
  <c r="Q96" i="28"/>
  <c r="R81" i="29"/>
  <c r="Q93" i="29"/>
  <c r="L39" i="28"/>
  <c r="L189" i="28" s="1"/>
  <c r="K70" i="36" s="1"/>
  <c r="K102" i="36" s="1"/>
  <c r="K103" i="36" s="1"/>
  <c r="R348" i="27"/>
  <c r="Q360" i="27"/>
  <c r="R118" i="2"/>
  <c r="S119" i="2" s="1"/>
  <c r="T120" i="2" s="1"/>
  <c r="U121" i="2" s="1"/>
  <c r="V122" i="2" s="1"/>
  <c r="W123" i="2" s="1"/>
  <c r="X124" i="2" s="1"/>
  <c r="Y125" i="2" s="1"/>
  <c r="Z126" i="2" s="1"/>
  <c r="R82" i="28"/>
  <c r="Q94" i="28"/>
  <c r="R376" i="27"/>
  <c r="Q388" i="27"/>
  <c r="T128" i="27"/>
  <c r="R283" i="27"/>
  <c r="Q293" i="27"/>
  <c r="Q295" i="27"/>
  <c r="T192" i="27"/>
  <c r="N19" i="29"/>
  <c r="N26" i="29" s="1"/>
  <c r="N176" i="29" s="1"/>
  <c r="M131" i="36" s="1"/>
  <c r="M48" i="39" s="1"/>
  <c r="M168" i="29"/>
  <c r="M31" i="29"/>
  <c r="M181" i="29" s="1"/>
  <c r="N166" i="29"/>
  <c r="O17" i="29"/>
  <c r="N29" i="29"/>
  <c r="N179" i="29" s="1"/>
  <c r="O254" i="27"/>
  <c r="N403" i="27"/>
  <c r="N266" i="27"/>
  <c r="N416" i="27" s="1"/>
  <c r="N167" i="29"/>
  <c r="O18" i="29"/>
  <c r="N30" i="29"/>
  <c r="N180" i="29" s="1"/>
  <c r="N265" i="27"/>
  <c r="N402" i="27"/>
  <c r="N263" i="27"/>
  <c r="N413" i="27" s="1"/>
  <c r="O253" i="27"/>
  <c r="N170" i="29"/>
  <c r="O21" i="29"/>
  <c r="N33" i="29"/>
  <c r="N183" i="29" s="1"/>
  <c r="R53" i="29"/>
  <c r="Q65" i="29"/>
  <c r="Q148" i="28"/>
  <c r="R136" i="28"/>
  <c r="P69" i="28"/>
  <c r="T125" i="27"/>
  <c r="T89" i="27"/>
  <c r="R340" i="27"/>
  <c r="R342" i="27" s="1"/>
  <c r="R103" i="29"/>
  <c r="R105" i="29" s="1"/>
  <c r="R103" i="28"/>
  <c r="R105" i="28" s="1"/>
  <c r="R50" i="28"/>
  <c r="Q62" i="28"/>
  <c r="R375" i="27"/>
  <c r="Q387" i="27"/>
  <c r="R107" i="28"/>
  <c r="Q119" i="28"/>
  <c r="Q217" i="27"/>
  <c r="R58" i="27"/>
  <c r="AA77" i="27"/>
  <c r="Z236" i="27"/>
  <c r="P129" i="28"/>
  <c r="T185" i="27"/>
  <c r="T184" i="27"/>
  <c r="S211" i="27"/>
  <c r="R377" i="27"/>
  <c r="Q389" i="27"/>
  <c r="T90" i="27"/>
  <c r="R142" i="29"/>
  <c r="Q154" i="29"/>
  <c r="R84" i="29"/>
  <c r="R97" i="29" s="1"/>
  <c r="Q96" i="29"/>
  <c r="R137" i="28"/>
  <c r="Q149" i="28"/>
  <c r="Q118" i="2"/>
  <c r="R119" i="2" s="1"/>
  <c r="S120" i="2" s="1"/>
  <c r="T121" i="2" s="1"/>
  <c r="U122" i="2" s="1"/>
  <c r="V123" i="2" s="1"/>
  <c r="W124" i="2" s="1"/>
  <c r="X125" i="2" s="1"/>
  <c r="Y126" i="2" s="1"/>
  <c r="V101" i="27"/>
  <c r="U111" i="27"/>
  <c r="S77" i="27"/>
  <c r="R236" i="27"/>
  <c r="R239" i="27" s="1"/>
  <c r="R79" i="27"/>
  <c r="N168" i="29"/>
  <c r="O19" i="29"/>
  <c r="N31" i="29"/>
  <c r="N181" i="29" s="1"/>
  <c r="R54" i="29"/>
  <c r="R67" i="29" s="1"/>
  <c r="Q66" i="29"/>
  <c r="T87" i="27"/>
  <c r="P129" i="29"/>
  <c r="R136" i="29"/>
  <c r="Q148" i="29"/>
  <c r="R288" i="27"/>
  <c r="Q300" i="27"/>
  <c r="R319" i="27"/>
  <c r="Q331" i="27"/>
  <c r="R53" i="28"/>
  <c r="Q65" i="28"/>
  <c r="T95" i="27"/>
  <c r="R320" i="27"/>
  <c r="Q332" i="27"/>
  <c r="T153" i="27"/>
  <c r="Q215" i="27"/>
  <c r="Q243" i="27" s="1"/>
  <c r="P16" i="36" s="1"/>
  <c r="R56" i="27"/>
  <c r="Q83" i="27"/>
  <c r="R317" i="27"/>
  <c r="Q329" i="27"/>
  <c r="R47" i="29"/>
  <c r="Q59" i="29"/>
  <c r="T187" i="27"/>
  <c r="R140" i="29"/>
  <c r="Q152" i="29"/>
  <c r="M31" i="28"/>
  <c r="M181" i="28" s="1"/>
  <c r="M168" i="28"/>
  <c r="N19" i="28"/>
  <c r="N26" i="28" s="1"/>
  <c r="N176" i="28" s="1"/>
  <c r="M69" i="36" s="1"/>
  <c r="M15" i="39" s="1"/>
  <c r="R47" i="28"/>
  <c r="Q59" i="28"/>
  <c r="R346" i="27"/>
  <c r="Q358" i="27"/>
  <c r="R113" i="28"/>
  <c r="Q125" i="28"/>
  <c r="R374" i="27"/>
  <c r="Q386" i="27"/>
  <c r="T123" i="27"/>
  <c r="Q142" i="29"/>
  <c r="P154" i="29"/>
  <c r="P159" i="29" s="1"/>
  <c r="Q221" i="27"/>
  <c r="R62" i="27"/>
  <c r="R137" i="29"/>
  <c r="Q149" i="29"/>
  <c r="Q88" i="28"/>
  <c r="R76" i="28"/>
  <c r="R310" i="27"/>
  <c r="R312" i="27" s="1"/>
  <c r="R73" i="29"/>
  <c r="R75" i="29" s="1"/>
  <c r="R73" i="28"/>
  <c r="R75" i="28" s="1"/>
  <c r="R51" i="28"/>
  <c r="Q63" i="28"/>
  <c r="R109" i="28"/>
  <c r="Q121" i="28"/>
  <c r="R79" i="29"/>
  <c r="Q91" i="29"/>
  <c r="X77" i="27"/>
  <c r="W236" i="27"/>
  <c r="M415" i="27"/>
  <c r="Q223" i="27"/>
  <c r="R64" i="27"/>
  <c r="R48" i="29"/>
  <c r="Q60" i="29"/>
  <c r="R114" i="29"/>
  <c r="R127" i="29" s="1"/>
  <c r="Q126" i="29"/>
  <c r="R373" i="27"/>
  <c r="Q385" i="27"/>
  <c r="O256" i="27"/>
  <c r="N405" i="27"/>
  <c r="N268" i="27"/>
  <c r="N418" i="27" s="1"/>
  <c r="O258" i="27"/>
  <c r="N407" i="27"/>
  <c r="N270" i="27"/>
  <c r="N420" i="27" s="1"/>
  <c r="Z199" i="27"/>
  <c r="P99" i="29"/>
  <c r="R142" i="28"/>
  <c r="Q154" i="28"/>
  <c r="U77" i="27"/>
  <c r="T236" i="27"/>
  <c r="Q118" i="28"/>
  <c r="R106" i="28"/>
  <c r="Q116" i="28"/>
  <c r="R286" i="27"/>
  <c r="Q298" i="27"/>
  <c r="T122" i="27"/>
  <c r="R109" i="29"/>
  <c r="Q121" i="29"/>
  <c r="T126" i="27"/>
  <c r="T189" i="27"/>
  <c r="R52" i="29"/>
  <c r="Q64" i="29"/>
  <c r="AD105" i="27"/>
  <c r="R76" i="29"/>
  <c r="Q86" i="29"/>
  <c r="Q88" i="29"/>
  <c r="T121" i="27"/>
  <c r="P118" i="2"/>
  <c r="Q119" i="2" s="1"/>
  <c r="R120" i="2" s="1"/>
  <c r="S121" i="2" s="1"/>
  <c r="T122" i="2" s="1"/>
  <c r="U123" i="2" s="1"/>
  <c r="V124" i="2" s="1"/>
  <c r="W125" i="2" s="1"/>
  <c r="X126" i="2" s="1"/>
  <c r="O128" i="2"/>
  <c r="T94" i="27"/>
  <c r="R144" i="28"/>
  <c r="R157" i="28" s="1"/>
  <c r="Q156" i="28"/>
  <c r="Q220" i="27"/>
  <c r="R61" i="27"/>
  <c r="R83" i="29"/>
  <c r="Q95" i="29"/>
  <c r="W77" i="27"/>
  <c r="V236" i="27"/>
  <c r="R141" i="29"/>
  <c r="Q153" i="29"/>
  <c r="R111" i="29"/>
  <c r="Q123" i="29"/>
  <c r="R108" i="28"/>
  <c r="Q120" i="28"/>
  <c r="O16" i="29"/>
  <c r="N28" i="29"/>
  <c r="N165" i="29"/>
  <c r="R112" i="28"/>
  <c r="Q124" i="28"/>
  <c r="R314" i="27"/>
  <c r="Q326" i="27"/>
  <c r="T151" i="27"/>
  <c r="P250" i="27"/>
  <c r="P13" i="29"/>
  <c r="P13" i="28"/>
  <c r="N28" i="28"/>
  <c r="N165" i="28"/>
  <c r="O16" i="28"/>
  <c r="R350" i="27"/>
  <c r="Q362" i="27"/>
  <c r="R112" i="29"/>
  <c r="Q124" i="29"/>
  <c r="Q379" i="27"/>
  <c r="P391" i="27"/>
  <c r="P396" i="27" s="1"/>
  <c r="R81" i="28"/>
  <c r="Q93" i="28"/>
  <c r="T191" i="27"/>
  <c r="R106" i="29"/>
  <c r="Q116" i="29"/>
  <c r="Q118" i="29"/>
  <c r="U175" i="27"/>
  <c r="V165" i="27"/>
  <c r="R54" i="28"/>
  <c r="R67" i="28" s="1"/>
  <c r="Q66" i="28"/>
  <c r="M26" i="28"/>
  <c r="M176" i="28" s="1"/>
  <c r="L69" i="36" s="1"/>
  <c r="L15" i="39" s="1"/>
  <c r="R313" i="27"/>
  <c r="Q323" i="27"/>
  <c r="Q325" i="27"/>
  <c r="R48" i="28"/>
  <c r="Q60" i="28"/>
  <c r="R139" i="28"/>
  <c r="Q151" i="28"/>
  <c r="Q142" i="28"/>
  <c r="P154" i="28"/>
  <c r="P159" i="28" s="1"/>
  <c r="R52" i="28"/>
  <c r="Q64" i="28"/>
  <c r="Z77" i="27"/>
  <c r="Y236" i="27"/>
  <c r="N31" i="28"/>
  <c r="N181" i="28" s="1"/>
  <c r="N168" i="28"/>
  <c r="O19" i="28"/>
  <c r="T93" i="27"/>
  <c r="P366" i="27"/>
  <c r="R316" i="27"/>
  <c r="Q328" i="27"/>
  <c r="T92" i="27"/>
  <c r="R351" i="27"/>
  <c r="R364" i="27" s="1"/>
  <c r="Q363" i="27"/>
  <c r="R49" i="28"/>
  <c r="Q61" i="28"/>
  <c r="Q296" i="27"/>
  <c r="R284" i="27"/>
  <c r="R291" i="27"/>
  <c r="R304" i="27" s="1"/>
  <c r="Q303" i="27"/>
  <c r="Q216" i="27"/>
  <c r="R57" i="27"/>
  <c r="T159" i="27"/>
  <c r="R77" i="29"/>
  <c r="Q89" i="29"/>
  <c r="O255" i="27"/>
  <c r="N404" i="27"/>
  <c r="N267" i="27"/>
  <c r="N417" i="27" s="1"/>
  <c r="X236" i="27"/>
  <c r="Y77" i="27"/>
  <c r="P306" i="27"/>
  <c r="R80" i="29"/>
  <c r="Q92" i="29"/>
  <c r="AB168" i="27"/>
  <c r="R343" i="27"/>
  <c r="Q353" i="27"/>
  <c r="Q355" i="27"/>
  <c r="R139" i="29"/>
  <c r="Q151" i="29"/>
  <c r="T120" i="27"/>
  <c r="S147" i="27"/>
  <c r="S130" i="27"/>
  <c r="S145" i="27" s="1"/>
  <c r="R114" i="28"/>
  <c r="R127" i="28" s="1"/>
  <c r="Q126" i="28"/>
  <c r="R318" i="27"/>
  <c r="Q330" i="27"/>
  <c r="T127" i="27"/>
  <c r="N29" i="28"/>
  <c r="N179" i="28" s="1"/>
  <c r="N166" i="28"/>
  <c r="O17" i="28"/>
  <c r="T156" i="27"/>
  <c r="R49" i="29"/>
  <c r="Q61" i="29"/>
  <c r="R51" i="29"/>
  <c r="Q63" i="29"/>
  <c r="T88" i="27"/>
  <c r="S98" i="27"/>
  <c r="S113" i="27" s="1"/>
  <c r="S115" i="27"/>
  <c r="Q86" i="28"/>
  <c r="R83" i="28"/>
  <c r="Q95" i="28"/>
  <c r="N30" i="28"/>
  <c r="N180" i="28" s="1"/>
  <c r="N167" i="28"/>
  <c r="O18" i="28"/>
  <c r="R78" i="29"/>
  <c r="Q90" i="29"/>
  <c r="R349" i="27"/>
  <c r="Q361" i="27"/>
  <c r="P336" i="27"/>
  <c r="R107" i="29"/>
  <c r="Q119" i="29"/>
  <c r="R345" i="27"/>
  <c r="Q357" i="27"/>
  <c r="O163" i="28"/>
  <c r="N52" i="36" s="1"/>
  <c r="N53" i="36" s="1"/>
  <c r="O15" i="28"/>
  <c r="R50" i="29"/>
  <c r="Q62" i="29"/>
  <c r="L39" i="29"/>
  <c r="L189" i="29" s="1"/>
  <c r="K132" i="36" s="1"/>
  <c r="T143" i="27"/>
  <c r="U133" i="27"/>
  <c r="R378" i="27"/>
  <c r="Q390" i="27"/>
  <c r="R289" i="27"/>
  <c r="Q301" i="27"/>
  <c r="R370" i="27"/>
  <c r="R372" i="27" s="1"/>
  <c r="R133" i="28"/>
  <c r="R135" i="28" s="1"/>
  <c r="R133" i="29"/>
  <c r="R135" i="29" s="1"/>
  <c r="T96" i="27"/>
  <c r="R144" i="29"/>
  <c r="R157" i="29" s="1"/>
  <c r="Q156" i="29"/>
  <c r="R347" i="27"/>
  <c r="Q359" i="27"/>
  <c r="R110" i="28"/>
  <c r="Q122" i="28"/>
  <c r="T124" i="27"/>
  <c r="Q218" i="27"/>
  <c r="R59" i="27"/>
  <c r="P221" i="27"/>
  <c r="P226" i="27" s="1"/>
  <c r="P241" i="27" s="1"/>
  <c r="O25" i="36" s="1"/>
  <c r="O40" i="36" s="1"/>
  <c r="O41" i="36" s="1"/>
  <c r="Q62" i="27"/>
  <c r="T160" i="27"/>
  <c r="R80" i="28"/>
  <c r="Q92" i="28"/>
  <c r="R290" i="27"/>
  <c r="Q302" i="27"/>
  <c r="R82" i="29"/>
  <c r="Q94" i="29"/>
  <c r="R140" i="28"/>
  <c r="Q152" i="28"/>
  <c r="T186" i="27"/>
  <c r="R46" i="29"/>
  <c r="Q56" i="29"/>
  <c r="Q58" i="29"/>
  <c r="V197" i="27"/>
  <c r="U207" i="27"/>
  <c r="M178" i="29"/>
  <c r="T91" i="27"/>
  <c r="R344" i="27"/>
  <c r="Q356" i="27"/>
  <c r="R381" i="27"/>
  <c r="R394" i="27" s="1"/>
  <c r="Q393" i="27"/>
  <c r="R315" i="27"/>
  <c r="Q327" i="27"/>
  <c r="R280" i="27"/>
  <c r="R282" i="27" s="1"/>
  <c r="R43" i="29"/>
  <c r="R45" i="29" s="1"/>
  <c r="R43" i="28"/>
  <c r="R45" i="28" s="1"/>
  <c r="T158" i="27"/>
  <c r="O15" i="29"/>
  <c r="O163" i="29"/>
  <c r="N114" i="36" s="1"/>
  <c r="R108" i="29"/>
  <c r="Q120" i="29"/>
  <c r="R287" i="27"/>
  <c r="Q299" i="27"/>
  <c r="T155" i="27"/>
  <c r="R77" i="28"/>
  <c r="Q89" i="28"/>
  <c r="Q219" i="27"/>
  <c r="R60" i="27"/>
  <c r="R379" i="27"/>
  <c r="Q391" i="27"/>
  <c r="R111" i="28"/>
  <c r="Q123" i="28"/>
  <c r="S192" i="27"/>
  <c r="N33" i="28"/>
  <c r="N183" i="28" s="1"/>
  <c r="N170" i="28"/>
  <c r="O21" i="28"/>
  <c r="R138" i="28"/>
  <c r="Q150" i="28"/>
  <c r="R321" i="27"/>
  <c r="R334" i="27" s="1"/>
  <c r="Q333" i="27"/>
  <c r="M178" i="28"/>
  <c r="V77" i="27"/>
  <c r="U236" i="27"/>
  <c r="Z103" i="27"/>
  <c r="R78" i="28"/>
  <c r="Q90" i="28"/>
  <c r="P130" i="2"/>
  <c r="AH4" i="28"/>
  <c r="AF133" i="27"/>
  <c r="AG134" i="27" s="1"/>
  <c r="AH135" i="27" s="1"/>
  <c r="AI136" i="27" s="1"/>
  <c r="AJ137" i="27" s="1"/>
  <c r="AK138" i="27" s="1"/>
  <c r="AL139" i="27" s="1"/>
  <c r="AM140" i="27" s="1"/>
  <c r="AN141" i="27" s="1"/>
  <c r="AH205" i="27"/>
  <c r="AJ202" i="27"/>
  <c r="AJ203" i="27"/>
  <c r="AK205" i="27"/>
  <c r="AE29" i="27"/>
  <c r="AE32" i="27"/>
  <c r="AF28" i="27"/>
  <c r="AF36" i="27" s="1"/>
  <c r="AF46" i="27" s="1"/>
  <c r="AF196" i="27" s="1"/>
  <c r="AF26" i="27"/>
  <c r="AF34" i="27" s="1"/>
  <c r="AF44" i="27" s="1"/>
  <c r="AF27" i="27"/>
  <c r="AF35" i="27" s="1"/>
  <c r="AF45" i="27" s="1"/>
  <c r="AF164" i="27" s="1"/>
  <c r="AF24" i="27"/>
  <c r="AF25" i="27"/>
  <c r="AF33" i="27" s="1"/>
  <c r="AF43" i="27" s="1"/>
  <c r="AF100" i="27" s="1"/>
  <c r="AC47" i="27"/>
  <c r="AC68" i="27"/>
  <c r="AC228" i="27" s="1"/>
  <c r="AH4" i="27"/>
  <c r="AG13" i="27"/>
  <c r="AD42" i="27"/>
  <c r="AD37" i="27"/>
  <c r="S81" i="2"/>
  <c r="S87" i="2"/>
  <c r="S137" i="2" s="1"/>
  <c r="S80" i="2"/>
  <c r="S83" i="2"/>
  <c r="S85" i="2"/>
  <c r="S135" i="2" s="1"/>
  <c r="S82" i="2"/>
  <c r="S88" i="2"/>
  <c r="S138" i="2" s="1"/>
  <c r="S84" i="2"/>
  <c r="Q95" i="2"/>
  <c r="S86" i="2"/>
  <c r="S136" i="2" s="1"/>
  <c r="S94" i="2"/>
  <c r="T95" i="2" s="1"/>
  <c r="U96" i="2" s="1"/>
  <c r="V97" i="2" s="1"/>
  <c r="W98" i="2" s="1"/>
  <c r="X99" i="2" s="1"/>
  <c r="Y100" i="2" s="1"/>
  <c r="Z101" i="2" s="1"/>
  <c r="AA102" i="2" s="1"/>
  <c r="R108" i="2"/>
  <c r="R113" i="2" s="1"/>
  <c r="R117" i="2" s="1"/>
  <c r="R88" i="2"/>
  <c r="R138" i="2" s="1"/>
  <c r="Q91" i="2"/>
  <c r="P104" i="2"/>
  <c r="P106" i="2" s="1"/>
  <c r="AD53" i="2"/>
  <c r="AD49" i="2"/>
  <c r="AD50" i="2"/>
  <c r="AD51" i="2"/>
  <c r="AD52" i="2"/>
  <c r="AC54" i="2"/>
  <c r="AF4" i="2"/>
  <c r="AE38" i="2"/>
  <c r="AE17" i="2"/>
  <c r="AE24" i="2"/>
  <c r="AE31" i="2"/>
  <c r="S61" i="2"/>
  <c r="S71" i="2" s="1"/>
  <c r="S60" i="2"/>
  <c r="S70" i="2" s="1"/>
  <c r="S58" i="2"/>
  <c r="S68" i="2" s="1"/>
  <c r="S59" i="2"/>
  <c r="S69" i="2" s="1"/>
  <c r="S57" i="2"/>
  <c r="S67" i="2" s="1"/>
  <c r="S93" i="2" s="1"/>
  <c r="S7" i="12"/>
  <c r="S6" i="12"/>
  <c r="T5" i="12"/>
  <c r="U5" i="12"/>
  <c r="T4" i="12"/>
  <c r="X8" i="36"/>
  <c r="X8" i="38" s="1"/>
  <c r="AL12" i="2"/>
  <c r="K199" i="36" l="1"/>
  <c r="K200" i="36" s="1"/>
  <c r="G138" i="37" s="1"/>
  <c r="K217" i="36"/>
  <c r="K164" i="36"/>
  <c r="K165" i="36" s="1"/>
  <c r="K155" i="36"/>
  <c r="H89" i="39" a="1"/>
  <c r="H89" i="39" s="1"/>
  <c r="H36" i="39"/>
  <c r="H41" i="39"/>
  <c r="W148" i="37"/>
  <c r="J58" i="39"/>
  <c r="J60" i="39" s="1"/>
  <c r="M75" i="39"/>
  <c r="M258" i="36"/>
  <c r="M274" i="36"/>
  <c r="L259" i="36"/>
  <c r="K83" i="39"/>
  <c r="K85" i="39" s="1"/>
  <c r="K87" i="39" s="1"/>
  <c r="I89" i="39" s="1" a="1"/>
  <c r="I89" i="39" s="1"/>
  <c r="K98" i="39"/>
  <c r="K99" i="39" s="1"/>
  <c r="G173" i="37" s="1"/>
  <c r="L276" i="36"/>
  <c r="L277" i="36" s="1"/>
  <c r="H170" i="37" s="1"/>
  <c r="L76" i="39"/>
  <c r="L152" i="36"/>
  <c r="L153" i="36" s="1"/>
  <c r="H114" i="37" s="1"/>
  <c r="L49" i="39"/>
  <c r="K288" i="36"/>
  <c r="K289" i="36" s="1"/>
  <c r="K261" i="36"/>
  <c r="J167" i="36"/>
  <c r="J168" i="36" s="1"/>
  <c r="F124" i="37" s="1"/>
  <c r="F122" i="37"/>
  <c r="F123" i="37" s="1"/>
  <c r="AB129" i="39"/>
  <c r="AB131" i="39" s="1"/>
  <c r="AB132" i="39" s="1"/>
  <c r="X145" i="37" s="1"/>
  <c r="J262" i="36"/>
  <c r="J264" i="36"/>
  <c r="J141" i="36"/>
  <c r="F110" i="37"/>
  <c r="F150" i="37"/>
  <c r="F151" i="37" s="1"/>
  <c r="J229" i="36"/>
  <c r="J230" i="36" s="1"/>
  <c r="F152" i="37" s="1"/>
  <c r="E147" i="37"/>
  <c r="E152" i="37"/>
  <c r="E155" i="37" s="1"/>
  <c r="E156" i="37" s="1"/>
  <c r="K56" i="39"/>
  <c r="K58" i="39" s="1"/>
  <c r="K60" i="39" s="1"/>
  <c r="K71" i="39"/>
  <c r="K72" i="39" s="1"/>
  <c r="G117" i="37" s="1"/>
  <c r="F178" i="37"/>
  <c r="F179" i="37" s="1"/>
  <c r="J291" i="36"/>
  <c r="J292" i="36" s="1"/>
  <c r="F180" i="37" s="1"/>
  <c r="E175" i="37"/>
  <c r="I141" i="36"/>
  <c r="E110" i="37"/>
  <c r="E127" i="37" s="1"/>
  <c r="E151" i="37"/>
  <c r="L186" i="36"/>
  <c r="H136" i="37"/>
  <c r="H154" i="37" s="1"/>
  <c r="AB126" i="39"/>
  <c r="AB127" i="39" s="1"/>
  <c r="X144" i="37" s="1"/>
  <c r="AC123" i="39"/>
  <c r="AC120" i="39"/>
  <c r="AC124" i="39"/>
  <c r="AC121" i="39"/>
  <c r="AC122" i="39"/>
  <c r="L248" i="36"/>
  <c r="H164" i="37"/>
  <c r="G94" i="37"/>
  <c r="G95" i="37" s="1"/>
  <c r="K105" i="36"/>
  <c r="K106" i="36" s="1"/>
  <c r="G96" i="37" s="1"/>
  <c r="K71" i="37"/>
  <c r="O43" i="36"/>
  <c r="O44" i="36" s="1"/>
  <c r="K73" i="37" s="1"/>
  <c r="K226" i="36"/>
  <c r="K227" i="36" s="1"/>
  <c r="J68" i="37"/>
  <c r="I97" i="36"/>
  <c r="E85" i="37"/>
  <c r="E99" i="37" s="1"/>
  <c r="L62" i="36"/>
  <c r="H80" i="37"/>
  <c r="K44" i="39"/>
  <c r="K45" i="39" s="1"/>
  <c r="K29" i="39"/>
  <c r="K31" i="39"/>
  <c r="M39" i="29"/>
  <c r="M189" i="29" s="1"/>
  <c r="L132" i="36" s="1"/>
  <c r="K202" i="36"/>
  <c r="N179" i="36"/>
  <c r="N177" i="36"/>
  <c r="N182" i="36" s="1"/>
  <c r="N183" i="36" s="1"/>
  <c r="J135" i="37" s="1"/>
  <c r="M242" i="36"/>
  <c r="M247" i="36"/>
  <c r="L196" i="36"/>
  <c r="L212" i="36"/>
  <c r="L214" i="36" s="1"/>
  <c r="L215" i="36" s="1"/>
  <c r="H142" i="37" s="1"/>
  <c r="M212" i="36"/>
  <c r="M214" i="36" s="1"/>
  <c r="M215" i="36" s="1"/>
  <c r="I142" i="37" s="1"/>
  <c r="M196" i="36"/>
  <c r="AD6" i="36"/>
  <c r="AD6" i="38"/>
  <c r="AD6" i="39"/>
  <c r="K90" i="36"/>
  <c r="K91" i="36" s="1"/>
  <c r="G86" i="37" s="1"/>
  <c r="J200" i="36"/>
  <c r="J202" i="36"/>
  <c r="N241" i="36"/>
  <c r="N239" i="36"/>
  <c r="N244" i="36" s="1"/>
  <c r="N245" i="36" s="1"/>
  <c r="J163" i="37" s="1"/>
  <c r="AD7" i="36"/>
  <c r="AD7" i="38"/>
  <c r="AD7" i="39"/>
  <c r="AD5" i="36"/>
  <c r="AD5" i="38"/>
  <c r="AD5" i="39"/>
  <c r="M276" i="27"/>
  <c r="M426" i="27" s="1"/>
  <c r="M180" i="36"/>
  <c r="M185" i="36"/>
  <c r="J140" i="36"/>
  <c r="K137" i="36"/>
  <c r="K138" i="36" s="1"/>
  <c r="J218" i="36"/>
  <c r="J220" i="36"/>
  <c r="I283" i="36"/>
  <c r="M150" i="36"/>
  <c r="M134" i="36"/>
  <c r="I221" i="36"/>
  <c r="L135" i="36"/>
  <c r="H111" i="37" s="1"/>
  <c r="J156" i="36"/>
  <c r="J158" i="36"/>
  <c r="J280" i="36"/>
  <c r="J282" i="36"/>
  <c r="L124" i="36"/>
  <c r="N117" i="36"/>
  <c r="N115" i="36"/>
  <c r="N120" i="36" s="1"/>
  <c r="N121" i="36" s="1"/>
  <c r="J107" i="37" s="1"/>
  <c r="M123" i="36"/>
  <c r="M118" i="36"/>
  <c r="I108" i="37" s="1"/>
  <c r="S133" i="2"/>
  <c r="S108" i="34"/>
  <c r="R120" i="34"/>
  <c r="S137" i="34"/>
  <c r="R149" i="34"/>
  <c r="S77" i="35"/>
  <c r="R89" i="35"/>
  <c r="S133" i="34"/>
  <c r="S135" i="34" s="1"/>
  <c r="S133" i="35"/>
  <c r="S135" i="35" s="1"/>
  <c r="O165" i="35"/>
  <c r="P16" i="35"/>
  <c r="O28" i="35"/>
  <c r="S81" i="34"/>
  <c r="R93" i="34"/>
  <c r="N178" i="34"/>
  <c r="S79" i="35"/>
  <c r="R91" i="35"/>
  <c r="J94" i="36"/>
  <c r="F85" i="37" s="1"/>
  <c r="J96" i="36"/>
  <c r="S50" i="34"/>
  <c r="R62" i="34"/>
  <c r="S110" i="35"/>
  <c r="R122" i="35"/>
  <c r="S112" i="35"/>
  <c r="R124" i="35"/>
  <c r="S136" i="35"/>
  <c r="R148" i="35"/>
  <c r="S50" i="35"/>
  <c r="R62" i="35"/>
  <c r="J76" i="36"/>
  <c r="J78" i="36"/>
  <c r="S141" i="34"/>
  <c r="R153" i="34"/>
  <c r="S78" i="35"/>
  <c r="R90" i="35"/>
  <c r="O34" i="36"/>
  <c r="O35" i="36" s="1"/>
  <c r="K62" i="37" s="1"/>
  <c r="O27" i="36"/>
  <c r="O28" i="36" s="1"/>
  <c r="K59" i="37" s="1"/>
  <c r="N55" i="36"/>
  <c r="N58" i="36"/>
  <c r="N59" i="36" s="1"/>
  <c r="J79" i="37" s="1"/>
  <c r="S43" i="35"/>
  <c r="S45" i="35" s="1"/>
  <c r="S43" i="34"/>
  <c r="S45" i="34" s="1"/>
  <c r="P19" i="34"/>
  <c r="O168" i="34"/>
  <c r="O31" i="34"/>
  <c r="O181" i="34" s="1"/>
  <c r="S53" i="35"/>
  <c r="R65" i="35"/>
  <c r="S48" i="34"/>
  <c r="R60" i="34"/>
  <c r="S142" i="34"/>
  <c r="R154" i="34"/>
  <c r="P20" i="34"/>
  <c r="O169" i="34"/>
  <c r="O32" i="34"/>
  <c r="O182" i="34" s="1"/>
  <c r="S143" i="34"/>
  <c r="R155" i="34"/>
  <c r="O169" i="35"/>
  <c r="P20" i="35"/>
  <c r="O32" i="35"/>
  <c r="O182" i="35" s="1"/>
  <c r="R83" i="35"/>
  <c r="R86" i="35" s="1"/>
  <c r="Q95" i="35"/>
  <c r="Q99" i="35" s="1"/>
  <c r="R53" i="34"/>
  <c r="R56" i="34" s="1"/>
  <c r="Q65" i="34"/>
  <c r="Q69" i="34" s="1"/>
  <c r="S81" i="35"/>
  <c r="R93" i="35"/>
  <c r="S138" i="34"/>
  <c r="R150" i="34"/>
  <c r="S136" i="34"/>
  <c r="R148" i="34"/>
  <c r="S51" i="35"/>
  <c r="R63" i="35"/>
  <c r="S138" i="35"/>
  <c r="R150" i="35"/>
  <c r="N178" i="35"/>
  <c r="K93" i="36"/>
  <c r="K75" i="36"/>
  <c r="K76" i="36" s="1"/>
  <c r="G82" i="37" s="1"/>
  <c r="S77" i="34"/>
  <c r="R89" i="34"/>
  <c r="S73" i="34"/>
  <c r="S75" i="34" s="1"/>
  <c r="S73" i="35"/>
  <c r="S75" i="35" s="1"/>
  <c r="S82" i="34"/>
  <c r="R94" i="34"/>
  <c r="P17" i="34"/>
  <c r="O166" i="34"/>
  <c r="O29" i="34"/>
  <c r="O179" i="34" s="1"/>
  <c r="S47" i="34"/>
  <c r="R59" i="34"/>
  <c r="S109" i="35"/>
  <c r="R121" i="35"/>
  <c r="S78" i="34"/>
  <c r="R90" i="34"/>
  <c r="R113" i="34"/>
  <c r="Q125" i="34"/>
  <c r="Q129" i="34" s="1"/>
  <c r="S113" i="34"/>
  <c r="R125" i="34"/>
  <c r="S137" i="35"/>
  <c r="R149" i="35"/>
  <c r="S113" i="35"/>
  <c r="R125" i="35"/>
  <c r="P15" i="35"/>
  <c r="P163" i="35"/>
  <c r="O238" i="36" s="1"/>
  <c r="S141" i="35"/>
  <c r="R153" i="35"/>
  <c r="S79" i="34"/>
  <c r="R91" i="34"/>
  <c r="O171" i="35"/>
  <c r="P22" i="35"/>
  <c r="O34" i="35"/>
  <c r="O184" i="35" s="1"/>
  <c r="K73" i="36"/>
  <c r="G83" i="37" s="1"/>
  <c r="S112" i="34"/>
  <c r="R124" i="34"/>
  <c r="Q13" i="34"/>
  <c r="Q13" i="35"/>
  <c r="S80" i="35"/>
  <c r="R92" i="35"/>
  <c r="S53" i="34"/>
  <c r="R65" i="34"/>
  <c r="S47" i="35"/>
  <c r="R59" i="35"/>
  <c r="S82" i="35"/>
  <c r="R94" i="35"/>
  <c r="S52" i="35"/>
  <c r="R64" i="35"/>
  <c r="P15" i="34"/>
  <c r="P163" i="34"/>
  <c r="O176" i="36" s="1"/>
  <c r="R113" i="35"/>
  <c r="R116" i="35" s="1"/>
  <c r="Q125" i="35"/>
  <c r="Q129" i="35" s="1"/>
  <c r="S49" i="35"/>
  <c r="R61" i="35"/>
  <c r="S139" i="35"/>
  <c r="R151" i="35"/>
  <c r="O166" i="35"/>
  <c r="P17" i="35"/>
  <c r="O29" i="35"/>
  <c r="O179" i="35" s="1"/>
  <c r="N169" i="35"/>
  <c r="O20" i="35"/>
  <c r="N32" i="35"/>
  <c r="N182" i="35" s="1"/>
  <c r="N169" i="34"/>
  <c r="O20" i="34"/>
  <c r="O26" i="34" s="1"/>
  <c r="O176" i="34" s="1"/>
  <c r="N193" i="36" s="1"/>
  <c r="N112" i="39" s="1"/>
  <c r="N32" i="34"/>
  <c r="N182" i="34" s="1"/>
  <c r="R53" i="35"/>
  <c r="R56" i="35" s="1"/>
  <c r="Q65" i="35"/>
  <c r="Q69" i="35" s="1"/>
  <c r="S140" i="34"/>
  <c r="R152" i="34"/>
  <c r="L88" i="36"/>
  <c r="L16" i="39" s="1"/>
  <c r="L28" i="39" s="1"/>
  <c r="L72" i="36"/>
  <c r="S103" i="34"/>
  <c r="S105" i="34" s="1"/>
  <c r="S103" i="35"/>
  <c r="S105" i="35" s="1"/>
  <c r="S139" i="34"/>
  <c r="R151" i="34"/>
  <c r="S107" i="35"/>
  <c r="R119" i="35"/>
  <c r="S107" i="34"/>
  <c r="R119" i="34"/>
  <c r="S46" i="34"/>
  <c r="R58" i="34"/>
  <c r="S48" i="35"/>
  <c r="R60" i="35"/>
  <c r="S110" i="34"/>
  <c r="R122" i="34"/>
  <c r="R83" i="34"/>
  <c r="Q95" i="34"/>
  <c r="Q99" i="34" s="1"/>
  <c r="S142" i="35"/>
  <c r="R154" i="35"/>
  <c r="S83" i="34"/>
  <c r="R95" i="34"/>
  <c r="P19" i="35"/>
  <c r="O168" i="35"/>
  <c r="O31" i="35"/>
  <c r="O181" i="35" s="1"/>
  <c r="O167" i="35"/>
  <c r="P18" i="35"/>
  <c r="O30" i="35"/>
  <c r="O180" i="35" s="1"/>
  <c r="S76" i="34"/>
  <c r="R88" i="34"/>
  <c r="S106" i="35"/>
  <c r="R118" i="35"/>
  <c r="S80" i="34"/>
  <c r="R92" i="34"/>
  <c r="M39" i="35"/>
  <c r="M189" i="35" s="1"/>
  <c r="L256" i="36" s="1"/>
  <c r="L279" i="36" s="1"/>
  <c r="P18" i="34"/>
  <c r="O167" i="34"/>
  <c r="O30" i="34"/>
  <c r="O180" i="34" s="1"/>
  <c r="S51" i="34"/>
  <c r="R63" i="34"/>
  <c r="S140" i="35"/>
  <c r="R152" i="35"/>
  <c r="P18" i="36"/>
  <c r="P19" i="36" s="1"/>
  <c r="L56" i="37" s="1"/>
  <c r="S108" i="35"/>
  <c r="R120" i="35"/>
  <c r="R143" i="35"/>
  <c r="Q155" i="35"/>
  <c r="Q159" i="35" s="1"/>
  <c r="O165" i="34"/>
  <c r="P16" i="34"/>
  <c r="O28" i="34"/>
  <c r="O178" i="34" s="1"/>
  <c r="S46" i="35"/>
  <c r="R58" i="35"/>
  <c r="R143" i="34"/>
  <c r="R146" i="34" s="1"/>
  <c r="Q155" i="34"/>
  <c r="Q159" i="34" s="1"/>
  <c r="S143" i="35"/>
  <c r="R155" i="35"/>
  <c r="O171" i="34"/>
  <c r="P22" i="34"/>
  <c r="O34" i="34"/>
  <c r="M39" i="34"/>
  <c r="M189" i="34" s="1"/>
  <c r="L194" i="36" s="1"/>
  <c r="L217" i="36" s="1"/>
  <c r="S76" i="35"/>
  <c r="R88" i="35"/>
  <c r="S106" i="34"/>
  <c r="R118" i="34"/>
  <c r="S52" i="34"/>
  <c r="R64" i="34"/>
  <c r="M56" i="36"/>
  <c r="M61" i="36"/>
  <c r="S109" i="34"/>
  <c r="R121" i="34"/>
  <c r="S111" i="34"/>
  <c r="R123" i="34"/>
  <c r="M88" i="36"/>
  <c r="M16" i="39" s="1"/>
  <c r="M28" i="39" s="1"/>
  <c r="M72" i="36"/>
  <c r="S49" i="34"/>
  <c r="R61" i="34"/>
  <c r="S83" i="35"/>
  <c r="R95" i="35"/>
  <c r="Q146" i="34"/>
  <c r="S111" i="35"/>
  <c r="R123" i="35"/>
  <c r="Q86" i="34"/>
  <c r="Q86" i="35"/>
  <c r="P131" i="2"/>
  <c r="P141" i="2" s="1"/>
  <c r="S132" i="2"/>
  <c r="Q131" i="2"/>
  <c r="R132" i="2"/>
  <c r="M39" i="28"/>
  <c r="M189" i="28" s="1"/>
  <c r="L70" i="36" s="1"/>
  <c r="L102" i="36" s="1"/>
  <c r="L103" i="36" s="1"/>
  <c r="T183" i="27"/>
  <c r="R220" i="27"/>
  <c r="S61" i="27"/>
  <c r="U156" i="27"/>
  <c r="R63" i="27"/>
  <c r="Q222" i="27"/>
  <c r="Q226" i="27" s="1"/>
  <c r="Q241" i="27" s="1"/>
  <c r="P25" i="36" s="1"/>
  <c r="P40" i="36" s="1"/>
  <c r="P41" i="36" s="1"/>
  <c r="S373" i="27"/>
  <c r="R385" i="27"/>
  <c r="U157" i="27"/>
  <c r="U121" i="27"/>
  <c r="P256" i="27"/>
  <c r="O405" i="27"/>
  <c r="O268" i="27"/>
  <c r="O418" i="27" s="1"/>
  <c r="R217" i="27"/>
  <c r="S58" i="27"/>
  <c r="S50" i="28"/>
  <c r="R62" i="28"/>
  <c r="S317" i="27"/>
  <c r="R329" i="27"/>
  <c r="S140" i="28"/>
  <c r="R152" i="28"/>
  <c r="S314" i="27"/>
  <c r="R326" i="27"/>
  <c r="P17" i="29"/>
  <c r="O29" i="29"/>
  <c r="O179" i="29" s="1"/>
  <c r="O166" i="29"/>
  <c r="W237" i="27"/>
  <c r="X68" i="27"/>
  <c r="AE106" i="27"/>
  <c r="AF107" i="27" s="1"/>
  <c r="AG108" i="27" s="1"/>
  <c r="AH109" i="27" s="1"/>
  <c r="U123" i="27"/>
  <c r="S52" i="28"/>
  <c r="R64" i="28"/>
  <c r="R222" i="27"/>
  <c r="S63" i="27"/>
  <c r="Q66" i="27"/>
  <c r="Q81" i="27" s="1"/>
  <c r="S54" i="28"/>
  <c r="S67" i="28" s="1"/>
  <c r="R66" i="28"/>
  <c r="U91" i="27"/>
  <c r="R218" i="27"/>
  <c r="S59" i="27"/>
  <c r="U90" i="27"/>
  <c r="S118" i="2"/>
  <c r="T119" i="2" s="1"/>
  <c r="U120" i="2" s="1"/>
  <c r="V121" i="2" s="1"/>
  <c r="W122" i="2" s="1"/>
  <c r="X123" i="2" s="1"/>
  <c r="Y124" i="2" s="1"/>
  <c r="Z125" i="2" s="1"/>
  <c r="AA126" i="2" s="1"/>
  <c r="R128" i="2"/>
  <c r="S79" i="28"/>
  <c r="R91" i="28"/>
  <c r="S291" i="27"/>
  <c r="S304" i="27" s="1"/>
  <c r="R303" i="27"/>
  <c r="Q306" i="27"/>
  <c r="S51" i="29"/>
  <c r="R63" i="29"/>
  <c r="S84" i="28"/>
  <c r="S97" i="28" s="1"/>
  <c r="R96" i="28"/>
  <c r="P18" i="28"/>
  <c r="O167" i="28"/>
  <c r="O30" i="28"/>
  <c r="O180" i="28" s="1"/>
  <c r="S319" i="27"/>
  <c r="R331" i="27"/>
  <c r="S107" i="29"/>
  <c r="R119" i="29"/>
  <c r="R380" i="27"/>
  <c r="R383" i="27" s="1"/>
  <c r="Q392" i="27"/>
  <c r="Q396" i="27" s="1"/>
  <c r="N178" i="28"/>
  <c r="S143" i="28"/>
  <c r="R155" i="28"/>
  <c r="S49" i="29"/>
  <c r="R61" i="29"/>
  <c r="R88" i="28"/>
  <c r="R86" i="28"/>
  <c r="S76" i="28"/>
  <c r="U124" i="27"/>
  <c r="S48" i="28"/>
  <c r="R60" i="28"/>
  <c r="Q250" i="27"/>
  <c r="Q13" i="29"/>
  <c r="Q13" i="28"/>
  <c r="S138" i="28"/>
  <c r="R150" i="28"/>
  <c r="S51" i="28"/>
  <c r="R63" i="28"/>
  <c r="N415" i="27"/>
  <c r="O167" i="29"/>
  <c r="P18" i="29"/>
  <c r="O30" i="29"/>
  <c r="O180" i="29" s="1"/>
  <c r="U119" i="27"/>
  <c r="S349" i="27"/>
  <c r="R361" i="27"/>
  <c r="U155" i="27"/>
  <c r="T237" i="27"/>
  <c r="U68" i="27"/>
  <c r="U158" i="27"/>
  <c r="S288" i="27"/>
  <c r="R300" i="27"/>
  <c r="U159" i="27"/>
  <c r="U187" i="27"/>
  <c r="S290" i="27"/>
  <c r="R302" i="27"/>
  <c r="O28" i="28"/>
  <c r="O165" i="28"/>
  <c r="P16" i="28"/>
  <c r="S350" i="27"/>
  <c r="R362" i="27"/>
  <c r="S52" i="29"/>
  <c r="R64" i="29"/>
  <c r="S140" i="29"/>
  <c r="R152" i="29"/>
  <c r="S81" i="29"/>
  <c r="R93" i="29"/>
  <c r="S78" i="29"/>
  <c r="R90" i="29"/>
  <c r="Z237" i="27"/>
  <c r="AA68" i="27"/>
  <c r="R130" i="2"/>
  <c r="P163" i="28"/>
  <c r="O52" i="36" s="1"/>
  <c r="O53" i="36" s="1"/>
  <c r="P15" i="28"/>
  <c r="S315" i="27"/>
  <c r="R327" i="27"/>
  <c r="S109" i="28"/>
  <c r="R121" i="28"/>
  <c r="S84" i="29"/>
  <c r="S97" i="29" s="1"/>
  <c r="R96" i="29"/>
  <c r="S53" i="29"/>
  <c r="R65" i="29"/>
  <c r="U127" i="27"/>
  <c r="S287" i="27"/>
  <c r="R299" i="27"/>
  <c r="P257" i="27"/>
  <c r="O406" i="27"/>
  <c r="O269" i="27"/>
  <c r="O419" i="27" s="1"/>
  <c r="R224" i="27"/>
  <c r="S55" i="27"/>
  <c r="X237" i="27"/>
  <c r="Y68" i="27"/>
  <c r="S76" i="29"/>
  <c r="R86" i="29"/>
  <c r="R88" i="29"/>
  <c r="N32" i="28"/>
  <c r="N182" i="28" s="1"/>
  <c r="O20" i="28"/>
  <c r="O26" i="28" s="1"/>
  <c r="O176" i="28" s="1"/>
  <c r="N69" i="36" s="1"/>
  <c r="N15" i="39" s="1"/>
  <c r="N169" i="28"/>
  <c r="U188" i="27"/>
  <c r="R216" i="27"/>
  <c r="S57" i="27"/>
  <c r="S321" i="27"/>
  <c r="S334" i="27" s="1"/>
  <c r="R333" i="27"/>
  <c r="S320" i="27"/>
  <c r="R332" i="27"/>
  <c r="U88" i="27"/>
  <c r="T98" i="27"/>
  <c r="T113" i="27" s="1"/>
  <c r="T115" i="27"/>
  <c r="S237" i="27"/>
  <c r="S239" i="27" s="1"/>
  <c r="T68" i="27"/>
  <c r="S79" i="27"/>
  <c r="R118" i="28"/>
  <c r="R116" i="28"/>
  <c r="S106" i="28"/>
  <c r="S54" i="29"/>
  <c r="S67" i="29" s="1"/>
  <c r="R66" i="29"/>
  <c r="U191" i="27"/>
  <c r="S114" i="29"/>
  <c r="S127" i="29" s="1"/>
  <c r="R126" i="29"/>
  <c r="S47" i="28"/>
  <c r="R59" i="28"/>
  <c r="AA104" i="27"/>
  <c r="S139" i="28"/>
  <c r="R151" i="28"/>
  <c r="R58" i="28"/>
  <c r="S46" i="28"/>
  <c r="R56" i="28"/>
  <c r="S345" i="27"/>
  <c r="R357" i="27"/>
  <c r="W198" i="27"/>
  <c r="V207" i="27"/>
  <c r="S81" i="28"/>
  <c r="R93" i="28"/>
  <c r="U125" i="27"/>
  <c r="S280" i="27"/>
  <c r="S282" i="27" s="1"/>
  <c r="S43" i="28"/>
  <c r="S45" i="28" s="1"/>
  <c r="S43" i="29"/>
  <c r="S45" i="29" s="1"/>
  <c r="S113" i="29"/>
  <c r="R125" i="29"/>
  <c r="P15" i="29"/>
  <c r="P163" i="29"/>
  <c r="O114" i="36" s="1"/>
  <c r="U95" i="27"/>
  <c r="U122" i="27"/>
  <c r="S313" i="27"/>
  <c r="R323" i="27"/>
  <c r="R325" i="27"/>
  <c r="S375" i="27"/>
  <c r="R387" i="27"/>
  <c r="Q69" i="29"/>
  <c r="S378" i="27"/>
  <c r="R390" i="27"/>
  <c r="S106" i="29"/>
  <c r="R116" i="29"/>
  <c r="R118" i="29"/>
  <c r="P19" i="29"/>
  <c r="O168" i="29"/>
  <c r="O31" i="29"/>
  <c r="O181" i="29" s="1"/>
  <c r="S377" i="27"/>
  <c r="R389" i="27"/>
  <c r="U120" i="27"/>
  <c r="T130" i="27"/>
  <c r="T145" i="27" s="1"/>
  <c r="T147" i="27"/>
  <c r="S142" i="28"/>
  <c r="R154" i="28"/>
  <c r="S139" i="29"/>
  <c r="R151" i="29"/>
  <c r="S80" i="28"/>
  <c r="R92" i="28"/>
  <c r="Q104" i="2"/>
  <c r="Q106" i="2" s="1"/>
  <c r="Q132" i="2"/>
  <c r="O34" i="28"/>
  <c r="O184" i="28" s="1"/>
  <c r="P22" i="28"/>
  <c r="O171" i="28"/>
  <c r="S112" i="28"/>
  <c r="R124" i="28"/>
  <c r="S78" i="28"/>
  <c r="R90" i="28"/>
  <c r="S109" i="29"/>
  <c r="R121" i="29"/>
  <c r="S46" i="29"/>
  <c r="R56" i="29"/>
  <c r="R58" i="29"/>
  <c r="S141" i="28"/>
  <c r="R153" i="28"/>
  <c r="R219" i="27"/>
  <c r="S60" i="27"/>
  <c r="S379" i="27"/>
  <c r="R391" i="27"/>
  <c r="S79" i="29"/>
  <c r="R91" i="29"/>
  <c r="S50" i="29"/>
  <c r="R62" i="29"/>
  <c r="Y237" i="27"/>
  <c r="Z68" i="27"/>
  <c r="S53" i="28"/>
  <c r="R65" i="28"/>
  <c r="P252" i="27"/>
  <c r="P400" i="27"/>
  <c r="S113" i="28"/>
  <c r="R125" i="28"/>
  <c r="S112" i="29"/>
  <c r="R124" i="29"/>
  <c r="R221" i="27"/>
  <c r="S62" i="27"/>
  <c r="Q99" i="29"/>
  <c r="S110" i="29"/>
  <c r="R122" i="29"/>
  <c r="S107" i="28"/>
  <c r="R119" i="28"/>
  <c r="AA200" i="27"/>
  <c r="Q383" i="27"/>
  <c r="S80" i="29"/>
  <c r="R92" i="29"/>
  <c r="S77" i="28"/>
  <c r="R89" i="28"/>
  <c r="S48" i="29"/>
  <c r="R60" i="29"/>
  <c r="S289" i="27"/>
  <c r="R301" i="27"/>
  <c r="W102" i="27"/>
  <c r="V111" i="27"/>
  <c r="S194" i="27"/>
  <c r="S209" i="27" s="1"/>
  <c r="U186" i="27"/>
  <c r="S343" i="27"/>
  <c r="R353" i="27"/>
  <c r="R355" i="27"/>
  <c r="U126" i="27"/>
  <c r="O171" i="29"/>
  <c r="P22" i="29"/>
  <c r="O34" i="29"/>
  <c r="O184" i="29" s="1"/>
  <c r="S284" i="27"/>
  <c r="R296" i="27"/>
  <c r="S82" i="29"/>
  <c r="R94" i="29"/>
  <c r="R215" i="27"/>
  <c r="R243" i="27" s="1"/>
  <c r="Q16" i="36" s="1"/>
  <c r="R83" i="27"/>
  <c r="S56" i="27"/>
  <c r="S111" i="29"/>
  <c r="R123" i="29"/>
  <c r="V237" i="27"/>
  <c r="W68" i="27"/>
  <c r="S283" i="27"/>
  <c r="R293" i="27"/>
  <c r="R295" i="27"/>
  <c r="S111" i="28"/>
  <c r="R123" i="28"/>
  <c r="U87" i="27"/>
  <c r="V134" i="27"/>
  <c r="U143" i="27"/>
  <c r="S346" i="27"/>
  <c r="R358" i="27"/>
  <c r="O31" i="28"/>
  <c r="O181" i="28" s="1"/>
  <c r="P19" i="28"/>
  <c r="O168" i="28"/>
  <c r="U89" i="27"/>
  <c r="U128" i="27"/>
  <c r="S310" i="27"/>
  <c r="S312" i="27" s="1"/>
  <c r="S73" i="28"/>
  <c r="S75" i="28" s="1"/>
  <c r="S73" i="29"/>
  <c r="S75" i="29" s="1"/>
  <c r="S344" i="27"/>
  <c r="R356" i="27"/>
  <c r="S285" i="27"/>
  <c r="R297" i="27"/>
  <c r="U93" i="27"/>
  <c r="U94" i="27"/>
  <c r="S49" i="28"/>
  <c r="R61" i="28"/>
  <c r="W166" i="27"/>
  <c r="V175" i="27"/>
  <c r="U192" i="27"/>
  <c r="S351" i="27"/>
  <c r="S364" i="27" s="1"/>
  <c r="R363" i="27"/>
  <c r="U152" i="27"/>
  <c r="T179" i="27"/>
  <c r="T162" i="27"/>
  <c r="T177" i="27" s="1"/>
  <c r="Q129" i="28"/>
  <c r="S374" i="27"/>
  <c r="R386" i="27"/>
  <c r="Q99" i="28"/>
  <c r="R143" i="29"/>
  <c r="Q155" i="29"/>
  <c r="Q159" i="29" s="1"/>
  <c r="S114" i="28"/>
  <c r="S127" i="28" s="1"/>
  <c r="R126" i="28"/>
  <c r="U96" i="27"/>
  <c r="S143" i="29"/>
  <c r="R155" i="29"/>
  <c r="S370" i="27"/>
  <c r="S372" i="27" s="1"/>
  <c r="S133" i="28"/>
  <c r="S135" i="28" s="1"/>
  <c r="S133" i="29"/>
  <c r="S135" i="29" s="1"/>
  <c r="S108" i="28"/>
  <c r="R120" i="28"/>
  <c r="O20" i="29"/>
  <c r="N169" i="29"/>
  <c r="N32" i="29"/>
  <c r="N182" i="29" s="1"/>
  <c r="S83" i="28"/>
  <c r="R95" i="28"/>
  <c r="O265" i="27"/>
  <c r="O402" i="27"/>
  <c r="P253" i="27"/>
  <c r="U189" i="27"/>
  <c r="S340" i="27"/>
  <c r="S342" i="27" s="1"/>
  <c r="S103" i="28"/>
  <c r="S105" i="28" s="1"/>
  <c r="S103" i="29"/>
  <c r="S105" i="29" s="1"/>
  <c r="Z136" i="27"/>
  <c r="S380" i="27"/>
  <c r="R392" i="27"/>
  <c r="O165" i="29"/>
  <c r="P16" i="29"/>
  <c r="O28" i="29"/>
  <c r="U92" i="27"/>
  <c r="S47" i="29"/>
  <c r="R59" i="29"/>
  <c r="S83" i="29"/>
  <c r="R95" i="29"/>
  <c r="U151" i="27"/>
  <c r="S136" i="29"/>
  <c r="R148" i="29"/>
  <c r="U160" i="27"/>
  <c r="O32" i="28"/>
  <c r="O182" i="28" s="1"/>
  <c r="P20" i="28"/>
  <c r="O169" i="28"/>
  <c r="R143" i="28"/>
  <c r="R146" i="28" s="1"/>
  <c r="Q155" i="28"/>
  <c r="Q159" i="28" s="1"/>
  <c r="Q336" i="27"/>
  <c r="O29" i="28"/>
  <c r="O179" i="28" s="1"/>
  <c r="O166" i="28"/>
  <c r="P17" i="28"/>
  <c r="N178" i="29"/>
  <c r="S142" i="29"/>
  <c r="R154" i="29"/>
  <c r="S77" i="29"/>
  <c r="R89" i="29"/>
  <c r="U190" i="27"/>
  <c r="Q129" i="29"/>
  <c r="S110" i="28"/>
  <c r="R122" i="28"/>
  <c r="Q366" i="27"/>
  <c r="S141" i="29"/>
  <c r="R153" i="29"/>
  <c r="S318" i="27"/>
  <c r="R330" i="27"/>
  <c r="U154" i="27"/>
  <c r="Q146" i="29"/>
  <c r="O169" i="29"/>
  <c r="P20" i="29"/>
  <c r="O32" i="29"/>
  <c r="O182" i="29" s="1"/>
  <c r="P128" i="2"/>
  <c r="U185" i="27"/>
  <c r="Q146" i="28"/>
  <c r="P254" i="27"/>
  <c r="O403" i="27"/>
  <c r="O266" i="27"/>
  <c r="O416" i="27" s="1"/>
  <c r="Q128" i="2"/>
  <c r="U153" i="27"/>
  <c r="R131" i="2"/>
  <c r="S316" i="27"/>
  <c r="R328" i="27"/>
  <c r="S348" i="27"/>
  <c r="R360" i="27"/>
  <c r="R148" i="28"/>
  <c r="S136" i="28"/>
  <c r="S108" i="29"/>
  <c r="R120" i="29"/>
  <c r="AC169" i="27"/>
  <c r="S82" i="28"/>
  <c r="R94" i="28"/>
  <c r="U237" i="27"/>
  <c r="V68" i="27"/>
  <c r="P259" i="27"/>
  <c r="O408" i="27"/>
  <c r="O271" i="27"/>
  <c r="O421" i="27" s="1"/>
  <c r="S138" i="29"/>
  <c r="R150" i="29"/>
  <c r="S347" i="27"/>
  <c r="R359" i="27"/>
  <c r="Q69" i="28"/>
  <c r="S137" i="29"/>
  <c r="R149" i="29"/>
  <c r="AA237" i="27"/>
  <c r="AB68" i="27"/>
  <c r="S376" i="27"/>
  <c r="R388" i="27"/>
  <c r="S137" i="28"/>
  <c r="R149" i="28"/>
  <c r="P255" i="27"/>
  <c r="O404" i="27"/>
  <c r="O267" i="27"/>
  <c r="O417" i="27" s="1"/>
  <c r="U183" i="27"/>
  <c r="S286" i="27"/>
  <c r="R298" i="27"/>
  <c r="O257" i="27"/>
  <c r="O263" i="27" s="1"/>
  <c r="O413" i="27" s="1"/>
  <c r="N406" i="27"/>
  <c r="N269" i="27"/>
  <c r="N419" i="27" s="1"/>
  <c r="AI4" i="28"/>
  <c r="AG197" i="27"/>
  <c r="AH198" i="27" s="1"/>
  <c r="AI199" i="27" s="1"/>
  <c r="AJ200" i="27" s="1"/>
  <c r="AG165" i="27"/>
  <c r="AH166" i="27" s="1"/>
  <c r="AI167" i="27" s="1"/>
  <c r="AJ168" i="27" s="1"/>
  <c r="AK169" i="27" s="1"/>
  <c r="AL170" i="27" s="1"/>
  <c r="AM171" i="27" s="1"/>
  <c r="AN172" i="27" s="1"/>
  <c r="AO173" i="27" s="1"/>
  <c r="AG101" i="27"/>
  <c r="AH102" i="27" s="1"/>
  <c r="AI103" i="27" s="1"/>
  <c r="AJ104" i="27" s="1"/>
  <c r="AK105" i="27" s="1"/>
  <c r="AL106" i="27" s="1"/>
  <c r="AM107" i="27" s="1"/>
  <c r="AN108" i="27" s="1"/>
  <c r="AO109" i="27" s="1"/>
  <c r="AK204" i="27"/>
  <c r="AK203" i="27"/>
  <c r="AD69" i="27"/>
  <c r="AG28" i="27"/>
  <c r="AG36" i="27" s="1"/>
  <c r="AG46" i="27" s="1"/>
  <c r="AG24" i="27"/>
  <c r="AG25" i="27"/>
  <c r="AG33" i="27" s="1"/>
  <c r="AG43" i="27" s="1"/>
  <c r="AG27" i="27"/>
  <c r="AG35" i="27" s="1"/>
  <c r="AG45" i="27" s="1"/>
  <c r="AG164" i="27" s="1"/>
  <c r="AG26" i="27"/>
  <c r="AG34" i="27" s="1"/>
  <c r="AG44" i="27" s="1"/>
  <c r="AG132" i="27" s="1"/>
  <c r="AE42" i="27"/>
  <c r="AE37" i="27"/>
  <c r="AD47" i="27"/>
  <c r="AH13" i="27"/>
  <c r="AI4" i="27"/>
  <c r="AF29" i="27"/>
  <c r="AF32" i="27"/>
  <c r="T89" i="2"/>
  <c r="T139" i="2" s="1"/>
  <c r="T83" i="2"/>
  <c r="T133" i="2" s="1"/>
  <c r="T81" i="2"/>
  <c r="R96" i="2"/>
  <c r="R133" i="2" s="1"/>
  <c r="T86" i="2"/>
  <c r="T136" i="2" s="1"/>
  <c r="T88" i="2"/>
  <c r="T138" i="2" s="1"/>
  <c r="T87" i="2"/>
  <c r="T137" i="2" s="1"/>
  <c r="T85" i="2"/>
  <c r="T82" i="2"/>
  <c r="T84" i="2"/>
  <c r="T134" i="2" s="1"/>
  <c r="S89" i="2"/>
  <c r="S139" i="2" s="1"/>
  <c r="R91" i="2"/>
  <c r="T94" i="2"/>
  <c r="U95" i="2" s="1"/>
  <c r="V96" i="2" s="1"/>
  <c r="W97" i="2" s="1"/>
  <c r="X98" i="2" s="1"/>
  <c r="Y99" i="2" s="1"/>
  <c r="Z100" i="2" s="1"/>
  <c r="AA101" i="2" s="1"/>
  <c r="AB102" i="2" s="1"/>
  <c r="S108" i="2"/>
  <c r="S113" i="2" s="1"/>
  <c r="S117" i="2" s="1"/>
  <c r="S130" i="2" s="1"/>
  <c r="S72" i="2"/>
  <c r="AD54" i="2"/>
  <c r="AE53" i="2"/>
  <c r="AE52" i="2"/>
  <c r="AE50" i="2"/>
  <c r="AE51" i="2"/>
  <c r="AE49" i="2"/>
  <c r="AG4" i="2"/>
  <c r="AF38" i="2"/>
  <c r="AF31" i="2"/>
  <c r="AF17" i="2"/>
  <c r="AF24" i="2"/>
  <c r="S62" i="2"/>
  <c r="T7" i="12"/>
  <c r="U4" i="12"/>
  <c r="T6" i="12"/>
  <c r="V5" i="12"/>
  <c r="V4" i="12"/>
  <c r="Y8" i="36"/>
  <c r="Y8" i="38" s="1"/>
  <c r="AM12" i="2"/>
  <c r="K203" i="36" l="1"/>
  <c r="L164" i="36"/>
  <c r="L165" i="36" s="1"/>
  <c r="L155" i="36"/>
  <c r="I90" i="39"/>
  <c r="I96" i="39" s="1"/>
  <c r="E172" i="37" s="1"/>
  <c r="E176" i="37" s="1"/>
  <c r="AC92" i="39" a="1"/>
  <c r="AC92" i="39" s="1"/>
  <c r="AC93" i="39" s="1"/>
  <c r="I95" i="39"/>
  <c r="H95" i="39"/>
  <c r="AB92" i="39" a="1"/>
  <c r="AB92" i="39" s="1"/>
  <c r="AB93" i="39" s="1"/>
  <c r="H90" i="39"/>
  <c r="H96" i="39" s="1"/>
  <c r="D172" i="37" s="1"/>
  <c r="I62" i="39" a="1"/>
  <c r="I62" i="39" s="1"/>
  <c r="H62" i="39" a="1"/>
  <c r="H62" i="39" s="1"/>
  <c r="F127" i="37"/>
  <c r="H42" i="39"/>
  <c r="M76" i="39"/>
  <c r="M276" i="36"/>
  <c r="M277" i="36" s="1"/>
  <c r="I170" i="37" s="1"/>
  <c r="J203" i="36"/>
  <c r="F138" i="37"/>
  <c r="M259" i="36"/>
  <c r="K167" i="36"/>
  <c r="K168" i="36" s="1"/>
  <c r="G124" i="37" s="1"/>
  <c r="G122" i="37"/>
  <c r="G123" i="37" s="1"/>
  <c r="M152" i="36"/>
  <c r="M153" i="36" s="1"/>
  <c r="I114" i="37" s="1"/>
  <c r="M49" i="39"/>
  <c r="K141" i="36"/>
  <c r="G110" i="37"/>
  <c r="AC126" i="39"/>
  <c r="AC127" i="39" s="1"/>
  <c r="Y144" i="37" s="1"/>
  <c r="K262" i="36"/>
  <c r="K264" i="36"/>
  <c r="L288" i="36"/>
  <c r="L289" i="36" s="1"/>
  <c r="L261" i="36"/>
  <c r="J283" i="36"/>
  <c r="F169" i="37"/>
  <c r="F183" i="37" s="1"/>
  <c r="G178" i="37"/>
  <c r="G179" i="37" s="1"/>
  <c r="K291" i="36"/>
  <c r="K292" i="36" s="1"/>
  <c r="G180" i="37" s="1"/>
  <c r="L167" i="36"/>
  <c r="L168" i="36" s="1"/>
  <c r="H124" i="37" s="1"/>
  <c r="H122" i="37"/>
  <c r="H123" i="37" s="1"/>
  <c r="X148" i="37"/>
  <c r="E119" i="37"/>
  <c r="L56" i="39"/>
  <c r="L58" i="39" s="1"/>
  <c r="L60" i="39" s="1"/>
  <c r="L71" i="39"/>
  <c r="L72" i="39" s="1"/>
  <c r="H117" i="37" s="1"/>
  <c r="H167" i="37"/>
  <c r="J159" i="36"/>
  <c r="F113" i="37"/>
  <c r="J221" i="36"/>
  <c r="F141" i="37"/>
  <c r="G150" i="37"/>
  <c r="K229" i="36"/>
  <c r="K230" i="36" s="1"/>
  <c r="G152" i="37" s="1"/>
  <c r="F166" i="37"/>
  <c r="J265" i="36"/>
  <c r="L83" i="39"/>
  <c r="L85" i="39" s="1"/>
  <c r="L87" i="39" s="1"/>
  <c r="J89" i="39" s="1" a="1"/>
  <c r="J89" i="39" s="1"/>
  <c r="L98" i="39"/>
  <c r="L99" i="39" s="1"/>
  <c r="H173" i="37" s="1"/>
  <c r="M186" i="36"/>
  <c r="I136" i="37"/>
  <c r="I154" i="37" s="1"/>
  <c r="AC129" i="39"/>
  <c r="AC131" i="39" s="1"/>
  <c r="AC132" i="39" s="1"/>
  <c r="Y145" i="37" s="1"/>
  <c r="AD124" i="39"/>
  <c r="AD121" i="39"/>
  <c r="AD122" i="39"/>
  <c r="AD123" i="39"/>
  <c r="AD120" i="39"/>
  <c r="M248" i="36"/>
  <c r="I164" i="37"/>
  <c r="K33" i="39"/>
  <c r="I35" i="39" s="1" a="1"/>
  <c r="I35" i="39" s="1"/>
  <c r="L71" i="37"/>
  <c r="P43" i="36"/>
  <c r="P44" i="36" s="1"/>
  <c r="L73" i="37" s="1"/>
  <c r="L137" i="36"/>
  <c r="L138" i="36" s="1"/>
  <c r="H94" i="37"/>
  <c r="H95" i="37" s="1"/>
  <c r="L105" i="36"/>
  <c r="L106" i="36" s="1"/>
  <c r="H96" i="37" s="1"/>
  <c r="M62" i="36"/>
  <c r="I80" i="37"/>
  <c r="M44" i="39"/>
  <c r="M45" i="39" s="1"/>
  <c r="I89" i="37" s="1"/>
  <c r="M31" i="39"/>
  <c r="M29" i="39"/>
  <c r="L44" i="39"/>
  <c r="L45" i="39" s="1"/>
  <c r="H89" i="37" s="1"/>
  <c r="L29" i="39"/>
  <c r="L31" i="39"/>
  <c r="G89" i="37"/>
  <c r="E91" i="37"/>
  <c r="J79" i="36"/>
  <c r="F82" i="37"/>
  <c r="F99" i="37" s="1"/>
  <c r="K68" i="37"/>
  <c r="T132" i="2"/>
  <c r="K140" i="36"/>
  <c r="N212" i="36"/>
  <c r="N214" i="36" s="1"/>
  <c r="N215" i="36" s="1"/>
  <c r="J142" i="37" s="1"/>
  <c r="N196" i="36"/>
  <c r="AE5" i="36"/>
  <c r="AE5" i="38"/>
  <c r="AE5" i="39"/>
  <c r="AE7" i="36"/>
  <c r="AE7" i="39"/>
  <c r="AE7" i="38"/>
  <c r="O179" i="36"/>
  <c r="O177" i="36"/>
  <c r="O182" i="36" s="1"/>
  <c r="O183" i="36" s="1"/>
  <c r="K135" i="37" s="1"/>
  <c r="O241" i="36"/>
  <c r="O239" i="36"/>
  <c r="O244" i="36" s="1"/>
  <c r="O245" i="36" s="1"/>
  <c r="K163" i="37" s="1"/>
  <c r="K94" i="36"/>
  <c r="L197" i="36"/>
  <c r="H139" i="37" s="1"/>
  <c r="L90" i="36"/>
  <c r="L91" i="36" s="1"/>
  <c r="H86" i="37" s="1"/>
  <c r="L226" i="36"/>
  <c r="L227" i="36" s="1"/>
  <c r="L199" i="36"/>
  <c r="L200" i="36" s="1"/>
  <c r="H138" i="37" s="1"/>
  <c r="M124" i="36"/>
  <c r="N242" i="36"/>
  <c r="N247" i="36"/>
  <c r="M135" i="36"/>
  <c r="I111" i="37" s="1"/>
  <c r="M197" i="36"/>
  <c r="I139" i="37" s="1"/>
  <c r="AE6" i="36"/>
  <c r="AE6" i="38"/>
  <c r="AE6" i="39"/>
  <c r="M90" i="36"/>
  <c r="M91" i="36" s="1"/>
  <c r="I86" i="37" s="1"/>
  <c r="N180" i="36"/>
  <c r="N185" i="36"/>
  <c r="K156" i="36"/>
  <c r="K158" i="36"/>
  <c r="K280" i="36"/>
  <c r="G169" i="37" s="1"/>
  <c r="K282" i="36"/>
  <c r="K218" i="36"/>
  <c r="G141" i="37" s="1"/>
  <c r="K220" i="36"/>
  <c r="N123" i="36"/>
  <c r="N118" i="36"/>
  <c r="J108" i="37" s="1"/>
  <c r="O115" i="36"/>
  <c r="O120" i="36" s="1"/>
  <c r="O121" i="36" s="1"/>
  <c r="K107" i="37" s="1"/>
  <c r="O117" i="36"/>
  <c r="K96" i="36"/>
  <c r="T144" i="34"/>
  <c r="T157" i="34" s="1"/>
  <c r="S156" i="34"/>
  <c r="T137" i="35"/>
  <c r="S149" i="35"/>
  <c r="T136" i="35"/>
  <c r="S148" i="35"/>
  <c r="Q16" i="35"/>
  <c r="P165" i="35"/>
  <c r="P28" i="35"/>
  <c r="T103" i="34"/>
  <c r="T105" i="34" s="1"/>
  <c r="T103" i="35"/>
  <c r="T105" i="35" s="1"/>
  <c r="T73" i="34"/>
  <c r="T75" i="34" s="1"/>
  <c r="T73" i="35"/>
  <c r="T75" i="35" s="1"/>
  <c r="S144" i="35"/>
  <c r="S157" i="35" s="1"/>
  <c r="R156" i="35"/>
  <c r="R159" i="35" s="1"/>
  <c r="Q19" i="34"/>
  <c r="P168" i="34"/>
  <c r="P31" i="34"/>
  <c r="P181" i="34" s="1"/>
  <c r="T47" i="34"/>
  <c r="S59" i="34"/>
  <c r="T106" i="35"/>
  <c r="S118" i="35"/>
  <c r="O170" i="35"/>
  <c r="P21" i="35"/>
  <c r="P26" i="35" s="1"/>
  <c r="P176" i="35" s="1"/>
  <c r="O255" i="36" s="1"/>
  <c r="O33" i="35"/>
  <c r="O183" i="35" s="1"/>
  <c r="T140" i="35"/>
  <c r="S152" i="35"/>
  <c r="S54" i="34"/>
  <c r="S67" i="34" s="1"/>
  <c r="R66" i="34"/>
  <c r="R69" i="34" s="1"/>
  <c r="T49" i="34"/>
  <c r="S61" i="34"/>
  <c r="T46" i="34"/>
  <c r="S58" i="34"/>
  <c r="J97" i="36"/>
  <c r="T82" i="34"/>
  <c r="S94" i="34"/>
  <c r="T136" i="34"/>
  <c r="S148" i="34"/>
  <c r="T78" i="35"/>
  <c r="S90" i="35"/>
  <c r="T77" i="35"/>
  <c r="S89" i="35"/>
  <c r="N88" i="36"/>
  <c r="N16" i="39" s="1"/>
  <c r="N28" i="39" s="1"/>
  <c r="N72" i="36"/>
  <c r="O55" i="36"/>
  <c r="O58" i="36"/>
  <c r="O59" i="36" s="1"/>
  <c r="K79" i="37" s="1"/>
  <c r="T112" i="34"/>
  <c r="S124" i="34"/>
  <c r="T53" i="34"/>
  <c r="S65" i="34"/>
  <c r="O184" i="34"/>
  <c r="S84" i="34"/>
  <c r="S97" i="34" s="1"/>
  <c r="R96" i="34"/>
  <c r="R99" i="34" s="1"/>
  <c r="T106" i="34"/>
  <c r="S118" i="34"/>
  <c r="T141" i="34"/>
  <c r="S153" i="34"/>
  <c r="T53" i="35"/>
  <c r="S65" i="35"/>
  <c r="T81" i="35"/>
  <c r="S93" i="35"/>
  <c r="T114" i="35"/>
  <c r="T127" i="35" s="1"/>
  <c r="S126" i="35"/>
  <c r="T79" i="34"/>
  <c r="S91" i="34"/>
  <c r="P167" i="34"/>
  <c r="Q18" i="34"/>
  <c r="P30" i="34"/>
  <c r="P180" i="34" s="1"/>
  <c r="T46" i="35"/>
  <c r="S58" i="35"/>
  <c r="T79" i="35"/>
  <c r="S91" i="35"/>
  <c r="O178" i="35"/>
  <c r="T112" i="35"/>
  <c r="S124" i="35"/>
  <c r="T54" i="34"/>
  <c r="T67" i="34" s="1"/>
  <c r="S66" i="34"/>
  <c r="T52" i="35"/>
  <c r="S64" i="35"/>
  <c r="L93" i="36"/>
  <c r="L75" i="36"/>
  <c r="L76" i="36" s="1"/>
  <c r="H82" i="37" s="1"/>
  <c r="M73" i="36"/>
  <c r="I83" i="37" s="1"/>
  <c r="P172" i="34"/>
  <c r="Q23" i="34"/>
  <c r="P35" i="34"/>
  <c r="P185" i="34" s="1"/>
  <c r="T47" i="35"/>
  <c r="S59" i="35"/>
  <c r="T107" i="35"/>
  <c r="S119" i="35"/>
  <c r="T108" i="34"/>
  <c r="S120" i="34"/>
  <c r="T50" i="35"/>
  <c r="S62" i="35"/>
  <c r="T80" i="34"/>
  <c r="S92" i="34"/>
  <c r="T76" i="35"/>
  <c r="S88" i="35"/>
  <c r="N39" i="35"/>
  <c r="N189" i="35" s="1"/>
  <c r="M256" i="36" s="1"/>
  <c r="M279" i="36" s="1"/>
  <c r="T137" i="34"/>
  <c r="S149" i="34"/>
  <c r="S84" i="35"/>
  <c r="S97" i="35" s="1"/>
  <c r="R96" i="35"/>
  <c r="R99" i="35" s="1"/>
  <c r="T54" i="35"/>
  <c r="T67" i="35" s="1"/>
  <c r="S66" i="35"/>
  <c r="T113" i="35"/>
  <c r="S125" i="35"/>
  <c r="O26" i="35"/>
  <c r="O176" i="35" s="1"/>
  <c r="N255" i="36" s="1"/>
  <c r="T138" i="34"/>
  <c r="S150" i="34"/>
  <c r="S144" i="34"/>
  <c r="S157" i="34" s="1"/>
  <c r="R156" i="34"/>
  <c r="R159" i="34" s="1"/>
  <c r="T81" i="34"/>
  <c r="S93" i="34"/>
  <c r="P168" i="35"/>
  <c r="Q19" i="35"/>
  <c r="P31" i="35"/>
  <c r="P181" i="35" s="1"/>
  <c r="T143" i="35"/>
  <c r="S155" i="35"/>
  <c r="T140" i="34"/>
  <c r="S152" i="34"/>
  <c r="Q16" i="34"/>
  <c r="P165" i="34"/>
  <c r="P28" i="34"/>
  <c r="Q15" i="34"/>
  <c r="Q163" i="34"/>
  <c r="P176" i="36" s="1"/>
  <c r="Q23" i="35"/>
  <c r="P172" i="35"/>
  <c r="P35" i="35"/>
  <c r="P185" i="35" s="1"/>
  <c r="S114" i="34"/>
  <c r="S127" i="34" s="1"/>
  <c r="R126" i="34"/>
  <c r="R129" i="34" s="1"/>
  <c r="T110" i="34"/>
  <c r="S122" i="34"/>
  <c r="R116" i="34"/>
  <c r="T109" i="35"/>
  <c r="S121" i="35"/>
  <c r="T141" i="35"/>
  <c r="S153" i="35"/>
  <c r="Q20" i="35"/>
  <c r="P169" i="35"/>
  <c r="P32" i="35"/>
  <c r="P182" i="35" s="1"/>
  <c r="T111" i="34"/>
  <c r="S123" i="34"/>
  <c r="S54" i="35"/>
  <c r="S67" i="35" s="1"/>
  <c r="R66" i="35"/>
  <c r="R69" i="35" s="1"/>
  <c r="Q18" i="35"/>
  <c r="P167" i="35"/>
  <c r="P30" i="35"/>
  <c r="P180" i="35" s="1"/>
  <c r="T83" i="35"/>
  <c r="S95" i="35"/>
  <c r="T113" i="34"/>
  <c r="S125" i="34"/>
  <c r="T138" i="35"/>
  <c r="S150" i="35"/>
  <c r="T110" i="35"/>
  <c r="S122" i="35"/>
  <c r="T83" i="34"/>
  <c r="S95" i="34"/>
  <c r="T76" i="34"/>
  <c r="S88" i="34"/>
  <c r="Q21" i="34"/>
  <c r="P170" i="34"/>
  <c r="P33" i="34"/>
  <c r="P183" i="34" s="1"/>
  <c r="N61" i="36"/>
  <c r="N56" i="36"/>
  <c r="T142" i="34"/>
  <c r="S154" i="34"/>
  <c r="T80" i="35"/>
  <c r="S92" i="35"/>
  <c r="P166" i="35"/>
  <c r="Q17" i="35"/>
  <c r="P29" i="35"/>
  <c r="P179" i="35" s="1"/>
  <c r="P34" i="36"/>
  <c r="P35" i="36" s="1"/>
  <c r="L62" i="37" s="1"/>
  <c r="P27" i="36"/>
  <c r="P28" i="36" s="1"/>
  <c r="L59" i="37" s="1"/>
  <c r="T84" i="35"/>
  <c r="T97" i="35" s="1"/>
  <c r="S96" i="35"/>
  <c r="T107" i="34"/>
  <c r="S119" i="34"/>
  <c r="R86" i="34"/>
  <c r="L73" i="36"/>
  <c r="H83" i="37" s="1"/>
  <c r="K78" i="36"/>
  <c r="T139" i="34"/>
  <c r="S151" i="34"/>
  <c r="P170" i="35"/>
  <c r="Q21" i="35"/>
  <c r="P33" i="35"/>
  <c r="P183" i="35" s="1"/>
  <c r="T51" i="35"/>
  <c r="S63" i="35"/>
  <c r="T111" i="35"/>
  <c r="S123" i="35"/>
  <c r="T109" i="34"/>
  <c r="S121" i="34"/>
  <c r="Q18" i="36"/>
  <c r="Q19" i="36" s="1"/>
  <c r="M56" i="37" s="1"/>
  <c r="T50" i="34"/>
  <c r="S62" i="34"/>
  <c r="T78" i="34"/>
  <c r="S90" i="34"/>
  <c r="R66" i="27"/>
  <c r="R81" i="27" s="1"/>
  <c r="T144" i="35"/>
  <c r="T157" i="35" s="1"/>
  <c r="S156" i="35"/>
  <c r="P166" i="34"/>
  <c r="Q17" i="34"/>
  <c r="P29" i="34"/>
  <c r="P179" i="34" s="1"/>
  <c r="T52" i="34"/>
  <c r="S64" i="34"/>
  <c r="T77" i="34"/>
  <c r="S89" i="34"/>
  <c r="T84" i="34"/>
  <c r="S96" i="34"/>
  <c r="T49" i="35"/>
  <c r="S61" i="35"/>
  <c r="T108" i="35"/>
  <c r="S120" i="35"/>
  <c r="O170" i="34"/>
  <c r="P21" i="34"/>
  <c r="O33" i="34"/>
  <c r="O183" i="34" s="1"/>
  <c r="S114" i="35"/>
  <c r="S127" i="35" s="1"/>
  <c r="R126" i="35"/>
  <c r="R129" i="35" s="1"/>
  <c r="T48" i="35"/>
  <c r="S60" i="35"/>
  <c r="K79" i="36"/>
  <c r="T142" i="35"/>
  <c r="S154" i="35"/>
  <c r="T114" i="34"/>
  <c r="T127" i="34" s="1"/>
  <c r="S126" i="34"/>
  <c r="T48" i="34"/>
  <c r="S60" i="34"/>
  <c r="T139" i="35"/>
  <c r="S151" i="35"/>
  <c r="T143" i="34"/>
  <c r="S155" i="34"/>
  <c r="Q20" i="34"/>
  <c r="P169" i="34"/>
  <c r="P32" i="34"/>
  <c r="P182" i="34" s="1"/>
  <c r="N39" i="34"/>
  <c r="N189" i="34" s="1"/>
  <c r="M194" i="36" s="1"/>
  <c r="M217" i="36" s="1"/>
  <c r="R13" i="35"/>
  <c r="R13" i="34"/>
  <c r="T43" i="34"/>
  <c r="T45" i="34" s="1"/>
  <c r="T43" i="35"/>
  <c r="T45" i="35" s="1"/>
  <c r="Q15" i="35"/>
  <c r="Q163" i="35"/>
  <c r="P238" i="36" s="1"/>
  <c r="T82" i="35"/>
  <c r="S94" i="35"/>
  <c r="R146" i="35"/>
  <c r="T51" i="34"/>
  <c r="S63" i="34"/>
  <c r="R69" i="29"/>
  <c r="R129" i="29"/>
  <c r="Q141" i="2"/>
  <c r="N39" i="29"/>
  <c r="N189" i="29" s="1"/>
  <c r="M132" i="36" s="1"/>
  <c r="S131" i="2"/>
  <c r="R99" i="29"/>
  <c r="T287" i="27"/>
  <c r="S299" i="27"/>
  <c r="T138" i="28"/>
  <c r="S150" i="28"/>
  <c r="V228" i="27"/>
  <c r="W69" i="27"/>
  <c r="T137" i="28"/>
  <c r="S149" i="28"/>
  <c r="P30" i="28"/>
  <c r="P180" i="28" s="1"/>
  <c r="P167" i="28"/>
  <c r="Q18" i="28"/>
  <c r="T137" i="29"/>
  <c r="S149" i="29"/>
  <c r="T84" i="28"/>
  <c r="T97" i="28" s="1"/>
  <c r="S96" i="28"/>
  <c r="T373" i="27"/>
  <c r="S385" i="27"/>
  <c r="T340" i="27"/>
  <c r="T342" i="27" s="1"/>
  <c r="T103" i="29"/>
  <c r="T105" i="29" s="1"/>
  <c r="T103" i="28"/>
  <c r="T105" i="28" s="1"/>
  <c r="V95" i="27"/>
  <c r="V119" i="27"/>
  <c r="T112" i="28"/>
  <c r="S124" i="28"/>
  <c r="T112" i="29"/>
  <c r="S124" i="29"/>
  <c r="V127" i="27"/>
  <c r="T108" i="28"/>
  <c r="S120" i="28"/>
  <c r="T54" i="28"/>
  <c r="T67" i="28" s="1"/>
  <c r="S66" i="28"/>
  <c r="T380" i="27"/>
  <c r="S392" i="27"/>
  <c r="T107" i="29"/>
  <c r="S119" i="29"/>
  <c r="R336" i="27"/>
  <c r="T46" i="29"/>
  <c r="S56" i="29"/>
  <c r="S58" i="29"/>
  <c r="T82" i="28"/>
  <c r="S94" i="28"/>
  <c r="T110" i="28"/>
  <c r="S122" i="28"/>
  <c r="T52" i="28"/>
  <c r="S64" i="28"/>
  <c r="T49" i="28"/>
  <c r="S61" i="28"/>
  <c r="T80" i="28"/>
  <c r="S92" i="28"/>
  <c r="S219" i="27"/>
  <c r="T60" i="27"/>
  <c r="T53" i="28"/>
  <c r="S65" i="28"/>
  <c r="R223" i="27"/>
  <c r="R226" i="27" s="1"/>
  <c r="R241" i="27" s="1"/>
  <c r="Q25" i="36" s="1"/>
  <c r="Q40" i="36" s="1"/>
  <c r="Q41" i="36" s="1"/>
  <c r="S64" i="27"/>
  <c r="T348" i="27"/>
  <c r="S360" i="27"/>
  <c r="T142" i="29"/>
  <c r="S154" i="29"/>
  <c r="V191" i="27"/>
  <c r="T381" i="27"/>
  <c r="S393" i="27"/>
  <c r="V153" i="27"/>
  <c r="V183" i="27"/>
  <c r="T345" i="27"/>
  <c r="S357" i="27"/>
  <c r="T347" i="27"/>
  <c r="S359" i="27"/>
  <c r="S216" i="27"/>
  <c r="T57" i="27"/>
  <c r="T285" i="27"/>
  <c r="S297" i="27"/>
  <c r="R366" i="27"/>
  <c r="T78" i="28"/>
  <c r="S90" i="28"/>
  <c r="Z228" i="27"/>
  <c r="AA69" i="27"/>
  <c r="S220" i="27"/>
  <c r="T61" i="27"/>
  <c r="T47" i="29"/>
  <c r="S59" i="29"/>
  <c r="P35" i="28"/>
  <c r="P185" i="28" s="1"/>
  <c r="Q23" i="28"/>
  <c r="P172" i="28"/>
  <c r="T140" i="29"/>
  <c r="S152" i="29"/>
  <c r="S58" i="28"/>
  <c r="T46" i="28"/>
  <c r="S56" i="28"/>
  <c r="T140" i="28"/>
  <c r="S152" i="28"/>
  <c r="T79" i="29"/>
  <c r="S91" i="29"/>
  <c r="T351" i="27"/>
  <c r="S363" i="27"/>
  <c r="T289" i="27"/>
  <c r="S301" i="27"/>
  <c r="V120" i="27"/>
  <c r="U147" i="27"/>
  <c r="U130" i="27"/>
  <c r="U145" i="27" s="1"/>
  <c r="T50" i="29"/>
  <c r="S62" i="29"/>
  <c r="T108" i="29"/>
  <c r="S120" i="29"/>
  <c r="T318" i="27"/>
  <c r="S330" i="27"/>
  <c r="T377" i="27"/>
  <c r="S389" i="27"/>
  <c r="V152" i="27"/>
  <c r="U179" i="27"/>
  <c r="U162" i="27"/>
  <c r="U177" i="27" s="1"/>
  <c r="V93" i="27"/>
  <c r="V190" i="27"/>
  <c r="T144" i="29"/>
  <c r="T157" i="29" s="1"/>
  <c r="S156" i="29"/>
  <c r="S144" i="29"/>
  <c r="S157" i="29" s="1"/>
  <c r="R156" i="29"/>
  <c r="R159" i="29" s="1"/>
  <c r="T76" i="29"/>
  <c r="S86" i="29"/>
  <c r="S88" i="29"/>
  <c r="X103" i="27"/>
  <c r="W111" i="27"/>
  <c r="T111" i="29"/>
  <c r="S123" i="29"/>
  <c r="T113" i="29"/>
  <c r="S125" i="29"/>
  <c r="T378" i="27"/>
  <c r="S390" i="27"/>
  <c r="T379" i="27"/>
  <c r="S391" i="27"/>
  <c r="T314" i="27"/>
  <c r="S326" i="27"/>
  <c r="V96" i="27"/>
  <c r="T283" i="27"/>
  <c r="S293" i="27"/>
  <c r="S295" i="27"/>
  <c r="X199" i="27"/>
  <c r="W207" i="27"/>
  <c r="V128" i="27"/>
  <c r="T316" i="27"/>
  <c r="S328" i="27"/>
  <c r="T139" i="28"/>
  <c r="S151" i="28"/>
  <c r="T52" i="29"/>
  <c r="S64" i="29"/>
  <c r="Q257" i="27"/>
  <c r="P406" i="27"/>
  <c r="P269" i="27"/>
  <c r="P419" i="27" s="1"/>
  <c r="V158" i="27"/>
  <c r="V184" i="27"/>
  <c r="U211" i="27"/>
  <c r="AB228" i="27"/>
  <c r="AC69" i="27"/>
  <c r="T139" i="29"/>
  <c r="S151" i="29"/>
  <c r="T83" i="28"/>
  <c r="S95" i="28"/>
  <c r="V154" i="27"/>
  <c r="V155" i="27"/>
  <c r="T78" i="29"/>
  <c r="S90" i="29"/>
  <c r="AA137" i="27"/>
  <c r="Q254" i="27"/>
  <c r="P403" i="27"/>
  <c r="P266" i="27"/>
  <c r="P416" i="27" s="1"/>
  <c r="P21" i="29"/>
  <c r="P26" i="29" s="1"/>
  <c r="P176" i="29" s="1"/>
  <c r="O131" i="36" s="1"/>
  <c r="O48" i="39" s="1"/>
  <c r="O170" i="29"/>
  <c r="O33" i="29"/>
  <c r="O183" i="29" s="1"/>
  <c r="X167" i="27"/>
  <c r="W175" i="27"/>
  <c r="S88" i="28"/>
  <c r="T76" i="28"/>
  <c r="S86" i="28"/>
  <c r="W135" i="27"/>
  <c r="V143" i="27"/>
  <c r="T284" i="27"/>
  <c r="S296" i="27"/>
  <c r="R250" i="27"/>
  <c r="R13" i="29"/>
  <c r="R13" i="28"/>
  <c r="P172" i="29"/>
  <c r="Q23" i="29"/>
  <c r="P35" i="29"/>
  <c r="P185" i="29" s="1"/>
  <c r="T344" i="27"/>
  <c r="S356" i="27"/>
  <c r="T81" i="29"/>
  <c r="S93" i="29"/>
  <c r="T110" i="29"/>
  <c r="S122" i="29"/>
  <c r="T143" i="28"/>
  <c r="S155" i="28"/>
  <c r="AB105" i="27"/>
  <c r="V192" i="27"/>
  <c r="T228" i="27"/>
  <c r="T239" i="27" s="1"/>
  <c r="U69" i="27"/>
  <c r="U79" i="27" s="1"/>
  <c r="T79" i="27"/>
  <c r="T321" i="27"/>
  <c r="T334" i="27" s="1"/>
  <c r="S333" i="27"/>
  <c r="T77" i="29"/>
  <c r="S89" i="29"/>
  <c r="P28" i="28"/>
  <c r="P165" i="28"/>
  <c r="Q16" i="28"/>
  <c r="T82" i="29"/>
  <c r="S94" i="29"/>
  <c r="P29" i="28"/>
  <c r="P179" i="28" s="1"/>
  <c r="P166" i="28"/>
  <c r="Q17" i="28"/>
  <c r="V188" i="27"/>
  <c r="P168" i="29"/>
  <c r="Q19" i="29"/>
  <c r="P31" i="29"/>
  <c r="P181" i="29" s="1"/>
  <c r="T144" i="28"/>
  <c r="T157" i="28" s="1"/>
  <c r="S156" i="28"/>
  <c r="T320" i="27"/>
  <c r="S332" i="27"/>
  <c r="S223" i="27"/>
  <c r="T64" i="27"/>
  <c r="Q18" i="29"/>
  <c r="P167" i="29"/>
  <c r="P30" i="29"/>
  <c r="P180" i="29" s="1"/>
  <c r="T51" i="28"/>
  <c r="S63" i="28"/>
  <c r="U184" i="27"/>
  <c r="T194" i="27"/>
  <c r="T209" i="27" s="1"/>
  <c r="T211" i="27"/>
  <c r="T349" i="27"/>
  <c r="S361" i="27"/>
  <c r="V186" i="27"/>
  <c r="T111" i="28"/>
  <c r="S123" i="28"/>
  <c r="V151" i="27"/>
  <c r="O178" i="29"/>
  <c r="T106" i="29"/>
  <c r="S116" i="29"/>
  <c r="S118" i="29"/>
  <c r="V94" i="27"/>
  <c r="T313" i="27"/>
  <c r="S323" i="27"/>
  <c r="S325" i="27"/>
  <c r="V90" i="27"/>
  <c r="W228" i="27"/>
  <c r="X69" i="27"/>
  <c r="T114" i="28"/>
  <c r="T127" i="28" s="1"/>
  <c r="S126" i="28"/>
  <c r="T51" i="29"/>
  <c r="S63" i="29"/>
  <c r="T310" i="27"/>
  <c r="T312" i="27" s="1"/>
  <c r="T73" i="28"/>
  <c r="T75" i="28" s="1"/>
  <c r="T73" i="29"/>
  <c r="T75" i="29" s="1"/>
  <c r="T346" i="27"/>
  <c r="S358" i="27"/>
  <c r="Y228" i="27"/>
  <c r="Z69" i="27"/>
  <c r="Q258" i="27"/>
  <c r="P407" i="27"/>
  <c r="P270" i="27"/>
  <c r="P420" i="27" s="1"/>
  <c r="T54" i="29"/>
  <c r="T67" i="29" s="1"/>
  <c r="S66" i="29"/>
  <c r="V156" i="27"/>
  <c r="Q163" i="28"/>
  <c r="P52" i="36" s="1"/>
  <c r="P53" i="36" s="1"/>
  <c r="Q15" i="28"/>
  <c r="V125" i="27"/>
  <c r="N39" i="28"/>
  <c r="N189" i="28" s="1"/>
  <c r="M70" i="36" s="1"/>
  <c r="M102" i="36" s="1"/>
  <c r="M103" i="36" s="1"/>
  <c r="V124" i="27"/>
  <c r="S218" i="27"/>
  <c r="T59" i="27"/>
  <c r="AD170" i="27"/>
  <c r="T143" i="29"/>
  <c r="S155" i="29"/>
  <c r="S144" i="28"/>
  <c r="S157" i="28" s="1"/>
  <c r="R156" i="28"/>
  <c r="R159" i="28" s="1"/>
  <c r="T84" i="29"/>
  <c r="T97" i="29" s="1"/>
  <c r="S96" i="29"/>
  <c r="O26" i="29"/>
  <c r="O176" i="29" s="1"/>
  <c r="N131" i="36" s="1"/>
  <c r="N48" i="39" s="1"/>
  <c r="S118" i="28"/>
  <c r="S116" i="28"/>
  <c r="T106" i="28"/>
  <c r="T109" i="28"/>
  <c r="S121" i="28"/>
  <c r="V87" i="27"/>
  <c r="T375" i="27"/>
  <c r="S387" i="27"/>
  <c r="T50" i="28"/>
  <c r="S62" i="28"/>
  <c r="T290" i="27"/>
  <c r="S302" i="27"/>
  <c r="S222" i="27"/>
  <c r="T63" i="27"/>
  <c r="T79" i="28"/>
  <c r="S91" i="28"/>
  <c r="Q20" i="29"/>
  <c r="P169" i="29"/>
  <c r="P32" i="29"/>
  <c r="P182" i="29" s="1"/>
  <c r="P165" i="29"/>
  <c r="Q16" i="29"/>
  <c r="P28" i="29"/>
  <c r="T48" i="28"/>
  <c r="S60" i="28"/>
  <c r="T43" i="29"/>
  <c r="T45" i="29" s="1"/>
  <c r="T280" i="27"/>
  <c r="T282" i="27" s="1"/>
  <c r="T43" i="28"/>
  <c r="T45" i="28" s="1"/>
  <c r="V189" i="27"/>
  <c r="R141" i="2"/>
  <c r="T141" i="29"/>
  <c r="S153" i="29"/>
  <c r="O178" i="28"/>
  <c r="N276" i="27"/>
  <c r="N426" i="27" s="1"/>
  <c r="Q15" i="29"/>
  <c r="Q163" i="29"/>
  <c r="P114" i="36" s="1"/>
  <c r="T77" i="28"/>
  <c r="S89" i="28"/>
  <c r="T315" i="27"/>
  <c r="S327" i="27"/>
  <c r="T374" i="27"/>
  <c r="S386" i="27"/>
  <c r="T118" i="2"/>
  <c r="U119" i="2" s="1"/>
  <c r="V120" i="2" s="1"/>
  <c r="W121" i="2" s="1"/>
  <c r="X122" i="2" s="1"/>
  <c r="Y123" i="2" s="1"/>
  <c r="Z124" i="2" s="1"/>
  <c r="AA125" i="2" s="1"/>
  <c r="AB126" i="2" s="1"/>
  <c r="S128" i="2"/>
  <c r="P258" i="27"/>
  <c r="O407" i="27"/>
  <c r="O270" i="27"/>
  <c r="O420" i="27" s="1"/>
  <c r="Q256" i="27"/>
  <c r="P405" i="27"/>
  <c r="P268" i="27"/>
  <c r="P418" i="27" s="1"/>
  <c r="T138" i="29"/>
  <c r="S150" i="29"/>
  <c r="T317" i="27"/>
  <c r="S329" i="27"/>
  <c r="P166" i="29"/>
  <c r="Q17" i="29"/>
  <c r="P29" i="29"/>
  <c r="P179" i="29" s="1"/>
  <c r="T343" i="27"/>
  <c r="S353" i="27"/>
  <c r="S355" i="27"/>
  <c r="O415" i="27"/>
  <c r="T136" i="29"/>
  <c r="S148" i="29"/>
  <c r="P32" i="28"/>
  <c r="P182" i="28" s="1"/>
  <c r="Q20" i="28"/>
  <c r="P169" i="28"/>
  <c r="V88" i="27"/>
  <c r="U98" i="27"/>
  <c r="U113" i="27" s="1"/>
  <c r="U115" i="27"/>
  <c r="AB201" i="27"/>
  <c r="P265" i="27"/>
  <c r="P415" i="27" s="1"/>
  <c r="P402" i="27"/>
  <c r="Q253" i="27"/>
  <c r="T80" i="29"/>
  <c r="S92" i="29"/>
  <c r="T142" i="28"/>
  <c r="S154" i="28"/>
  <c r="V121" i="27"/>
  <c r="V126" i="27"/>
  <c r="T47" i="28"/>
  <c r="S59" i="28"/>
  <c r="S215" i="27"/>
  <c r="S243" i="27" s="1"/>
  <c r="R16" i="36" s="1"/>
  <c r="S83" i="27"/>
  <c r="T56" i="27"/>
  <c r="S66" i="27"/>
  <c r="S81" i="27" s="1"/>
  <c r="T288" i="27"/>
  <c r="S300" i="27"/>
  <c r="AA228" i="27"/>
  <c r="AB69" i="27"/>
  <c r="R306" i="27"/>
  <c r="V159" i="27"/>
  <c r="T350" i="27"/>
  <c r="S362" i="27"/>
  <c r="Q252" i="27"/>
  <c r="Q400" i="27"/>
  <c r="P168" i="28"/>
  <c r="Q19" i="28"/>
  <c r="P31" i="28"/>
  <c r="P181" i="28" s="1"/>
  <c r="V91" i="27"/>
  <c r="V92" i="27"/>
  <c r="V122" i="27"/>
  <c r="V157" i="27"/>
  <c r="Q260" i="27"/>
  <c r="P409" i="27"/>
  <c r="P272" i="27"/>
  <c r="P422" i="27" s="1"/>
  <c r="T109" i="29"/>
  <c r="S121" i="29"/>
  <c r="Q255" i="27"/>
  <c r="P404" i="27"/>
  <c r="P267" i="27"/>
  <c r="P417" i="27" s="1"/>
  <c r="P170" i="29"/>
  <c r="Q21" i="29"/>
  <c r="P33" i="29"/>
  <c r="P183" i="29" s="1"/>
  <c r="T319" i="27"/>
  <c r="S331" i="27"/>
  <c r="P33" i="28"/>
  <c r="P183" i="28" s="1"/>
  <c r="Q21" i="28"/>
  <c r="P170" i="28"/>
  <c r="R146" i="29"/>
  <c r="T48" i="29"/>
  <c r="S60" i="29"/>
  <c r="S148" i="28"/>
  <c r="T136" i="28"/>
  <c r="R129" i="28"/>
  <c r="T286" i="27"/>
  <c r="S298" i="27"/>
  <c r="T83" i="29"/>
  <c r="S95" i="29"/>
  <c r="V187" i="27"/>
  <c r="T49" i="29"/>
  <c r="S61" i="29"/>
  <c r="T113" i="28"/>
  <c r="S125" i="28"/>
  <c r="T81" i="28"/>
  <c r="S93" i="28"/>
  <c r="T376" i="27"/>
  <c r="S388" i="27"/>
  <c r="V123" i="27"/>
  <c r="T114" i="29"/>
  <c r="T127" i="29" s="1"/>
  <c r="S126" i="29"/>
  <c r="R69" i="28"/>
  <c r="T107" i="28"/>
  <c r="S119" i="28"/>
  <c r="V89" i="27"/>
  <c r="S217" i="27"/>
  <c r="T58" i="27"/>
  <c r="O33" i="28"/>
  <c r="O183" i="28" s="1"/>
  <c r="O170" i="28"/>
  <c r="P21" i="28"/>
  <c r="P26" i="28" s="1"/>
  <c r="P176" i="28" s="1"/>
  <c r="O69" i="36" s="1"/>
  <c r="O15" i="39" s="1"/>
  <c r="T53" i="29"/>
  <c r="S65" i="29"/>
  <c r="T291" i="27"/>
  <c r="T304" i="27" s="1"/>
  <c r="S303" i="27"/>
  <c r="V160" i="27"/>
  <c r="U228" i="27"/>
  <c r="V69" i="27"/>
  <c r="S381" i="27"/>
  <c r="S394" i="27" s="1"/>
  <c r="R393" i="27"/>
  <c r="R396" i="27" s="1"/>
  <c r="R99" i="28"/>
  <c r="X228" i="27"/>
  <c r="Y69" i="27"/>
  <c r="T141" i="28"/>
  <c r="S153" i="28"/>
  <c r="S221" i="27"/>
  <c r="T62" i="27"/>
  <c r="AJ4" i="28"/>
  <c r="AE70" i="27"/>
  <c r="AD229" i="27"/>
  <c r="AH133" i="27"/>
  <c r="AI134" i="27" s="1"/>
  <c r="AJ135" i="27" s="1"/>
  <c r="AK136" i="27" s="1"/>
  <c r="AL137" i="27" s="1"/>
  <c r="AM138" i="27" s="1"/>
  <c r="AN139" i="27" s="1"/>
  <c r="AO140" i="27" s="1"/>
  <c r="AP141" i="27" s="1"/>
  <c r="AH165" i="27"/>
  <c r="AI166" i="27" s="1"/>
  <c r="AJ167" i="27" s="1"/>
  <c r="AK168" i="27" s="1"/>
  <c r="AL169" i="27" s="1"/>
  <c r="AM170" i="27" s="1"/>
  <c r="AN171" i="27" s="1"/>
  <c r="AO172" i="27" s="1"/>
  <c r="AP173" i="27" s="1"/>
  <c r="AK201" i="27"/>
  <c r="AL204" i="27"/>
  <c r="AL205" i="27"/>
  <c r="AE47" i="27"/>
  <c r="AG29" i="27"/>
  <c r="AG32" i="27"/>
  <c r="AF42" i="27"/>
  <c r="AF37" i="27"/>
  <c r="AI13" i="27"/>
  <c r="AJ4" i="27"/>
  <c r="AH28" i="27"/>
  <c r="AH36" i="27" s="1"/>
  <c r="AH46" i="27" s="1"/>
  <c r="AH196" i="27" s="1"/>
  <c r="AH25" i="27"/>
  <c r="AH33" i="27" s="1"/>
  <c r="AH43" i="27" s="1"/>
  <c r="AH100" i="27" s="1"/>
  <c r="AH24" i="27"/>
  <c r="AH27" i="27"/>
  <c r="AH35" i="27" s="1"/>
  <c r="AH45" i="27" s="1"/>
  <c r="AH26" i="27"/>
  <c r="AH34" i="27" s="1"/>
  <c r="AH44" i="27" s="1"/>
  <c r="AH132" i="27" s="1"/>
  <c r="U86" i="2"/>
  <c r="U88" i="2"/>
  <c r="U138" i="2" s="1"/>
  <c r="U82" i="2"/>
  <c r="S97" i="2"/>
  <c r="S134" i="2" s="1"/>
  <c r="S141" i="2" s="1"/>
  <c r="R104" i="2"/>
  <c r="R106" i="2" s="1"/>
  <c r="U85" i="2"/>
  <c r="U135" i="2" s="1"/>
  <c r="U89" i="2"/>
  <c r="U139" i="2" s="1"/>
  <c r="U84" i="2"/>
  <c r="U134" i="2" s="1"/>
  <c r="U83" i="2"/>
  <c r="U133" i="2" s="1"/>
  <c r="U87" i="2"/>
  <c r="U137" i="2" s="1"/>
  <c r="U80" i="2"/>
  <c r="T80" i="2"/>
  <c r="S91" i="2"/>
  <c r="AE54" i="2"/>
  <c r="AF49" i="2"/>
  <c r="AF52" i="2"/>
  <c r="AF50" i="2"/>
  <c r="AF51" i="2"/>
  <c r="AF53" i="2"/>
  <c r="AH4" i="2"/>
  <c r="AG38" i="2"/>
  <c r="AG17" i="2"/>
  <c r="AG31" i="2"/>
  <c r="AG24" i="2"/>
  <c r="T61" i="2"/>
  <c r="T71" i="2" s="1"/>
  <c r="T60" i="2"/>
  <c r="T70" i="2" s="1"/>
  <c r="T58" i="2"/>
  <c r="T68" i="2" s="1"/>
  <c r="V61" i="2"/>
  <c r="V71" i="2" s="1"/>
  <c r="V60" i="2"/>
  <c r="V70" i="2" s="1"/>
  <c r="T59" i="2"/>
  <c r="T69" i="2" s="1"/>
  <c r="V58" i="2"/>
  <c r="V68" i="2" s="1"/>
  <c r="V59" i="2"/>
  <c r="V69" i="2" s="1"/>
  <c r="T57" i="2"/>
  <c r="T67" i="2" s="1"/>
  <c r="T93" i="2" s="1"/>
  <c r="V57" i="2"/>
  <c r="V67" i="2" s="1"/>
  <c r="U6" i="12"/>
  <c r="W5" i="12"/>
  <c r="U7" i="12"/>
  <c r="W4" i="12"/>
  <c r="Z8" i="36"/>
  <c r="Z8" i="38" s="1"/>
  <c r="AN12" i="2"/>
  <c r="M164" i="36" l="1"/>
  <c r="M165" i="36" s="1"/>
  <c r="M155" i="36"/>
  <c r="E182" i="37"/>
  <c r="E184" i="37" s="1"/>
  <c r="D182" i="37"/>
  <c r="D184" i="37" s="1"/>
  <c r="D176" i="37"/>
  <c r="J90" i="39"/>
  <c r="J96" i="39" s="1"/>
  <c r="AD92" i="39" a="1"/>
  <c r="AD92" i="39" s="1"/>
  <c r="AD93" i="39" s="1"/>
  <c r="J95" i="39"/>
  <c r="J62" i="39" a="1"/>
  <c r="J62" i="39" s="1"/>
  <c r="H68" i="39"/>
  <c r="AB65" i="39" a="1"/>
  <c r="AB65" i="39" s="1"/>
  <c r="AB66" i="39" s="1"/>
  <c r="H63" i="39"/>
  <c r="H69" i="39" s="1"/>
  <c r="AC65" i="39" a="1"/>
  <c r="AC65" i="39" s="1"/>
  <c r="AC66" i="39" s="1"/>
  <c r="I68" i="39"/>
  <c r="I63" i="39"/>
  <c r="I69" i="39" s="1"/>
  <c r="E116" i="37" s="1"/>
  <c r="I41" i="39"/>
  <c r="S38" i="39" a="1"/>
  <c r="S38" i="39" s="1"/>
  <c r="D88" i="37"/>
  <c r="D92" i="37" s="1"/>
  <c r="F155" i="37"/>
  <c r="F156" i="37" s="1"/>
  <c r="G183" i="37"/>
  <c r="G127" i="37"/>
  <c r="I36" i="39"/>
  <c r="G147" i="37"/>
  <c r="G155" i="37"/>
  <c r="G156" i="37" s="1"/>
  <c r="L140" i="36"/>
  <c r="Y148" i="37"/>
  <c r="F147" i="37"/>
  <c r="N75" i="39"/>
  <c r="N274" i="36"/>
  <c r="N258" i="36"/>
  <c r="L262" i="36"/>
  <c r="L264" i="36"/>
  <c r="M56" i="39"/>
  <c r="M58" i="39" s="1"/>
  <c r="M60" i="39" s="1"/>
  <c r="M71" i="39"/>
  <c r="M72" i="39" s="1"/>
  <c r="I117" i="37" s="1"/>
  <c r="M288" i="36"/>
  <c r="M289" i="36" s="1"/>
  <c r="M261" i="36"/>
  <c r="H178" i="37"/>
  <c r="H179" i="37" s="1"/>
  <c r="L291" i="36"/>
  <c r="L292" i="36" s="1"/>
  <c r="H180" i="37" s="1"/>
  <c r="F175" i="37"/>
  <c r="O75" i="39"/>
  <c r="O258" i="36"/>
  <c r="O274" i="36"/>
  <c r="G166" i="37"/>
  <c r="G175" i="37" s="1"/>
  <c r="K265" i="36"/>
  <c r="G151" i="37"/>
  <c r="F119" i="37"/>
  <c r="M83" i="39"/>
  <c r="M85" i="39" s="1"/>
  <c r="M87" i="39" s="1"/>
  <c r="K89" i="39" s="1" a="1"/>
  <c r="K89" i="39" s="1"/>
  <c r="M98" i="39"/>
  <c r="M99" i="39" s="1"/>
  <c r="I173" i="37" s="1"/>
  <c r="K159" i="36"/>
  <c r="G113" i="37"/>
  <c r="L141" i="36"/>
  <c r="H110" i="37"/>
  <c r="H127" i="37" s="1"/>
  <c r="I167" i="37"/>
  <c r="H150" i="37"/>
  <c r="H151" i="37" s="1"/>
  <c r="L229" i="36"/>
  <c r="L230" i="36" s="1"/>
  <c r="H152" i="37" s="1"/>
  <c r="N186" i="36"/>
  <c r="J136" i="37"/>
  <c r="J154" i="37" s="1"/>
  <c r="AD126" i="39"/>
  <c r="AD127" i="39" s="1"/>
  <c r="Z144" i="37" s="1"/>
  <c r="AD129" i="39"/>
  <c r="AD131" i="39" s="1"/>
  <c r="AD132" i="39" s="1"/>
  <c r="Z145" i="37" s="1"/>
  <c r="AE124" i="39"/>
  <c r="AE123" i="39"/>
  <c r="AE121" i="39"/>
  <c r="AE122" i="39"/>
  <c r="AE120" i="39"/>
  <c r="N248" i="36"/>
  <c r="J164" i="37"/>
  <c r="M33" i="39"/>
  <c r="K35" i="39" s="1" a="1"/>
  <c r="K35" i="39" s="1"/>
  <c r="L33" i="39"/>
  <c r="J35" i="39" s="1" a="1"/>
  <c r="J35" i="39" s="1"/>
  <c r="I94" i="37"/>
  <c r="I95" i="37" s="1"/>
  <c r="M105" i="36"/>
  <c r="M106" i="36" s="1"/>
  <c r="I96" i="37" s="1"/>
  <c r="M71" i="37"/>
  <c r="Q43" i="36"/>
  <c r="Q44" i="36" s="1"/>
  <c r="M73" i="37" s="1"/>
  <c r="K97" i="36"/>
  <c r="G85" i="37"/>
  <c r="G99" i="37" s="1"/>
  <c r="N44" i="39"/>
  <c r="N45" i="39" s="1"/>
  <c r="J89" i="37" s="1"/>
  <c r="N31" i="39"/>
  <c r="N29" i="39"/>
  <c r="F91" i="37"/>
  <c r="L68" i="37"/>
  <c r="N62" i="36"/>
  <c r="J80" i="37"/>
  <c r="S86" i="34"/>
  <c r="S86" i="35"/>
  <c r="S146" i="28"/>
  <c r="L203" i="36"/>
  <c r="L202" i="36"/>
  <c r="O39" i="29"/>
  <c r="O189" i="29" s="1"/>
  <c r="N132" i="36" s="1"/>
  <c r="M226" i="36"/>
  <c r="M227" i="36" s="1"/>
  <c r="M199" i="36"/>
  <c r="P179" i="36"/>
  <c r="P177" i="36"/>
  <c r="P182" i="36" s="1"/>
  <c r="P183" i="36" s="1"/>
  <c r="L135" i="37" s="1"/>
  <c r="P241" i="36"/>
  <c r="P239" i="36"/>
  <c r="P244" i="36" s="1"/>
  <c r="P245" i="36" s="1"/>
  <c r="L163" i="37" s="1"/>
  <c r="N124" i="36"/>
  <c r="O242" i="36"/>
  <c r="O247" i="36"/>
  <c r="S129" i="35"/>
  <c r="N197" i="36"/>
  <c r="J139" i="37" s="1"/>
  <c r="AF6" i="36"/>
  <c r="AF6" i="38"/>
  <c r="AF6" i="39"/>
  <c r="AF7" i="36"/>
  <c r="AF7" i="39"/>
  <c r="AF7" i="38"/>
  <c r="AF5" i="36"/>
  <c r="AF5" i="38"/>
  <c r="AF5" i="39"/>
  <c r="N90" i="36"/>
  <c r="N91" i="36" s="1"/>
  <c r="J86" i="37" s="1"/>
  <c r="O180" i="36"/>
  <c r="O185" i="36"/>
  <c r="M137" i="36"/>
  <c r="M138" i="36" s="1"/>
  <c r="L78" i="36"/>
  <c r="L79" i="36"/>
  <c r="L156" i="36"/>
  <c r="L158" i="36"/>
  <c r="O150" i="36"/>
  <c r="O134" i="36"/>
  <c r="K283" i="36"/>
  <c r="N150" i="36"/>
  <c r="N134" i="36"/>
  <c r="L282" i="36"/>
  <c r="L280" i="36"/>
  <c r="K221" i="36"/>
  <c r="L220" i="36"/>
  <c r="L218" i="36"/>
  <c r="O118" i="36"/>
  <c r="K108" i="37" s="1"/>
  <c r="O123" i="36"/>
  <c r="S69" i="35"/>
  <c r="P117" i="36"/>
  <c r="P115" i="36"/>
  <c r="P120" i="36" s="1"/>
  <c r="P121" i="36" s="1"/>
  <c r="L107" i="37" s="1"/>
  <c r="S56" i="34"/>
  <c r="R16" i="35"/>
  <c r="Q165" i="35"/>
  <c r="Q28" i="35"/>
  <c r="Q167" i="34"/>
  <c r="R18" i="34"/>
  <c r="Q30" i="34"/>
  <c r="Q180" i="34" s="1"/>
  <c r="R22" i="35"/>
  <c r="Q171" i="35"/>
  <c r="Q34" i="35"/>
  <c r="Q184" i="35" s="1"/>
  <c r="U51" i="35"/>
  <c r="T63" i="35"/>
  <c r="S13" i="35"/>
  <c r="S13" i="34"/>
  <c r="U133" i="35"/>
  <c r="U135" i="35" s="1"/>
  <c r="U133" i="34"/>
  <c r="U135" i="34" s="1"/>
  <c r="P171" i="34"/>
  <c r="Q22" i="34"/>
  <c r="Q26" i="34" s="1"/>
  <c r="Q176" i="34" s="1"/>
  <c r="P193" i="36" s="1"/>
  <c r="P112" i="39" s="1"/>
  <c r="P34" i="34"/>
  <c r="P184" i="34" s="1"/>
  <c r="T97" i="34"/>
  <c r="U79" i="34"/>
  <c r="T91" i="34"/>
  <c r="U110" i="34"/>
  <c r="T122" i="34"/>
  <c r="U81" i="35"/>
  <c r="T93" i="35"/>
  <c r="U139" i="35"/>
  <c r="T151" i="35"/>
  <c r="U142" i="35"/>
  <c r="T154" i="35"/>
  <c r="Q173" i="35"/>
  <c r="R24" i="35"/>
  <c r="Q36" i="35"/>
  <c r="Q186" i="35" s="1"/>
  <c r="U141" i="34"/>
  <c r="T153" i="34"/>
  <c r="U114" i="35"/>
  <c r="U127" i="35" s="1"/>
  <c r="T126" i="35"/>
  <c r="U109" i="34"/>
  <c r="T121" i="34"/>
  <c r="U80" i="34"/>
  <c r="T92" i="34"/>
  <c r="U142" i="34"/>
  <c r="T154" i="34"/>
  <c r="U79" i="35"/>
  <c r="T91" i="35"/>
  <c r="U141" i="35"/>
  <c r="T153" i="35"/>
  <c r="U48" i="34"/>
  <c r="T60" i="34"/>
  <c r="U76" i="35"/>
  <c r="T86" i="35"/>
  <c r="T88" i="35"/>
  <c r="P178" i="35"/>
  <c r="U138" i="35"/>
  <c r="T150" i="35"/>
  <c r="R18" i="36"/>
  <c r="R19" i="36" s="1"/>
  <c r="N56" i="37" s="1"/>
  <c r="P55" i="36"/>
  <c r="P58" i="36"/>
  <c r="P59" i="36" s="1"/>
  <c r="L79" i="37" s="1"/>
  <c r="U103" i="35"/>
  <c r="U105" i="35" s="1"/>
  <c r="U103" i="34"/>
  <c r="U105" i="34" s="1"/>
  <c r="Q27" i="36"/>
  <c r="Q28" i="36" s="1"/>
  <c r="M59" i="37" s="1"/>
  <c r="Q34" i="36"/>
  <c r="Q35" i="36" s="1"/>
  <c r="M62" i="37" s="1"/>
  <c r="U52" i="34"/>
  <c r="T64" i="34"/>
  <c r="R15" i="34"/>
  <c r="R163" i="34"/>
  <c r="Q176" i="36" s="1"/>
  <c r="U144" i="34"/>
  <c r="U157" i="34" s="1"/>
  <c r="T156" i="34"/>
  <c r="U143" i="35"/>
  <c r="T155" i="35"/>
  <c r="U140" i="34"/>
  <c r="T152" i="34"/>
  <c r="S159" i="34"/>
  <c r="S56" i="35"/>
  <c r="U54" i="34"/>
  <c r="U67" i="34" s="1"/>
  <c r="T66" i="34"/>
  <c r="U76" i="34"/>
  <c r="T86" i="34"/>
  <c r="T88" i="34"/>
  <c r="W87" i="27"/>
  <c r="W115" i="27" s="1"/>
  <c r="R15" i="35"/>
  <c r="R163" i="35"/>
  <c r="Q238" i="36" s="1"/>
  <c r="U78" i="34"/>
  <c r="T90" i="34"/>
  <c r="U51" i="34"/>
  <c r="T63" i="34"/>
  <c r="U112" i="35"/>
  <c r="T124" i="35"/>
  <c r="U143" i="34"/>
  <c r="T155" i="34"/>
  <c r="U77" i="34"/>
  <c r="T89" i="34"/>
  <c r="U114" i="34"/>
  <c r="U127" i="34" s="1"/>
  <c r="T126" i="34"/>
  <c r="U110" i="35"/>
  <c r="T122" i="35"/>
  <c r="Q165" i="34"/>
  <c r="R16" i="34"/>
  <c r="Q28" i="34"/>
  <c r="U144" i="35"/>
  <c r="U157" i="35" s="1"/>
  <c r="T156" i="35"/>
  <c r="U77" i="35"/>
  <c r="T89" i="35"/>
  <c r="U108" i="35"/>
  <c r="T120" i="35"/>
  <c r="U47" i="35"/>
  <c r="T59" i="35"/>
  <c r="S116" i="34"/>
  <c r="S146" i="34"/>
  <c r="U47" i="34"/>
  <c r="T59" i="34"/>
  <c r="P171" i="35"/>
  <c r="Q22" i="35"/>
  <c r="P34" i="35"/>
  <c r="P184" i="35" s="1"/>
  <c r="U43" i="34"/>
  <c r="U45" i="34" s="1"/>
  <c r="U43" i="35"/>
  <c r="U45" i="35" s="1"/>
  <c r="M93" i="36"/>
  <c r="M75" i="36"/>
  <c r="R21" i="35"/>
  <c r="Q170" i="35"/>
  <c r="Q33" i="35"/>
  <c r="Q183" i="35" s="1"/>
  <c r="U140" i="35"/>
  <c r="T152" i="35"/>
  <c r="U112" i="34"/>
  <c r="T124" i="34"/>
  <c r="P178" i="34"/>
  <c r="U113" i="35"/>
  <c r="T125" i="35"/>
  <c r="U107" i="34"/>
  <c r="T119" i="34"/>
  <c r="U113" i="34"/>
  <c r="T125" i="34"/>
  <c r="U137" i="34"/>
  <c r="T149" i="34"/>
  <c r="R20" i="34"/>
  <c r="Q32" i="34"/>
  <c r="Q182" i="34" s="1"/>
  <c r="Q169" i="34"/>
  <c r="Q166" i="35"/>
  <c r="R17" i="35"/>
  <c r="Q29" i="35"/>
  <c r="Q179" i="35" s="1"/>
  <c r="U73" i="35"/>
  <c r="U75" i="35" s="1"/>
  <c r="U73" i="34"/>
  <c r="U75" i="34" s="1"/>
  <c r="U83" i="35"/>
  <c r="T95" i="35"/>
  <c r="U49" i="35"/>
  <c r="T61" i="35"/>
  <c r="U109" i="35"/>
  <c r="T121" i="35"/>
  <c r="U53" i="34"/>
  <c r="T65" i="34"/>
  <c r="U52" i="35"/>
  <c r="T64" i="35"/>
  <c r="U84" i="34"/>
  <c r="T96" i="34"/>
  <c r="U84" i="35"/>
  <c r="U97" i="35" s="1"/>
  <c r="T96" i="35"/>
  <c r="P26" i="34"/>
  <c r="P176" i="34" s="1"/>
  <c r="O193" i="36" s="1"/>
  <c r="O112" i="39" s="1"/>
  <c r="R20" i="35"/>
  <c r="Q169" i="35"/>
  <c r="Q32" i="35"/>
  <c r="Q182" i="35" s="1"/>
  <c r="S99" i="35"/>
  <c r="U81" i="34"/>
  <c r="T93" i="34"/>
  <c r="U48" i="35"/>
  <c r="T60" i="35"/>
  <c r="L96" i="36"/>
  <c r="L94" i="36"/>
  <c r="H85" i="37" s="1"/>
  <c r="H91" i="37" s="1"/>
  <c r="O39" i="35"/>
  <c r="O189" i="35" s="1"/>
  <c r="N256" i="36" s="1"/>
  <c r="N279" i="36" s="1"/>
  <c r="U82" i="35"/>
  <c r="T94" i="35"/>
  <c r="O56" i="36"/>
  <c r="O61" i="36"/>
  <c r="U78" i="35"/>
  <c r="T90" i="35"/>
  <c r="U50" i="34"/>
  <c r="T62" i="34"/>
  <c r="U106" i="35"/>
  <c r="T116" i="35"/>
  <c r="T118" i="35"/>
  <c r="O88" i="36"/>
  <c r="O16" i="39" s="1"/>
  <c r="O28" i="39" s="1"/>
  <c r="O72" i="36"/>
  <c r="T133" i="34"/>
  <c r="T135" i="34" s="1"/>
  <c r="T133" i="35"/>
  <c r="T135" i="35" s="1"/>
  <c r="U46" i="35"/>
  <c r="T56" i="35"/>
  <c r="T58" i="35"/>
  <c r="U49" i="34"/>
  <c r="T61" i="34"/>
  <c r="Q167" i="35"/>
  <c r="R18" i="35"/>
  <c r="Q30" i="35"/>
  <c r="Q180" i="35" s="1"/>
  <c r="U111" i="34"/>
  <c r="T123" i="34"/>
  <c r="S129" i="34"/>
  <c r="U139" i="34"/>
  <c r="T151" i="34"/>
  <c r="Q168" i="34"/>
  <c r="R19" i="34"/>
  <c r="Q31" i="34"/>
  <c r="Q181" i="34" s="1"/>
  <c r="S99" i="34"/>
  <c r="N73" i="36"/>
  <c r="J83" i="37" s="1"/>
  <c r="U83" i="34"/>
  <c r="T95" i="34"/>
  <c r="S116" i="35"/>
  <c r="S159" i="35"/>
  <c r="U106" i="34"/>
  <c r="T116" i="34"/>
  <c r="T118" i="34"/>
  <c r="S146" i="35"/>
  <c r="U54" i="35"/>
  <c r="U67" i="35" s="1"/>
  <c r="T66" i="35"/>
  <c r="S69" i="34"/>
  <c r="U107" i="35"/>
  <c r="T119" i="35"/>
  <c r="U137" i="35"/>
  <c r="T149" i="35"/>
  <c r="U46" i="34"/>
  <c r="T56" i="34"/>
  <c r="T58" i="34"/>
  <c r="U50" i="35"/>
  <c r="T62" i="35"/>
  <c r="U111" i="35"/>
  <c r="T123" i="35"/>
  <c r="Q166" i="34"/>
  <c r="R17" i="34"/>
  <c r="Q29" i="34"/>
  <c r="Q179" i="34" s="1"/>
  <c r="U138" i="34"/>
  <c r="T150" i="34"/>
  <c r="R24" i="34"/>
  <c r="Q173" i="34"/>
  <c r="Q36" i="34"/>
  <c r="Q186" i="34" s="1"/>
  <c r="U53" i="35"/>
  <c r="T65" i="35"/>
  <c r="U194" i="27"/>
  <c r="U209" i="27" s="1"/>
  <c r="R21" i="34"/>
  <c r="Q170" i="34"/>
  <c r="Q33" i="34"/>
  <c r="Q183" i="34" s="1"/>
  <c r="U108" i="34"/>
  <c r="T120" i="34"/>
  <c r="R22" i="34"/>
  <c r="Q171" i="34"/>
  <c r="Q34" i="34"/>
  <c r="Q184" i="34" s="1"/>
  <c r="Q168" i="35"/>
  <c r="R19" i="35"/>
  <c r="Q31" i="35"/>
  <c r="Q181" i="35" s="1"/>
  <c r="U82" i="34"/>
  <c r="T94" i="34"/>
  <c r="U80" i="35"/>
  <c r="T92" i="35"/>
  <c r="O39" i="34"/>
  <c r="O189" i="34" s="1"/>
  <c r="N194" i="36" s="1"/>
  <c r="N217" i="36" s="1"/>
  <c r="S146" i="29"/>
  <c r="S159" i="28"/>
  <c r="S129" i="29"/>
  <c r="S69" i="29"/>
  <c r="S129" i="28"/>
  <c r="U132" i="2"/>
  <c r="O276" i="27"/>
  <c r="O426" i="27" s="1"/>
  <c r="S306" i="27"/>
  <c r="S366" i="27"/>
  <c r="W151" i="27"/>
  <c r="T218" i="27"/>
  <c r="U59" i="27"/>
  <c r="R261" i="27"/>
  <c r="Q410" i="27"/>
  <c r="Q273" i="27"/>
  <c r="Q423" i="27" s="1"/>
  <c r="W123" i="27"/>
  <c r="U318" i="27"/>
  <c r="T330" i="27"/>
  <c r="Q259" i="27"/>
  <c r="Q263" i="27" s="1"/>
  <c r="Q413" i="27" s="1"/>
  <c r="P408" i="27"/>
  <c r="P271" i="27"/>
  <c r="S99" i="28"/>
  <c r="U142" i="29"/>
  <c r="T154" i="29"/>
  <c r="U46" i="29"/>
  <c r="T56" i="29"/>
  <c r="T58" i="29"/>
  <c r="W88" i="27"/>
  <c r="V98" i="27"/>
  <c r="V113" i="27" s="1"/>
  <c r="V115" i="27"/>
  <c r="AA70" i="27"/>
  <c r="Z229" i="27"/>
  <c r="W95" i="27"/>
  <c r="U83" i="29"/>
  <c r="T95" i="29"/>
  <c r="Y168" i="27"/>
  <c r="X175" i="27"/>
  <c r="AB138" i="27"/>
  <c r="U114" i="29"/>
  <c r="U127" i="29" s="1"/>
  <c r="T126" i="29"/>
  <c r="U51" i="29"/>
  <c r="T63" i="29"/>
  <c r="U47" i="28"/>
  <c r="T59" i="28"/>
  <c r="U48" i="29"/>
  <c r="T60" i="29"/>
  <c r="T217" i="27"/>
  <c r="U58" i="27"/>
  <c r="T131" i="2"/>
  <c r="T220" i="27"/>
  <c r="U61" i="27"/>
  <c r="U53" i="28"/>
  <c r="T65" i="28"/>
  <c r="U109" i="28"/>
  <c r="T121" i="28"/>
  <c r="U113" i="28"/>
  <c r="T125" i="28"/>
  <c r="T118" i="28"/>
  <c r="U106" i="28"/>
  <c r="T116" i="28"/>
  <c r="U108" i="28"/>
  <c r="T120" i="28"/>
  <c r="W124" i="27"/>
  <c r="U50" i="29"/>
  <c r="T62" i="29"/>
  <c r="U287" i="27"/>
  <c r="T299" i="27"/>
  <c r="U289" i="27"/>
  <c r="T301" i="27"/>
  <c r="U48" i="28"/>
  <c r="T60" i="28"/>
  <c r="U78" i="28"/>
  <c r="T90" i="28"/>
  <c r="T219" i="27"/>
  <c r="U60" i="27"/>
  <c r="U52" i="29"/>
  <c r="T64" i="29"/>
  <c r="W152" i="27"/>
  <c r="V179" i="27"/>
  <c r="V162" i="27"/>
  <c r="V177" i="27" s="1"/>
  <c r="U350" i="27"/>
  <c r="T362" i="27"/>
  <c r="U52" i="28"/>
  <c r="T64" i="28"/>
  <c r="AC106" i="27"/>
  <c r="U345" i="27"/>
  <c r="T357" i="27"/>
  <c r="U285" i="27"/>
  <c r="T297" i="27"/>
  <c r="U140" i="28"/>
  <c r="T152" i="28"/>
  <c r="Y200" i="27"/>
  <c r="X207" i="27"/>
  <c r="S159" i="29"/>
  <c r="T353" i="27"/>
  <c r="T364" i="27"/>
  <c r="S69" i="28"/>
  <c r="T221" i="27"/>
  <c r="U62" i="27"/>
  <c r="W184" i="27"/>
  <c r="V211" i="27"/>
  <c r="S224" i="27"/>
  <c r="S226" i="27" s="1"/>
  <c r="S241" i="27" s="1"/>
  <c r="R25" i="36" s="1"/>
  <c r="R40" i="36" s="1"/>
  <c r="R41" i="36" s="1"/>
  <c r="T55" i="27"/>
  <c r="U106" i="29"/>
  <c r="T116" i="29"/>
  <c r="T118" i="29"/>
  <c r="U138" i="29"/>
  <c r="T150" i="29"/>
  <c r="W70" i="27"/>
  <c r="V229" i="27"/>
  <c r="Q34" i="28"/>
  <c r="Q184" i="28" s="1"/>
  <c r="Q171" i="28"/>
  <c r="R22" i="28"/>
  <c r="Q32" i="28"/>
  <c r="Q182" i="28" s="1"/>
  <c r="Q169" i="28"/>
  <c r="R20" i="28"/>
  <c r="Q33" i="28"/>
  <c r="Q183" i="28" s="1"/>
  <c r="Q170" i="28"/>
  <c r="R21" i="28"/>
  <c r="U139" i="29"/>
  <c r="T151" i="29"/>
  <c r="R21" i="29"/>
  <c r="Q170" i="29"/>
  <c r="Q33" i="29"/>
  <c r="Q183" i="29" s="1"/>
  <c r="U291" i="27"/>
  <c r="U304" i="27" s="1"/>
  <c r="T303" i="27"/>
  <c r="U110" i="28"/>
  <c r="T122" i="28"/>
  <c r="W157" i="27"/>
  <c r="W91" i="27"/>
  <c r="U321" i="27"/>
  <c r="U334" i="27" s="1"/>
  <c r="T333" i="27"/>
  <c r="Q29" i="28"/>
  <c r="Q179" i="28" s="1"/>
  <c r="Q166" i="28"/>
  <c r="R17" i="28"/>
  <c r="V70" i="27"/>
  <c r="U229" i="27"/>
  <c r="U239" i="27" s="1"/>
  <c r="U79" i="29"/>
  <c r="T91" i="29"/>
  <c r="W155" i="27"/>
  <c r="W159" i="27"/>
  <c r="U315" i="27"/>
  <c r="T327" i="27"/>
  <c r="U112" i="29"/>
  <c r="T124" i="29"/>
  <c r="W94" i="27"/>
  <c r="U378" i="27"/>
  <c r="T390" i="27"/>
  <c r="U310" i="27"/>
  <c r="U312" i="27" s="1"/>
  <c r="U73" i="29"/>
  <c r="U75" i="29" s="1"/>
  <c r="U73" i="28"/>
  <c r="U75" i="28" s="1"/>
  <c r="U79" i="28"/>
  <c r="T91" i="28"/>
  <c r="U111" i="28"/>
  <c r="T123" i="28"/>
  <c r="U108" i="29"/>
  <c r="T120" i="29"/>
  <c r="U343" i="27"/>
  <c r="T355" i="27"/>
  <c r="Q31" i="28"/>
  <c r="Q181" i="28" s="1"/>
  <c r="Q168" i="28"/>
  <c r="R19" i="28"/>
  <c r="U142" i="28"/>
  <c r="T154" i="28"/>
  <c r="U377" i="27"/>
  <c r="T389" i="27"/>
  <c r="R256" i="27"/>
  <c r="Q405" i="27"/>
  <c r="Q268" i="27"/>
  <c r="Q418" i="27" s="1"/>
  <c r="W93" i="27"/>
  <c r="W160" i="27"/>
  <c r="U143" i="28"/>
  <c r="T155" i="28"/>
  <c r="AC202" i="27"/>
  <c r="U344" i="27"/>
  <c r="T356" i="27"/>
  <c r="Q165" i="29"/>
  <c r="R16" i="29"/>
  <c r="Q28" i="29"/>
  <c r="U49" i="28"/>
  <c r="T61" i="28"/>
  <c r="U107" i="28"/>
  <c r="T119" i="28"/>
  <c r="U112" i="28"/>
  <c r="T124" i="28"/>
  <c r="T370" i="27"/>
  <c r="T372" i="27" s="1"/>
  <c r="T383" i="27" s="1"/>
  <c r="T133" i="29"/>
  <c r="T135" i="29" s="1"/>
  <c r="T133" i="28"/>
  <c r="T135" i="28" s="1"/>
  <c r="W189" i="27"/>
  <c r="U144" i="28"/>
  <c r="U157" i="28" s="1"/>
  <c r="T156" i="28"/>
  <c r="Q173" i="29"/>
  <c r="R24" i="29"/>
  <c r="Q36" i="29"/>
  <c r="Q186" i="29" s="1"/>
  <c r="X136" i="27"/>
  <c r="W143" i="27"/>
  <c r="Q22" i="29"/>
  <c r="Q26" i="29" s="1"/>
  <c r="Q176" i="29" s="1"/>
  <c r="P131" i="36" s="1"/>
  <c r="P48" i="39" s="1"/>
  <c r="P171" i="29"/>
  <c r="P34" i="29"/>
  <c r="P184" i="29" s="1"/>
  <c r="U370" i="27"/>
  <c r="U372" i="27" s="1"/>
  <c r="U133" i="29"/>
  <c r="U135" i="29" s="1"/>
  <c r="U133" i="28"/>
  <c r="U135" i="28" s="1"/>
  <c r="U317" i="27"/>
  <c r="T329" i="27"/>
  <c r="W121" i="27"/>
  <c r="U80" i="29"/>
  <c r="T92" i="29"/>
  <c r="U141" i="29"/>
  <c r="T153" i="29"/>
  <c r="W154" i="27"/>
  <c r="W192" i="27"/>
  <c r="W120" i="27"/>
  <c r="V147" i="27"/>
  <c r="V130" i="27"/>
  <c r="V145" i="27" s="1"/>
  <c r="S396" i="27"/>
  <c r="U139" i="28"/>
  <c r="T151" i="28"/>
  <c r="Z70" i="27"/>
  <c r="Y229" i="27"/>
  <c r="U54" i="29"/>
  <c r="U67" i="29" s="1"/>
  <c r="T66" i="29"/>
  <c r="U137" i="28"/>
  <c r="T149" i="28"/>
  <c r="W158" i="27"/>
  <c r="T216" i="27"/>
  <c r="U57" i="27"/>
  <c r="U43" i="28"/>
  <c r="U45" i="28" s="1"/>
  <c r="U280" i="27"/>
  <c r="U282" i="27" s="1"/>
  <c r="U43" i="29"/>
  <c r="U45" i="29" s="1"/>
  <c r="P178" i="29"/>
  <c r="U80" i="28"/>
  <c r="T92" i="28"/>
  <c r="U51" i="28"/>
  <c r="T63" i="28"/>
  <c r="U144" i="29"/>
  <c r="U157" i="29" s="1"/>
  <c r="T156" i="29"/>
  <c r="W126" i="27"/>
  <c r="U347" i="27"/>
  <c r="T359" i="27"/>
  <c r="Y70" i="27"/>
  <c r="X229" i="27"/>
  <c r="U107" i="29"/>
  <c r="T119" i="29"/>
  <c r="R19" i="29"/>
  <c r="Q168" i="29"/>
  <c r="Q31" i="29"/>
  <c r="Q181" i="29" s="1"/>
  <c r="Q30" i="28"/>
  <c r="Q180" i="28" s="1"/>
  <c r="Q167" i="28"/>
  <c r="R18" i="28"/>
  <c r="P178" i="28"/>
  <c r="W156" i="27"/>
  <c r="U84" i="28"/>
  <c r="U97" i="28" s="1"/>
  <c r="T96" i="28"/>
  <c r="W185" i="27"/>
  <c r="U284" i="27"/>
  <c r="T296" i="27"/>
  <c r="U380" i="27"/>
  <c r="T392" i="27"/>
  <c r="Y104" i="27"/>
  <c r="X111" i="27"/>
  <c r="U319" i="27"/>
  <c r="T331" i="27"/>
  <c r="U348" i="27"/>
  <c r="T360" i="27"/>
  <c r="U81" i="28"/>
  <c r="T93" i="28"/>
  <c r="U83" i="28"/>
  <c r="T95" i="28"/>
  <c r="U381" i="27"/>
  <c r="U394" i="27" s="1"/>
  <c r="T393" i="27"/>
  <c r="W128" i="27"/>
  <c r="S383" i="27"/>
  <c r="P34" i="28"/>
  <c r="P184" i="28" s="1"/>
  <c r="P171" i="28"/>
  <c r="Q22" i="28"/>
  <c r="Q26" i="28" s="1"/>
  <c r="Q176" i="28" s="1"/>
  <c r="P69" i="36" s="1"/>
  <c r="P15" i="39" s="1"/>
  <c r="U82" i="28"/>
  <c r="T94" i="28"/>
  <c r="W188" i="27"/>
  <c r="U320" i="27"/>
  <c r="T332" i="27"/>
  <c r="U110" i="29"/>
  <c r="T122" i="29"/>
  <c r="Q402" i="27"/>
  <c r="R253" i="27"/>
  <c r="Q265" i="27"/>
  <c r="AB229" i="27"/>
  <c r="AC70" i="27"/>
  <c r="S250" i="27"/>
  <c r="S13" i="29"/>
  <c r="S13" i="28"/>
  <c r="W127" i="27"/>
  <c r="U81" i="29"/>
  <c r="T93" i="29"/>
  <c r="Q167" i="29"/>
  <c r="R18" i="29"/>
  <c r="Q30" i="29"/>
  <c r="Q180" i="29" s="1"/>
  <c r="R257" i="27"/>
  <c r="Q406" i="27"/>
  <c r="Q269" i="27"/>
  <c r="Q419" i="27" s="1"/>
  <c r="U375" i="27"/>
  <c r="T387" i="27"/>
  <c r="O39" i="28"/>
  <c r="O189" i="28" s="1"/>
  <c r="N70" i="36" s="1"/>
  <c r="N102" i="36" s="1"/>
  <c r="N103" i="36" s="1"/>
  <c r="W190" i="27"/>
  <c r="T223" i="27"/>
  <c r="U64" i="27"/>
  <c r="Q28" i="28"/>
  <c r="Q165" i="28"/>
  <c r="R16" i="28"/>
  <c r="U76" i="29"/>
  <c r="T86" i="29"/>
  <c r="T88" i="29"/>
  <c r="U314" i="27"/>
  <c r="T326" i="27"/>
  <c r="V185" i="27"/>
  <c r="T224" i="27"/>
  <c r="U55" i="27"/>
  <c r="U111" i="29"/>
  <c r="T123" i="29"/>
  <c r="R163" i="28"/>
  <c r="Q52" i="36" s="1"/>
  <c r="Q53" i="36" s="1"/>
  <c r="R15" i="28"/>
  <c r="U77" i="28"/>
  <c r="T89" i="28"/>
  <c r="R258" i="27"/>
  <c r="Q407" i="27"/>
  <c r="Q270" i="27"/>
  <c r="Q420" i="27" s="1"/>
  <c r="S99" i="29"/>
  <c r="U340" i="27"/>
  <c r="U342" i="27" s="1"/>
  <c r="U103" i="29"/>
  <c r="U105" i="29" s="1"/>
  <c r="U103" i="28"/>
  <c r="U105" i="28" s="1"/>
  <c r="U141" i="28"/>
  <c r="T153" i="28"/>
  <c r="Q36" i="28"/>
  <c r="Q186" i="28" s="1"/>
  <c r="Q173" i="28"/>
  <c r="R24" i="28"/>
  <c r="AB70" i="27"/>
  <c r="AA229" i="27"/>
  <c r="U143" i="29"/>
  <c r="T155" i="29"/>
  <c r="U374" i="27"/>
  <c r="T386" i="27"/>
  <c r="U288" i="27"/>
  <c r="T300" i="27"/>
  <c r="R254" i="27"/>
  <c r="Q403" i="27"/>
  <c r="Q266" i="27"/>
  <c r="Q416" i="27" s="1"/>
  <c r="W89" i="27"/>
  <c r="U137" i="29"/>
  <c r="T149" i="29"/>
  <c r="T58" i="28"/>
  <c r="U46" i="28"/>
  <c r="T56" i="28"/>
  <c r="Q166" i="29"/>
  <c r="R17" i="29"/>
  <c r="Q29" i="29"/>
  <c r="Q179" i="29" s="1"/>
  <c r="U376" i="27"/>
  <c r="T388" i="27"/>
  <c r="AE171" i="27"/>
  <c r="AF172" i="27" s="1"/>
  <c r="AG173" i="27" s="1"/>
  <c r="AH164" i="27" s="1"/>
  <c r="W125" i="27"/>
  <c r="T88" i="28"/>
  <c r="U76" i="28"/>
  <c r="T86" i="28"/>
  <c r="Q169" i="29"/>
  <c r="R20" i="29"/>
  <c r="Q32" i="29"/>
  <c r="Q182" i="29" s="1"/>
  <c r="U78" i="29"/>
  <c r="T90" i="29"/>
  <c r="R15" i="29"/>
  <c r="R163" i="29"/>
  <c r="Q114" i="36" s="1"/>
  <c r="R255" i="27"/>
  <c r="Q404" i="27"/>
  <c r="Q267" i="27"/>
  <c r="Q417" i="27" s="1"/>
  <c r="U140" i="29"/>
  <c r="T152" i="29"/>
  <c r="U379" i="27"/>
  <c r="T391" i="27"/>
  <c r="W153" i="27"/>
  <c r="U109" i="29"/>
  <c r="T121" i="29"/>
  <c r="U286" i="27"/>
  <c r="T298" i="27"/>
  <c r="U346" i="27"/>
  <c r="T358" i="27"/>
  <c r="U54" i="28"/>
  <c r="U67" i="28" s="1"/>
  <c r="T66" i="28"/>
  <c r="U50" i="28"/>
  <c r="T62" i="28"/>
  <c r="U113" i="29"/>
  <c r="T125" i="29"/>
  <c r="W96" i="27"/>
  <c r="U138" i="28"/>
  <c r="T150" i="28"/>
  <c r="T222" i="27"/>
  <c r="U63" i="27"/>
  <c r="W90" i="27"/>
  <c r="U114" i="28"/>
  <c r="U127" i="28" s="1"/>
  <c r="T126" i="28"/>
  <c r="U84" i="29"/>
  <c r="T96" i="29"/>
  <c r="U49" i="29"/>
  <c r="T61" i="29"/>
  <c r="R22" i="29"/>
  <c r="Q171" i="29"/>
  <c r="Q34" i="29"/>
  <c r="Q184" i="29" s="1"/>
  <c r="W92" i="27"/>
  <c r="U351" i="27"/>
  <c r="U364" i="27" s="1"/>
  <c r="T363" i="27"/>
  <c r="W122" i="27"/>
  <c r="P263" i="27"/>
  <c r="P413" i="27" s="1"/>
  <c r="S336" i="27"/>
  <c r="U316" i="27"/>
  <c r="T328" i="27"/>
  <c r="U283" i="27"/>
  <c r="T293" i="27"/>
  <c r="T295" i="27"/>
  <c r="R259" i="27"/>
  <c r="Q408" i="27"/>
  <c r="Q271" i="27"/>
  <c r="Q421" i="27" s="1"/>
  <c r="U313" i="27"/>
  <c r="T323" i="27"/>
  <c r="T325" i="27"/>
  <c r="W187" i="27"/>
  <c r="W183" i="27"/>
  <c r="U82" i="29"/>
  <c r="T94" i="29"/>
  <c r="R252" i="27"/>
  <c r="R400" i="27"/>
  <c r="AD70" i="27"/>
  <c r="AC229" i="27"/>
  <c r="U53" i="29"/>
  <c r="T65" i="29"/>
  <c r="W119" i="27"/>
  <c r="U77" i="29"/>
  <c r="T89" i="29"/>
  <c r="W191" i="27"/>
  <c r="U290" i="27"/>
  <c r="T302" i="27"/>
  <c r="T394" i="27"/>
  <c r="U349" i="27"/>
  <c r="T361" i="27"/>
  <c r="U47" i="29"/>
  <c r="T59" i="29"/>
  <c r="X70" i="27"/>
  <c r="W229" i="27"/>
  <c r="AK4" i="28"/>
  <c r="AF71" i="27"/>
  <c r="AE230" i="27"/>
  <c r="AI133" i="27"/>
  <c r="AJ134" i="27" s="1"/>
  <c r="AK135" i="27" s="1"/>
  <c r="AL136" i="27" s="1"/>
  <c r="AM137" i="27" s="1"/>
  <c r="AN138" i="27" s="1"/>
  <c r="AO139" i="27" s="1"/>
  <c r="AI197" i="27"/>
  <c r="AJ198" i="27" s="1"/>
  <c r="AK199" i="27" s="1"/>
  <c r="AL200" i="27" s="1"/>
  <c r="AM201" i="27" s="1"/>
  <c r="AI101" i="27"/>
  <c r="AJ102" i="27" s="1"/>
  <c r="AK103" i="27" s="1"/>
  <c r="AL104" i="27" s="1"/>
  <c r="AM105" i="27" s="1"/>
  <c r="AN106" i="27" s="1"/>
  <c r="AO107" i="27" s="1"/>
  <c r="AP108" i="27" s="1"/>
  <c r="AQ109" i="27" s="1"/>
  <c r="AM205" i="27"/>
  <c r="AL202" i="27"/>
  <c r="AH29" i="27"/>
  <c r="AH32" i="27"/>
  <c r="AJ13" i="27"/>
  <c r="AK4" i="27"/>
  <c r="AI24" i="27"/>
  <c r="AI28" i="27"/>
  <c r="AI36" i="27" s="1"/>
  <c r="AI46" i="27" s="1"/>
  <c r="AI196" i="27" s="1"/>
  <c r="AI27" i="27"/>
  <c r="AI35" i="27" s="1"/>
  <c r="AI45" i="27" s="1"/>
  <c r="AI164" i="27" s="1"/>
  <c r="AI25" i="27"/>
  <c r="AI33" i="27" s="1"/>
  <c r="AI43" i="27" s="1"/>
  <c r="AI100" i="27" s="1"/>
  <c r="AI26" i="27"/>
  <c r="AI34" i="27" s="1"/>
  <c r="AI44" i="27" s="1"/>
  <c r="AI132" i="27" s="1"/>
  <c r="AG42" i="27"/>
  <c r="AG37" i="27"/>
  <c r="AF47" i="27"/>
  <c r="V85" i="2"/>
  <c r="V135" i="2" s="1"/>
  <c r="T98" i="2"/>
  <c r="T135" i="2" s="1"/>
  <c r="S104" i="2"/>
  <c r="S106" i="2" s="1"/>
  <c r="V81" i="2"/>
  <c r="V80" i="2"/>
  <c r="V83" i="2"/>
  <c r="V133" i="2" s="1"/>
  <c r="V88" i="2"/>
  <c r="V138" i="2" s="1"/>
  <c r="V86" i="2"/>
  <c r="V136" i="2" s="1"/>
  <c r="V89" i="2"/>
  <c r="V139" i="2" s="1"/>
  <c r="V84" i="2"/>
  <c r="V134" i="2" s="1"/>
  <c r="V87" i="2"/>
  <c r="U94" i="2"/>
  <c r="V95" i="2" s="1"/>
  <c r="T72" i="2"/>
  <c r="T108" i="2"/>
  <c r="T113" i="2" s="1"/>
  <c r="T117" i="2" s="1"/>
  <c r="T130" i="2" s="1"/>
  <c r="U81" i="2"/>
  <c r="T91" i="2"/>
  <c r="V72" i="2"/>
  <c r="AG52" i="2"/>
  <c r="AG50" i="2"/>
  <c r="AG49" i="2"/>
  <c r="AG51" i="2"/>
  <c r="AG53" i="2"/>
  <c r="AF54" i="2"/>
  <c r="AI4" i="2"/>
  <c r="AH38" i="2"/>
  <c r="AH24" i="2"/>
  <c r="AH31" i="2"/>
  <c r="AH17" i="2"/>
  <c r="U59" i="2"/>
  <c r="U69" i="2" s="1"/>
  <c r="U58" i="2"/>
  <c r="U68" i="2" s="1"/>
  <c r="U61" i="2"/>
  <c r="U71" i="2" s="1"/>
  <c r="W61" i="2"/>
  <c r="W71" i="2" s="1"/>
  <c r="W60" i="2"/>
  <c r="W70" i="2" s="1"/>
  <c r="W58" i="2"/>
  <c r="W68" i="2" s="1"/>
  <c r="V62" i="2"/>
  <c r="W59" i="2"/>
  <c r="W69" i="2" s="1"/>
  <c r="U60" i="2"/>
  <c r="U70" i="2" s="1"/>
  <c r="T62" i="2"/>
  <c r="U57" i="2"/>
  <c r="U67" i="2" s="1"/>
  <c r="U93" i="2" s="1"/>
  <c r="W57" i="2"/>
  <c r="W67" i="2" s="1"/>
  <c r="V7" i="12"/>
  <c r="X4" i="12"/>
  <c r="V6" i="12"/>
  <c r="X5" i="12"/>
  <c r="AA8" i="36"/>
  <c r="AA8" i="38" s="1"/>
  <c r="AO12" i="2"/>
  <c r="N164" i="36" l="1"/>
  <c r="N165" i="36" s="1"/>
  <c r="J122" i="37" s="1"/>
  <c r="J123" i="37" s="1"/>
  <c r="N155" i="36"/>
  <c r="N156" i="36" s="1"/>
  <c r="J113" i="37" s="1"/>
  <c r="K90" i="39"/>
  <c r="K96" i="39" s="1"/>
  <c r="G172" i="37" s="1"/>
  <c r="G176" i="37" s="1"/>
  <c r="K95" i="39"/>
  <c r="AE92" i="39" a="1"/>
  <c r="AE92" i="39" s="1"/>
  <c r="AE93" i="39" s="1"/>
  <c r="F172" i="37"/>
  <c r="E120" i="37"/>
  <c r="E126" i="37"/>
  <c r="E128" i="37" s="1"/>
  <c r="K62" i="39" a="1"/>
  <c r="K62" i="39" s="1"/>
  <c r="K63" i="39" s="1"/>
  <c r="D116" i="37"/>
  <c r="J68" i="39"/>
  <c r="AD65" i="39" a="1"/>
  <c r="AD65" i="39" s="1"/>
  <c r="AD66" i="39" s="1"/>
  <c r="J63" i="39"/>
  <c r="D98" i="37"/>
  <c r="D100" i="37" s="1"/>
  <c r="T38" i="39" a="1"/>
  <c r="T38" i="39" s="1"/>
  <c r="T39" i="39" s="1"/>
  <c r="J41" i="39"/>
  <c r="U38" i="39" a="1"/>
  <c r="U38" i="39" s="1"/>
  <c r="U39" i="39" s="1"/>
  <c r="K41" i="39"/>
  <c r="S39" i="39"/>
  <c r="P39" i="29"/>
  <c r="P189" i="29" s="1"/>
  <c r="O132" i="36" s="1"/>
  <c r="I42" i="39"/>
  <c r="K36" i="39"/>
  <c r="J36" i="39"/>
  <c r="G119" i="37"/>
  <c r="H99" i="37"/>
  <c r="N152" i="36"/>
  <c r="N153" i="36" s="1"/>
  <c r="J114" i="37" s="1"/>
  <c r="N49" i="39"/>
  <c r="M167" i="36"/>
  <c r="M168" i="36" s="1"/>
  <c r="I124" i="37" s="1"/>
  <c r="I122" i="37"/>
  <c r="I123" i="37" s="1"/>
  <c r="I150" i="37"/>
  <c r="I151" i="37" s="1"/>
  <c r="M229" i="36"/>
  <c r="M230" i="36" s="1"/>
  <c r="H166" i="37"/>
  <c r="L265" i="36"/>
  <c r="M141" i="36"/>
  <c r="I110" i="37"/>
  <c r="N288" i="36"/>
  <c r="N289" i="36" s="1"/>
  <c r="N261" i="36"/>
  <c r="N262" i="36" s="1"/>
  <c r="J166" i="37" s="1"/>
  <c r="N259" i="36"/>
  <c r="O152" i="36"/>
  <c r="O153" i="36" s="1"/>
  <c r="K114" i="37" s="1"/>
  <c r="O49" i="39"/>
  <c r="N167" i="36"/>
  <c r="N168" i="36" s="1"/>
  <c r="J124" i="37" s="1"/>
  <c r="O276" i="36"/>
  <c r="O277" i="36" s="1"/>
  <c r="K170" i="37" s="1"/>
  <c r="O76" i="39"/>
  <c r="M262" i="36"/>
  <c r="M264" i="36"/>
  <c r="N276" i="36"/>
  <c r="N277" i="36" s="1"/>
  <c r="J170" i="37" s="1"/>
  <c r="N76" i="39"/>
  <c r="AE129" i="39"/>
  <c r="AE131" i="39" s="1"/>
  <c r="AE132" i="39" s="1"/>
  <c r="AA145" i="37" s="1"/>
  <c r="O259" i="36"/>
  <c r="I178" i="37"/>
  <c r="I179" i="37" s="1"/>
  <c r="M291" i="36"/>
  <c r="M292" i="36" s="1"/>
  <c r="I180" i="37" s="1"/>
  <c r="L283" i="36"/>
  <c r="H169" i="37"/>
  <c r="H183" i="37" s="1"/>
  <c r="L159" i="36"/>
  <c r="H113" i="37"/>
  <c r="Z148" i="37"/>
  <c r="L221" i="36"/>
  <c r="H141" i="37"/>
  <c r="O186" i="36"/>
  <c r="K136" i="37"/>
  <c r="K154" i="37" s="1"/>
  <c r="AE126" i="39"/>
  <c r="AE127" i="39" s="1"/>
  <c r="AA144" i="37" s="1"/>
  <c r="AF122" i="39"/>
  <c r="AF124" i="39"/>
  <c r="AF123" i="39"/>
  <c r="AF120" i="39"/>
  <c r="AF121" i="39"/>
  <c r="O248" i="36"/>
  <c r="K164" i="37"/>
  <c r="N33" i="39"/>
  <c r="L35" i="39" s="1" a="1"/>
  <c r="L35" i="39" s="1"/>
  <c r="N71" i="37"/>
  <c r="R43" i="36"/>
  <c r="R44" i="36" s="1"/>
  <c r="N73" i="37" s="1"/>
  <c r="J94" i="37"/>
  <c r="J95" i="37" s="1"/>
  <c r="N105" i="36"/>
  <c r="N106" i="36" s="1"/>
  <c r="J96" i="37" s="1"/>
  <c r="O44" i="39"/>
  <c r="O45" i="39" s="1"/>
  <c r="K89" i="37" s="1"/>
  <c r="O29" i="39"/>
  <c r="O31" i="39"/>
  <c r="O62" i="36"/>
  <c r="K80" i="37"/>
  <c r="G91" i="37"/>
  <c r="M68" i="37"/>
  <c r="X88" i="27"/>
  <c r="Y89" i="27" s="1"/>
  <c r="M140" i="36"/>
  <c r="N137" i="36"/>
  <c r="N138" i="36" s="1"/>
  <c r="J110" i="37" s="1"/>
  <c r="O196" i="36"/>
  <c r="O212" i="36"/>
  <c r="O214" i="36" s="1"/>
  <c r="O215" i="36" s="1"/>
  <c r="K142" i="37" s="1"/>
  <c r="O90" i="36"/>
  <c r="O91" i="36" s="1"/>
  <c r="K86" i="37" s="1"/>
  <c r="P242" i="36"/>
  <c r="P247" i="36"/>
  <c r="O124" i="36"/>
  <c r="N226" i="36"/>
  <c r="N227" i="36" s="1"/>
  <c r="N199" i="36"/>
  <c r="P212" i="36"/>
  <c r="P214" i="36" s="1"/>
  <c r="P215" i="36" s="1"/>
  <c r="L142" i="37" s="1"/>
  <c r="P196" i="36"/>
  <c r="P180" i="36"/>
  <c r="P185" i="36"/>
  <c r="Q241" i="36"/>
  <c r="Q239" i="36"/>
  <c r="Q244" i="36" s="1"/>
  <c r="Q245" i="36" s="1"/>
  <c r="M163" i="37" s="1"/>
  <c r="Q179" i="36"/>
  <c r="Q177" i="36"/>
  <c r="Q182" i="36" s="1"/>
  <c r="Q183" i="36" s="1"/>
  <c r="M135" i="37" s="1"/>
  <c r="M200" i="36"/>
  <c r="M202" i="36"/>
  <c r="AG7" i="36"/>
  <c r="AG7" i="39"/>
  <c r="AG7" i="38"/>
  <c r="AG5" i="36"/>
  <c r="AG5" i="38"/>
  <c r="AG5" i="39"/>
  <c r="AG6" i="36"/>
  <c r="AG6" i="38"/>
  <c r="AG6" i="39"/>
  <c r="T99" i="35"/>
  <c r="O137" i="36"/>
  <c r="O138" i="36" s="1"/>
  <c r="K110" i="37" s="1"/>
  <c r="M282" i="36"/>
  <c r="M280" i="36"/>
  <c r="O135" i="36"/>
  <c r="K111" i="37" s="1"/>
  <c r="M218" i="36"/>
  <c r="I141" i="37" s="1"/>
  <c r="M220" i="36"/>
  <c r="P134" i="36"/>
  <c r="P150" i="36"/>
  <c r="M156" i="36"/>
  <c r="M158" i="36"/>
  <c r="N135" i="36"/>
  <c r="J111" i="37" s="1"/>
  <c r="T129" i="34"/>
  <c r="P118" i="36"/>
  <c r="L108" i="37" s="1"/>
  <c r="P123" i="36"/>
  <c r="Q117" i="36"/>
  <c r="Q115" i="36"/>
  <c r="Q120" i="36" s="1"/>
  <c r="Q121" i="36" s="1"/>
  <c r="M107" i="37" s="1"/>
  <c r="T69" i="34"/>
  <c r="T129" i="35"/>
  <c r="T69" i="35"/>
  <c r="V73" i="34"/>
  <c r="V75" i="34" s="1"/>
  <c r="V73" i="35"/>
  <c r="V75" i="35" s="1"/>
  <c r="V133" i="34"/>
  <c r="V135" i="34" s="1"/>
  <c r="V133" i="35"/>
  <c r="V135" i="35" s="1"/>
  <c r="O73" i="36"/>
  <c r="K83" i="37" s="1"/>
  <c r="V107" i="35"/>
  <c r="U119" i="35"/>
  <c r="V83" i="35"/>
  <c r="U95" i="35"/>
  <c r="U97" i="34"/>
  <c r="V76" i="34"/>
  <c r="U86" i="34"/>
  <c r="U88" i="34"/>
  <c r="V108" i="34"/>
  <c r="U120" i="34"/>
  <c r="S22" i="35"/>
  <c r="R171" i="35"/>
  <c r="R34" i="35"/>
  <c r="R184" i="35" s="1"/>
  <c r="Q172" i="35"/>
  <c r="R23" i="35"/>
  <c r="R26" i="35" s="1"/>
  <c r="R176" i="35" s="1"/>
  <c r="Q255" i="36" s="1"/>
  <c r="Q35" i="35"/>
  <c r="Q185" i="35" s="1"/>
  <c r="P39" i="35"/>
  <c r="P189" i="35" s="1"/>
  <c r="O256" i="36" s="1"/>
  <c r="O279" i="36" s="1"/>
  <c r="V142" i="35"/>
  <c r="U154" i="35"/>
  <c r="V111" i="34"/>
  <c r="U123" i="34"/>
  <c r="Q178" i="35"/>
  <c r="V138" i="35"/>
  <c r="U150" i="35"/>
  <c r="P88" i="36"/>
  <c r="P16" i="39" s="1"/>
  <c r="P28" i="39" s="1"/>
  <c r="P72" i="36"/>
  <c r="S22" i="34"/>
  <c r="R171" i="34"/>
  <c r="R34" i="34"/>
  <c r="R184" i="34" s="1"/>
  <c r="S18" i="34"/>
  <c r="R167" i="34"/>
  <c r="R30" i="34"/>
  <c r="R180" i="34" s="1"/>
  <c r="V47" i="34"/>
  <c r="U59" i="34"/>
  <c r="V50" i="35"/>
  <c r="U62" i="35"/>
  <c r="V76" i="35"/>
  <c r="U86" i="35"/>
  <c r="U88" i="35"/>
  <c r="V141" i="35"/>
  <c r="U153" i="35"/>
  <c r="V48" i="35"/>
  <c r="U60" i="35"/>
  <c r="V52" i="34"/>
  <c r="U64" i="34"/>
  <c r="R165" i="34"/>
  <c r="S16" i="34"/>
  <c r="R28" i="34"/>
  <c r="R178" i="34" s="1"/>
  <c r="V110" i="34"/>
  <c r="U122" i="34"/>
  <c r="V52" i="35"/>
  <c r="U64" i="35"/>
  <c r="Q26" i="35"/>
  <c r="Q176" i="35" s="1"/>
  <c r="P255" i="36" s="1"/>
  <c r="V112" i="35"/>
  <c r="U124" i="35"/>
  <c r="N93" i="36"/>
  <c r="N75" i="36"/>
  <c r="W43" i="35"/>
  <c r="W45" i="35" s="1"/>
  <c r="W58" i="35" s="1"/>
  <c r="W43" i="34"/>
  <c r="W45" i="34" s="1"/>
  <c r="W58" i="34" s="1"/>
  <c r="V81" i="35"/>
  <c r="U93" i="35"/>
  <c r="S23" i="34"/>
  <c r="R172" i="34"/>
  <c r="R35" i="34"/>
  <c r="R185" i="34" s="1"/>
  <c r="V54" i="35"/>
  <c r="V67" i="35" s="1"/>
  <c r="U66" i="35"/>
  <c r="V84" i="34"/>
  <c r="V97" i="34" s="1"/>
  <c r="U96" i="34"/>
  <c r="V140" i="34"/>
  <c r="U152" i="34"/>
  <c r="V50" i="34"/>
  <c r="U62" i="34"/>
  <c r="U136" i="35"/>
  <c r="U146" i="35" s="1"/>
  <c r="T146" i="35"/>
  <c r="T148" i="35"/>
  <c r="T159" i="35" s="1"/>
  <c r="V51" i="34"/>
  <c r="U63" i="34"/>
  <c r="L97" i="36"/>
  <c r="S21" i="34"/>
  <c r="R170" i="34"/>
  <c r="R33" i="34"/>
  <c r="R183" i="34" s="1"/>
  <c r="V114" i="35"/>
  <c r="V127" i="35" s="1"/>
  <c r="U126" i="35"/>
  <c r="M76" i="36"/>
  <c r="M78" i="36"/>
  <c r="Q178" i="34"/>
  <c r="V141" i="34"/>
  <c r="U153" i="34"/>
  <c r="V106" i="34"/>
  <c r="U116" i="34"/>
  <c r="U118" i="34"/>
  <c r="V80" i="35"/>
  <c r="U92" i="35"/>
  <c r="V143" i="35"/>
  <c r="U155" i="35"/>
  <c r="V80" i="34"/>
  <c r="U92" i="34"/>
  <c r="U136" i="34"/>
  <c r="T146" i="34"/>
  <c r="T148" i="34"/>
  <c r="T159" i="34" s="1"/>
  <c r="R170" i="35"/>
  <c r="S21" i="35"/>
  <c r="R33" i="35"/>
  <c r="R183" i="35" s="1"/>
  <c r="V53" i="35"/>
  <c r="U65" i="35"/>
  <c r="V84" i="35"/>
  <c r="V97" i="35" s="1"/>
  <c r="U96" i="35"/>
  <c r="P39" i="34"/>
  <c r="P189" i="34" s="1"/>
  <c r="O194" i="36" s="1"/>
  <c r="O217" i="36" s="1"/>
  <c r="M94" i="36"/>
  <c r="M96" i="36"/>
  <c r="V48" i="34"/>
  <c r="U60" i="34"/>
  <c r="V78" i="34"/>
  <c r="U90" i="34"/>
  <c r="V79" i="34"/>
  <c r="U91" i="34"/>
  <c r="V77" i="34"/>
  <c r="U89" i="34"/>
  <c r="V53" i="34"/>
  <c r="U65" i="34"/>
  <c r="V106" i="35"/>
  <c r="U116" i="35"/>
  <c r="U118" i="35"/>
  <c r="P61" i="36"/>
  <c r="P56" i="36"/>
  <c r="T99" i="34"/>
  <c r="S17" i="35"/>
  <c r="R166" i="35"/>
  <c r="R29" i="35"/>
  <c r="R179" i="35" s="1"/>
  <c r="V79" i="35"/>
  <c r="U91" i="35"/>
  <c r="V138" i="34"/>
  <c r="U150" i="34"/>
  <c r="V46" i="35"/>
  <c r="U56" i="35"/>
  <c r="U58" i="35"/>
  <c r="V109" i="35"/>
  <c r="U121" i="35"/>
  <c r="R166" i="34"/>
  <c r="S17" i="34"/>
  <c r="R29" i="34"/>
  <c r="R179" i="34" s="1"/>
  <c r="V77" i="35"/>
  <c r="U89" i="35"/>
  <c r="V143" i="34"/>
  <c r="U155" i="34"/>
  <c r="V140" i="35"/>
  <c r="U152" i="35"/>
  <c r="S15" i="34"/>
  <c r="S163" i="34"/>
  <c r="R176" i="36" s="1"/>
  <c r="S23" i="35"/>
  <c r="R172" i="35"/>
  <c r="R35" i="35"/>
  <c r="R185" i="35" s="1"/>
  <c r="R174" i="34"/>
  <c r="R37" i="34"/>
  <c r="V112" i="34"/>
  <c r="U124" i="34"/>
  <c r="V47" i="35"/>
  <c r="U59" i="35"/>
  <c r="V49" i="35"/>
  <c r="U61" i="35"/>
  <c r="V54" i="34"/>
  <c r="V67" i="34" s="1"/>
  <c r="U66" i="34"/>
  <c r="V46" i="34"/>
  <c r="U56" i="34"/>
  <c r="U58" i="34"/>
  <c r="V144" i="34"/>
  <c r="V157" i="34" s="1"/>
  <c r="U156" i="34"/>
  <c r="R165" i="35"/>
  <c r="S16" i="35"/>
  <c r="R28" i="35"/>
  <c r="V144" i="35"/>
  <c r="V157" i="35" s="1"/>
  <c r="U156" i="35"/>
  <c r="V142" i="34"/>
  <c r="U154" i="34"/>
  <c r="S15" i="35"/>
  <c r="S163" i="35"/>
  <c r="R238" i="36" s="1"/>
  <c r="V103" i="34"/>
  <c r="V105" i="34" s="1"/>
  <c r="V103" i="35"/>
  <c r="V105" i="35" s="1"/>
  <c r="R169" i="35"/>
  <c r="S20" i="35"/>
  <c r="R32" i="35"/>
  <c r="R182" i="35" s="1"/>
  <c r="V51" i="35"/>
  <c r="U63" i="35"/>
  <c r="V108" i="35"/>
  <c r="U120" i="35"/>
  <c r="V107" i="34"/>
  <c r="U119" i="34"/>
  <c r="S18" i="35"/>
  <c r="R167" i="35"/>
  <c r="R30" i="35"/>
  <c r="R180" i="35" s="1"/>
  <c r="V114" i="34"/>
  <c r="V127" i="34" s="1"/>
  <c r="U126" i="34"/>
  <c r="V113" i="34"/>
  <c r="U125" i="34"/>
  <c r="V78" i="35"/>
  <c r="U90" i="35"/>
  <c r="V49" i="34"/>
  <c r="U61" i="34"/>
  <c r="V81" i="34"/>
  <c r="U93" i="34"/>
  <c r="V82" i="35"/>
  <c r="U94" i="35"/>
  <c r="Q172" i="34"/>
  <c r="R23" i="34"/>
  <c r="Q35" i="34"/>
  <c r="Q185" i="34" s="1"/>
  <c r="V136" i="34"/>
  <c r="U148" i="34"/>
  <c r="S19" i="34"/>
  <c r="R168" i="34"/>
  <c r="R31" i="34"/>
  <c r="R181" i="34" s="1"/>
  <c r="Q55" i="36"/>
  <c r="Q58" i="36"/>
  <c r="Q59" i="36" s="1"/>
  <c r="M79" i="37" s="1"/>
  <c r="V83" i="34"/>
  <c r="U95" i="34"/>
  <c r="V109" i="34"/>
  <c r="U121" i="34"/>
  <c r="R34" i="36"/>
  <c r="R35" i="36" s="1"/>
  <c r="N62" i="37" s="1"/>
  <c r="R27" i="36"/>
  <c r="R28" i="36" s="1"/>
  <c r="N59" i="37" s="1"/>
  <c r="V43" i="34"/>
  <c r="V45" i="34" s="1"/>
  <c r="V43" i="35"/>
  <c r="V45" i="35" s="1"/>
  <c r="V139" i="34"/>
  <c r="U151" i="34"/>
  <c r="R169" i="34"/>
  <c r="S20" i="34"/>
  <c r="R32" i="34"/>
  <c r="R182" i="34" s="1"/>
  <c r="R168" i="35"/>
  <c r="S19" i="35"/>
  <c r="R31" i="35"/>
  <c r="R181" i="35" s="1"/>
  <c r="V82" i="34"/>
  <c r="U94" i="34"/>
  <c r="V110" i="35"/>
  <c r="U122" i="35"/>
  <c r="V111" i="35"/>
  <c r="U123" i="35"/>
  <c r="V113" i="35"/>
  <c r="U125" i="35"/>
  <c r="V139" i="35"/>
  <c r="U151" i="35"/>
  <c r="R174" i="35"/>
  <c r="R37" i="35"/>
  <c r="R187" i="35" s="1"/>
  <c r="V136" i="35"/>
  <c r="U148" i="35"/>
  <c r="T129" i="29"/>
  <c r="T99" i="29"/>
  <c r="T306" i="27"/>
  <c r="T69" i="29"/>
  <c r="AI165" i="27"/>
  <c r="AJ166" i="27" s="1"/>
  <c r="AK167" i="27" s="1"/>
  <c r="AL168" i="27" s="1"/>
  <c r="AM169" i="27" s="1"/>
  <c r="AN170" i="27" s="1"/>
  <c r="AO171" i="27" s="1"/>
  <c r="AP172" i="27" s="1"/>
  <c r="AQ173" i="27" s="1"/>
  <c r="AE71" i="27"/>
  <c r="AD230" i="27"/>
  <c r="V50" i="29"/>
  <c r="U62" i="29"/>
  <c r="X91" i="27"/>
  <c r="V110" i="29"/>
  <c r="U122" i="29"/>
  <c r="V141" i="29"/>
  <c r="U153" i="29"/>
  <c r="S18" i="29"/>
  <c r="R167" i="29"/>
  <c r="R30" i="29"/>
  <c r="R180" i="29" s="1"/>
  <c r="R37" i="28"/>
  <c r="R187" i="28" s="1"/>
  <c r="R174" i="28"/>
  <c r="R29" i="28"/>
  <c r="R179" i="28" s="1"/>
  <c r="S17" i="28"/>
  <c r="R166" i="28"/>
  <c r="S258" i="27"/>
  <c r="R407" i="27"/>
  <c r="R270" i="27"/>
  <c r="R420" i="27" s="1"/>
  <c r="P39" i="28"/>
  <c r="P189" i="28" s="1"/>
  <c r="O70" i="36" s="1"/>
  <c r="O102" i="36" s="1"/>
  <c r="O103" i="36" s="1"/>
  <c r="V81" i="28"/>
  <c r="U93" i="28"/>
  <c r="X183" i="27"/>
  <c r="V81" i="29"/>
  <c r="U93" i="29"/>
  <c r="V318" i="27"/>
  <c r="U330" i="27"/>
  <c r="Y137" i="27"/>
  <c r="X143" i="27"/>
  <c r="V108" i="28"/>
  <c r="U120" i="28"/>
  <c r="V345" i="27"/>
  <c r="U357" i="27"/>
  <c r="X151" i="27"/>
  <c r="T366" i="27"/>
  <c r="U88" i="28"/>
  <c r="V76" i="28"/>
  <c r="U86" i="28"/>
  <c r="X160" i="27"/>
  <c r="W71" i="27"/>
  <c r="W79" i="27" s="1"/>
  <c r="V230" i="27"/>
  <c r="V239" i="27" s="1"/>
  <c r="V111" i="28"/>
  <c r="U123" i="28"/>
  <c r="R171" i="28"/>
  <c r="S22" i="28"/>
  <c r="R34" i="28"/>
  <c r="R184" i="28" s="1"/>
  <c r="V370" i="27"/>
  <c r="V372" i="27" s="1"/>
  <c r="V133" i="29"/>
  <c r="V135" i="29" s="1"/>
  <c r="V133" i="28"/>
  <c r="V135" i="28" s="1"/>
  <c r="V53" i="28"/>
  <c r="U65" i="28"/>
  <c r="T129" i="28"/>
  <c r="W98" i="27"/>
  <c r="W113" i="27" s="1"/>
  <c r="X89" i="27"/>
  <c r="V350" i="27"/>
  <c r="U362" i="27"/>
  <c r="X188" i="27"/>
  <c r="S260" i="27"/>
  <c r="R409" i="27"/>
  <c r="R272" i="27"/>
  <c r="R422" i="27" s="1"/>
  <c r="R170" i="29"/>
  <c r="S21" i="29"/>
  <c r="R33" i="29"/>
  <c r="R183" i="29" s="1"/>
  <c r="V289" i="27"/>
  <c r="U301" i="27"/>
  <c r="V112" i="29"/>
  <c r="U124" i="29"/>
  <c r="X128" i="27"/>
  <c r="S254" i="27"/>
  <c r="R403" i="27"/>
  <c r="R266" i="27"/>
  <c r="R416" i="27" s="1"/>
  <c r="V84" i="28"/>
  <c r="V97" i="28" s="1"/>
  <c r="U96" i="28"/>
  <c r="Z105" i="27"/>
  <c r="Y111" i="27"/>
  <c r="V108" i="29"/>
  <c r="U120" i="29"/>
  <c r="V310" i="27"/>
  <c r="V312" i="27" s="1"/>
  <c r="V73" i="29"/>
  <c r="V75" i="29" s="1"/>
  <c r="V73" i="28"/>
  <c r="V75" i="28" s="1"/>
  <c r="U148" i="28"/>
  <c r="V136" i="28"/>
  <c r="X190" i="27"/>
  <c r="V378" i="27"/>
  <c r="U390" i="27"/>
  <c r="V344" i="27"/>
  <c r="U356" i="27"/>
  <c r="V76" i="29"/>
  <c r="U86" i="29"/>
  <c r="U88" i="29"/>
  <c r="R30" i="28"/>
  <c r="R180" i="28" s="1"/>
  <c r="R167" i="28"/>
  <c r="S18" i="28"/>
  <c r="X92" i="27"/>
  <c r="V53" i="29"/>
  <c r="U65" i="29"/>
  <c r="V49" i="28"/>
  <c r="U61" i="28"/>
  <c r="V49" i="29"/>
  <c r="U61" i="29"/>
  <c r="X96" i="27"/>
  <c r="P276" i="27"/>
  <c r="P426" i="27" s="1"/>
  <c r="P421" i="27"/>
  <c r="X124" i="27"/>
  <c r="X192" i="27"/>
  <c r="R265" i="27"/>
  <c r="R402" i="27"/>
  <c r="S253" i="27"/>
  <c r="X123" i="27"/>
  <c r="U97" i="29"/>
  <c r="U223" i="27"/>
  <c r="V64" i="27"/>
  <c r="X87" i="27"/>
  <c r="X154" i="27"/>
  <c r="X126" i="27"/>
  <c r="X90" i="27"/>
  <c r="U215" i="27"/>
  <c r="U243" i="27" s="1"/>
  <c r="T16" i="36" s="1"/>
  <c r="U83" i="27"/>
  <c r="V56" i="27"/>
  <c r="Q178" i="28"/>
  <c r="X191" i="27"/>
  <c r="S19" i="29"/>
  <c r="R168" i="29"/>
  <c r="R31" i="29"/>
  <c r="R181" i="29" s="1"/>
  <c r="S163" i="28"/>
  <c r="R52" i="36" s="1"/>
  <c r="R53" i="36" s="1"/>
  <c r="S15" i="28"/>
  <c r="X189" i="27"/>
  <c r="R31" i="28"/>
  <c r="R181" i="28" s="1"/>
  <c r="R168" i="28"/>
  <c r="S19" i="28"/>
  <c r="X127" i="27"/>
  <c r="X121" i="27"/>
  <c r="X155" i="27"/>
  <c r="V136" i="29"/>
  <c r="U148" i="29"/>
  <c r="R174" i="29"/>
  <c r="R37" i="29"/>
  <c r="R187" i="29" s="1"/>
  <c r="T148" i="28"/>
  <c r="T159" i="28" s="1"/>
  <c r="U136" i="28"/>
  <c r="T146" i="28"/>
  <c r="V50" i="28"/>
  <c r="U62" i="28"/>
  <c r="AD203" i="27"/>
  <c r="V313" i="27"/>
  <c r="U323" i="27"/>
  <c r="U325" i="27"/>
  <c r="V113" i="29"/>
  <c r="U125" i="29"/>
  <c r="V107" i="29"/>
  <c r="U119" i="29"/>
  <c r="V286" i="27"/>
  <c r="U298" i="27"/>
  <c r="V351" i="27"/>
  <c r="V364" i="27" s="1"/>
  <c r="U363" i="27"/>
  <c r="U220" i="27"/>
  <c r="V61" i="27"/>
  <c r="V114" i="28"/>
  <c r="V127" i="28" s="1"/>
  <c r="U126" i="28"/>
  <c r="AC139" i="27"/>
  <c r="X120" i="27"/>
  <c r="W147" i="27"/>
  <c r="W130" i="27"/>
  <c r="W145" i="27" s="1"/>
  <c r="X93" i="27"/>
  <c r="V347" i="27"/>
  <c r="U359" i="27"/>
  <c r="S256" i="27"/>
  <c r="R405" i="27"/>
  <c r="R268" i="27"/>
  <c r="R418" i="27" s="1"/>
  <c r="V47" i="28"/>
  <c r="U59" i="28"/>
  <c r="V375" i="27"/>
  <c r="U387" i="27"/>
  <c r="S259" i="27"/>
  <c r="R408" i="27"/>
  <c r="R271" i="27"/>
  <c r="R421" i="27" s="1"/>
  <c r="V315" i="27"/>
  <c r="U327" i="27"/>
  <c r="U224" i="27"/>
  <c r="V55" i="27"/>
  <c r="S15" i="29"/>
  <c r="S163" i="29"/>
  <c r="R114" i="36" s="1"/>
  <c r="V82" i="28"/>
  <c r="U94" i="28"/>
  <c r="V381" i="27"/>
  <c r="V394" i="27" s="1"/>
  <c r="U393" i="27"/>
  <c r="Z71" i="27"/>
  <c r="Y230" i="27"/>
  <c r="V46" i="29"/>
  <c r="U56" i="29"/>
  <c r="U58" i="29"/>
  <c r="V373" i="27"/>
  <c r="U385" i="27"/>
  <c r="U136" i="29"/>
  <c r="T146" i="29"/>
  <c r="T148" i="29"/>
  <c r="T159" i="29" s="1"/>
  <c r="Q178" i="29"/>
  <c r="V109" i="29"/>
  <c r="U121" i="29"/>
  <c r="R33" i="28"/>
  <c r="R183" i="28" s="1"/>
  <c r="R170" i="28"/>
  <c r="S21" i="28"/>
  <c r="X71" i="27"/>
  <c r="W230" i="27"/>
  <c r="T215" i="27"/>
  <c r="T83" i="27"/>
  <c r="U56" i="27"/>
  <c r="T66" i="27"/>
  <c r="T81" i="27" s="1"/>
  <c r="X185" i="27"/>
  <c r="V290" i="27"/>
  <c r="U302" i="27"/>
  <c r="X125" i="27"/>
  <c r="T141" i="2"/>
  <c r="V48" i="28"/>
  <c r="U60" i="28"/>
  <c r="R260" i="27"/>
  <c r="Q409" i="27"/>
  <c r="Q272" i="27"/>
  <c r="Q422" i="27" s="1"/>
  <c r="X152" i="27"/>
  <c r="W179" i="27"/>
  <c r="W162" i="27"/>
  <c r="W177" i="27" s="1"/>
  <c r="V78" i="29"/>
  <c r="U90" i="29"/>
  <c r="V83" i="29"/>
  <c r="U95" i="29"/>
  <c r="V284" i="27"/>
  <c r="U296" i="27"/>
  <c r="T69" i="28"/>
  <c r="V142" i="28"/>
  <c r="U154" i="28"/>
  <c r="S252" i="27"/>
  <c r="S400" i="27"/>
  <c r="V111" i="29"/>
  <c r="U123" i="29"/>
  <c r="V83" i="28"/>
  <c r="U95" i="28"/>
  <c r="V283" i="27"/>
  <c r="U293" i="27"/>
  <c r="U295" i="27"/>
  <c r="AA71" i="27"/>
  <c r="Z230" i="27"/>
  <c r="X122" i="27"/>
  <c r="U373" i="27"/>
  <c r="U383" i="27" s="1"/>
  <c r="T385" i="27"/>
  <c r="T396" i="27" s="1"/>
  <c r="V144" i="28"/>
  <c r="V157" i="28" s="1"/>
  <c r="U156" i="28"/>
  <c r="X94" i="27"/>
  <c r="V143" i="28"/>
  <c r="U155" i="28"/>
  <c r="V379" i="27"/>
  <c r="U391" i="27"/>
  <c r="V316" i="27"/>
  <c r="U328" i="27"/>
  <c r="X156" i="27"/>
  <c r="V346" i="27"/>
  <c r="U358" i="27"/>
  <c r="V340" i="27"/>
  <c r="V342" i="27" s="1"/>
  <c r="V103" i="29"/>
  <c r="V105" i="29" s="1"/>
  <c r="V103" i="28"/>
  <c r="V105" i="28" s="1"/>
  <c r="V110" i="28"/>
  <c r="U122" i="28"/>
  <c r="U218" i="27"/>
  <c r="V59" i="27"/>
  <c r="Z169" i="27"/>
  <c r="Y175" i="27"/>
  <c r="AB71" i="27"/>
  <c r="AA230" i="27"/>
  <c r="R411" i="27"/>
  <c r="R274" i="27"/>
  <c r="R424" i="27" s="1"/>
  <c r="X230" i="27"/>
  <c r="Y71" i="27"/>
  <c r="W280" i="27"/>
  <c r="W282" i="27" s="1"/>
  <c r="W43" i="29"/>
  <c r="W45" i="29" s="1"/>
  <c r="W43" i="28"/>
  <c r="W45" i="28" s="1"/>
  <c r="V54" i="29"/>
  <c r="V67" i="29" s="1"/>
  <c r="U66" i="29"/>
  <c r="T336" i="27"/>
  <c r="V114" i="29"/>
  <c r="V127" i="29" s="1"/>
  <c r="U126" i="29"/>
  <c r="V287" i="27"/>
  <c r="U299" i="27"/>
  <c r="S16" i="29"/>
  <c r="R165" i="29"/>
  <c r="R28" i="29"/>
  <c r="V77" i="28"/>
  <c r="U89" i="28"/>
  <c r="S255" i="27"/>
  <c r="R404" i="27"/>
  <c r="R267" i="27"/>
  <c r="R417" i="27" s="1"/>
  <c r="V144" i="29"/>
  <c r="V157" i="29" s="1"/>
  <c r="U156" i="29"/>
  <c r="U118" i="28"/>
  <c r="V106" i="28"/>
  <c r="U116" i="28"/>
  <c r="V78" i="28"/>
  <c r="U90" i="28"/>
  <c r="V376" i="27"/>
  <c r="U388" i="27"/>
  <c r="V82" i="29"/>
  <c r="U94" i="29"/>
  <c r="AC230" i="27"/>
  <c r="AD71" i="27"/>
  <c r="X119" i="27"/>
  <c r="V349" i="27"/>
  <c r="U361" i="27"/>
  <c r="V285" i="27"/>
  <c r="U297" i="27"/>
  <c r="X157" i="27"/>
  <c r="V348" i="27"/>
  <c r="U360" i="27"/>
  <c r="U58" i="28"/>
  <c r="V46" i="28"/>
  <c r="U56" i="28"/>
  <c r="X159" i="27"/>
  <c r="R166" i="29"/>
  <c r="S17" i="29"/>
  <c r="R29" i="29"/>
  <c r="R179" i="29" s="1"/>
  <c r="R32" i="28"/>
  <c r="R182" i="28" s="1"/>
  <c r="R169" i="28"/>
  <c r="S20" i="28"/>
  <c r="V112" i="28"/>
  <c r="U124" i="28"/>
  <c r="S22" i="29"/>
  <c r="R171" i="29"/>
  <c r="R34" i="29"/>
  <c r="R184" i="29" s="1"/>
  <c r="U222" i="27"/>
  <c r="V63" i="27"/>
  <c r="Z201" i="27"/>
  <c r="Y207" i="27"/>
  <c r="X153" i="27"/>
  <c r="V288" i="27"/>
  <c r="U300" i="27"/>
  <c r="V109" i="28"/>
  <c r="U121" i="28"/>
  <c r="V52" i="29"/>
  <c r="U64" i="29"/>
  <c r="V47" i="29"/>
  <c r="U59" i="29"/>
  <c r="V319" i="27"/>
  <c r="U331" i="27"/>
  <c r="U219" i="27"/>
  <c r="V60" i="27"/>
  <c r="V79" i="27"/>
  <c r="U118" i="2"/>
  <c r="V119" i="2" s="1"/>
  <c r="W120" i="2" s="1"/>
  <c r="X121" i="2" s="1"/>
  <c r="Y122" i="2" s="1"/>
  <c r="Z123" i="2" s="1"/>
  <c r="AA124" i="2" s="1"/>
  <c r="AB125" i="2" s="1"/>
  <c r="AC126" i="2" s="1"/>
  <c r="T128" i="2"/>
  <c r="V291" i="27"/>
  <c r="V304" i="27" s="1"/>
  <c r="U303" i="27"/>
  <c r="V314" i="27"/>
  <c r="U326" i="27"/>
  <c r="V317" i="27"/>
  <c r="U329" i="27"/>
  <c r="R172" i="29"/>
  <c r="S23" i="29"/>
  <c r="R35" i="29"/>
  <c r="R185" i="29" s="1"/>
  <c r="V380" i="27"/>
  <c r="U392" i="27"/>
  <c r="T99" i="28"/>
  <c r="V377" i="27"/>
  <c r="U389" i="27"/>
  <c r="V138" i="29"/>
  <c r="U150" i="29"/>
  <c r="V106" i="29"/>
  <c r="U116" i="29"/>
  <c r="U118" i="29"/>
  <c r="R28" i="28"/>
  <c r="R165" i="28"/>
  <c r="S16" i="28"/>
  <c r="V77" i="29"/>
  <c r="U89" i="29"/>
  <c r="V321" i="27"/>
  <c r="V334" i="27" s="1"/>
  <c r="U333" i="27"/>
  <c r="Q35" i="28"/>
  <c r="Q185" i="28" s="1"/>
  <c r="R23" i="28"/>
  <c r="R26" i="28" s="1"/>
  <c r="R176" i="28" s="1"/>
  <c r="Q69" i="36" s="1"/>
  <c r="Q15" i="39" s="1"/>
  <c r="Q172" i="28"/>
  <c r="V52" i="28"/>
  <c r="U64" i="28"/>
  <c r="V140" i="28"/>
  <c r="U152" i="28"/>
  <c r="V142" i="29"/>
  <c r="U154" i="29"/>
  <c r="R23" i="29"/>
  <c r="R26" i="29" s="1"/>
  <c r="R176" i="29" s="1"/>
  <c r="Q131" i="36" s="1"/>
  <c r="Q48" i="39" s="1"/>
  <c r="Q172" i="29"/>
  <c r="Q35" i="29"/>
  <c r="Q185" i="29" s="1"/>
  <c r="V113" i="28"/>
  <c r="U125" i="28"/>
  <c r="V80" i="29"/>
  <c r="U92" i="29"/>
  <c r="X158" i="27"/>
  <c r="R35" i="28"/>
  <c r="R185" i="28" s="1"/>
  <c r="R172" i="28"/>
  <c r="S23" i="28"/>
  <c r="AD107" i="27"/>
  <c r="V54" i="28"/>
  <c r="V67" i="28" s="1"/>
  <c r="U66" i="28"/>
  <c r="V84" i="29"/>
  <c r="V97" i="29" s="1"/>
  <c r="U96" i="29"/>
  <c r="V43" i="28"/>
  <c r="V45" i="28" s="1"/>
  <c r="V280" i="27"/>
  <c r="V282" i="27" s="1"/>
  <c r="V43" i="29"/>
  <c r="V45" i="29" s="1"/>
  <c r="V48" i="29"/>
  <c r="U60" i="29"/>
  <c r="X184" i="27"/>
  <c r="W211" i="27"/>
  <c r="V139" i="28"/>
  <c r="U151" i="28"/>
  <c r="V51" i="28"/>
  <c r="U63" i="28"/>
  <c r="V79" i="29"/>
  <c r="U91" i="29"/>
  <c r="AC71" i="27"/>
  <c r="AB230" i="27"/>
  <c r="V343" i="27"/>
  <c r="U353" i="27"/>
  <c r="U355" i="27"/>
  <c r="W186" i="27"/>
  <c r="Q415" i="27"/>
  <c r="V320" i="27"/>
  <c r="U332" i="27"/>
  <c r="X186" i="27"/>
  <c r="S20" i="29"/>
  <c r="R169" i="29"/>
  <c r="R32" i="29"/>
  <c r="R182" i="29" s="1"/>
  <c r="U217" i="27"/>
  <c r="V58" i="27"/>
  <c r="V138" i="28"/>
  <c r="U150" i="28"/>
  <c r="S257" i="27"/>
  <c r="R406" i="27"/>
  <c r="R269" i="27"/>
  <c r="R419" i="27" s="1"/>
  <c r="V80" i="28"/>
  <c r="U92" i="28"/>
  <c r="X95" i="27"/>
  <c r="V140" i="29"/>
  <c r="U152" i="29"/>
  <c r="V139" i="29"/>
  <c r="U151" i="29"/>
  <c r="V194" i="27"/>
  <c r="V209" i="27" s="1"/>
  <c r="V141" i="28"/>
  <c r="U153" i="28"/>
  <c r="V79" i="28"/>
  <c r="U91" i="28"/>
  <c r="V51" i="29"/>
  <c r="U63" i="29"/>
  <c r="V107" i="28"/>
  <c r="U119" i="28"/>
  <c r="U221" i="27"/>
  <c r="V62" i="27"/>
  <c r="V143" i="29"/>
  <c r="U155" i="29"/>
  <c r="AL4" i="28"/>
  <c r="AJ101" i="27"/>
  <c r="AK102" i="27" s="1"/>
  <c r="AL103" i="27" s="1"/>
  <c r="AM104" i="27" s="1"/>
  <c r="AN105" i="27" s="1"/>
  <c r="AO106" i="27" s="1"/>
  <c r="AP107" i="27" s="1"/>
  <c r="AQ108" i="27" s="1"/>
  <c r="AJ197" i="27"/>
  <c r="AK198" i="27" s="1"/>
  <c r="AL199" i="27" s="1"/>
  <c r="AJ165" i="27"/>
  <c r="AK166" i="27" s="1"/>
  <c r="AL167" i="27" s="1"/>
  <c r="AM168" i="27" s="1"/>
  <c r="AN169" i="27" s="1"/>
  <c r="AO170" i="27" s="1"/>
  <c r="AP171" i="27" s="1"/>
  <c r="AQ172" i="27" s="1"/>
  <c r="AR173" i="27" s="1"/>
  <c r="AJ133" i="27"/>
  <c r="AK134" i="27" s="1"/>
  <c r="AL135" i="27" s="1"/>
  <c r="AM136" i="27" s="1"/>
  <c r="AN137" i="27" s="1"/>
  <c r="AO138" i="27" s="1"/>
  <c r="AP139" i="27" s="1"/>
  <c r="AQ140" i="27" s="1"/>
  <c r="AR141" i="27" s="1"/>
  <c r="AG72" i="27"/>
  <c r="AF231" i="27"/>
  <c r="AN202" i="27"/>
  <c r="AM203" i="27"/>
  <c r="AP140" i="27"/>
  <c r="AI32" i="27"/>
  <c r="AI29" i="27"/>
  <c r="AK13" i="27"/>
  <c r="AL4" i="27"/>
  <c r="AJ28" i="27"/>
  <c r="AJ36" i="27" s="1"/>
  <c r="AJ46" i="27" s="1"/>
  <c r="AJ196" i="27" s="1"/>
  <c r="AJ24" i="27"/>
  <c r="AJ26" i="27"/>
  <c r="AJ34" i="27" s="1"/>
  <c r="AJ44" i="27" s="1"/>
  <c r="AJ132" i="27" s="1"/>
  <c r="AJ27" i="27"/>
  <c r="AJ35" i="27" s="1"/>
  <c r="AJ45" i="27" s="1"/>
  <c r="AJ164" i="27" s="1"/>
  <c r="AJ25" i="27"/>
  <c r="AJ33" i="27" s="1"/>
  <c r="AJ43" i="27" s="1"/>
  <c r="AJ100" i="27" s="1"/>
  <c r="AH37" i="27"/>
  <c r="AH42" i="27"/>
  <c r="AG47" i="27"/>
  <c r="W82" i="2"/>
  <c r="W88" i="2"/>
  <c r="W89" i="2"/>
  <c r="W139" i="2" s="1"/>
  <c r="U99" i="2"/>
  <c r="U136" i="2" s="1"/>
  <c r="W85" i="2"/>
  <c r="W135" i="2" s="1"/>
  <c r="W84" i="2"/>
  <c r="W134" i="2" s="1"/>
  <c r="W87" i="2"/>
  <c r="W137" i="2" s="1"/>
  <c r="W86" i="2"/>
  <c r="W136" i="2" s="1"/>
  <c r="T104" i="2"/>
  <c r="T106" i="2" s="1"/>
  <c r="W80" i="2"/>
  <c r="W81" i="2"/>
  <c r="V93" i="2"/>
  <c r="V94" i="2"/>
  <c r="W95" i="2" s="1"/>
  <c r="X96" i="2" s="1"/>
  <c r="Y97" i="2" s="1"/>
  <c r="Z98" i="2" s="1"/>
  <c r="AA99" i="2" s="1"/>
  <c r="AB100" i="2" s="1"/>
  <c r="AC101" i="2" s="1"/>
  <c r="AD102" i="2" s="1"/>
  <c r="U108" i="2"/>
  <c r="U113" i="2" s="1"/>
  <c r="U117" i="2" s="1"/>
  <c r="U130" i="2" s="1"/>
  <c r="V82" i="2"/>
  <c r="U91" i="2"/>
  <c r="U72" i="2"/>
  <c r="W93" i="2"/>
  <c r="W72" i="2"/>
  <c r="W96" i="2"/>
  <c r="X97" i="2" s="1"/>
  <c r="Y98" i="2" s="1"/>
  <c r="Z99" i="2" s="1"/>
  <c r="AA100" i="2" s="1"/>
  <c r="AB101" i="2" s="1"/>
  <c r="AC102" i="2" s="1"/>
  <c r="AG54" i="2"/>
  <c r="AH49" i="2"/>
  <c r="AH50" i="2"/>
  <c r="AH53" i="2"/>
  <c r="AH51" i="2"/>
  <c r="AH52" i="2"/>
  <c r="AJ4" i="2"/>
  <c r="AI38" i="2"/>
  <c r="AI24" i="2"/>
  <c r="AI17" i="2"/>
  <c r="AI31" i="2"/>
  <c r="X61" i="2"/>
  <c r="X71" i="2" s="1"/>
  <c r="W62" i="2"/>
  <c r="U62" i="2"/>
  <c r="X59" i="2"/>
  <c r="X69" i="2" s="1"/>
  <c r="X58" i="2"/>
  <c r="X68" i="2" s="1"/>
  <c r="X60" i="2"/>
  <c r="X70" i="2" s="1"/>
  <c r="X57" i="2"/>
  <c r="X67" i="2" s="1"/>
  <c r="W7" i="12"/>
  <c r="Y5" i="12"/>
  <c r="W6" i="12"/>
  <c r="Y4" i="12"/>
  <c r="AB8" i="36"/>
  <c r="AB8" i="38" s="1"/>
  <c r="AP12" i="2"/>
  <c r="O164" i="36" l="1"/>
  <c r="O165" i="36" s="1"/>
  <c r="O167" i="36" s="1"/>
  <c r="O168" i="36" s="1"/>
  <c r="K124" i="37" s="1"/>
  <c r="K127" i="37" s="1"/>
  <c r="O155" i="36"/>
  <c r="G182" i="37"/>
  <c r="G184" i="37" s="1"/>
  <c r="F182" i="37"/>
  <c r="F184" i="37" s="1"/>
  <c r="F176" i="37"/>
  <c r="D120" i="37"/>
  <c r="D126" i="37"/>
  <c r="D128" i="37" s="1"/>
  <c r="AE65" i="39" a="1"/>
  <c r="AE65" i="39" s="1"/>
  <c r="AE66" i="39" s="1"/>
  <c r="K68" i="39"/>
  <c r="K69" i="39"/>
  <c r="G116" i="37" s="1"/>
  <c r="G126" i="37" s="1"/>
  <c r="G128" i="37" s="1"/>
  <c r="J69" i="39"/>
  <c r="V38" i="39" a="1"/>
  <c r="V38" i="39" s="1"/>
  <c r="V39" i="39" s="1"/>
  <c r="L41" i="39"/>
  <c r="K42" i="39"/>
  <c r="G88" i="37" s="1"/>
  <c r="G92" i="37" s="1"/>
  <c r="J42" i="39"/>
  <c r="F88" i="37" s="1"/>
  <c r="F98" i="37" s="1"/>
  <c r="F100" i="37" s="1"/>
  <c r="E88" i="37"/>
  <c r="J127" i="37"/>
  <c r="I127" i="37"/>
  <c r="L36" i="39"/>
  <c r="H147" i="37"/>
  <c r="H155" i="37"/>
  <c r="H119" i="37"/>
  <c r="AF129" i="39"/>
  <c r="AF131" i="39" s="1"/>
  <c r="AF132" i="39" s="1"/>
  <c r="AB145" i="37" s="1"/>
  <c r="J119" i="37"/>
  <c r="O98" i="39"/>
  <c r="O99" i="39" s="1"/>
  <c r="K173" i="37" s="1"/>
  <c r="O83" i="39"/>
  <c r="I152" i="37"/>
  <c r="M203" i="36"/>
  <c r="I138" i="37"/>
  <c r="I147" i="37" s="1"/>
  <c r="P75" i="39"/>
  <c r="P274" i="36"/>
  <c r="P258" i="36"/>
  <c r="J150" i="37"/>
  <c r="J151" i="37" s="1"/>
  <c r="N229" i="36"/>
  <c r="N230" i="36" s="1"/>
  <c r="J152" i="37" s="1"/>
  <c r="Q75" i="39"/>
  <c r="Q274" i="36"/>
  <c r="Q258" i="36"/>
  <c r="K167" i="37"/>
  <c r="J178" i="37"/>
  <c r="J179" i="37" s="1"/>
  <c r="N291" i="36"/>
  <c r="N292" i="36" s="1"/>
  <c r="J180" i="37" s="1"/>
  <c r="M283" i="36"/>
  <c r="I169" i="37"/>
  <c r="I183" i="37" s="1"/>
  <c r="N98" i="39"/>
  <c r="N99" i="39" s="1"/>
  <c r="J173" i="37" s="1"/>
  <c r="N83" i="39"/>
  <c r="N85" i="39" s="1"/>
  <c r="N87" i="39" s="1"/>
  <c r="L89" i="39" s="1" a="1"/>
  <c r="L89" i="39" s="1"/>
  <c r="O71" i="39"/>
  <c r="O72" i="39" s="1"/>
  <c r="K117" i="37" s="1"/>
  <c r="O56" i="39"/>
  <c r="N71" i="39"/>
  <c r="N72" i="39" s="1"/>
  <c r="J117" i="37" s="1"/>
  <c r="N56" i="39"/>
  <c r="N58" i="39" s="1"/>
  <c r="N60" i="39" s="1"/>
  <c r="O288" i="36"/>
  <c r="O289" i="36" s="1"/>
  <c r="O261" i="36"/>
  <c r="M159" i="36"/>
  <c r="I113" i="37"/>
  <c r="AA148" i="37"/>
  <c r="P152" i="36"/>
  <c r="P153" i="36" s="1"/>
  <c r="L114" i="37" s="1"/>
  <c r="P49" i="39"/>
  <c r="N264" i="36"/>
  <c r="I166" i="37"/>
  <c r="M265" i="36"/>
  <c r="J167" i="37"/>
  <c r="N265" i="36"/>
  <c r="H175" i="37"/>
  <c r="P186" i="36"/>
  <c r="L136" i="37"/>
  <c r="L154" i="37" s="1"/>
  <c r="AF126" i="39"/>
  <c r="AF127" i="39" s="1"/>
  <c r="AB144" i="37" s="1"/>
  <c r="AG122" i="39"/>
  <c r="AG123" i="39"/>
  <c r="AG120" i="39"/>
  <c r="AG121" i="39"/>
  <c r="AG124" i="39"/>
  <c r="P248" i="36"/>
  <c r="L164" i="37"/>
  <c r="O33" i="39"/>
  <c r="M35" i="39" s="1" a="1"/>
  <c r="M35" i="39" s="1"/>
  <c r="K94" i="37"/>
  <c r="K95" i="37" s="1"/>
  <c r="O105" i="36"/>
  <c r="O106" i="36" s="1"/>
  <c r="K96" i="37" s="1"/>
  <c r="M79" i="36"/>
  <c r="I82" i="37"/>
  <c r="N68" i="37"/>
  <c r="P31" i="39"/>
  <c r="P44" i="39"/>
  <c r="P45" i="39" s="1"/>
  <c r="L89" i="37" s="1"/>
  <c r="P29" i="39"/>
  <c r="P62" i="36"/>
  <c r="L80" i="37"/>
  <c r="M97" i="36"/>
  <c r="I85" i="37"/>
  <c r="V132" i="2"/>
  <c r="N141" i="36"/>
  <c r="N140" i="36"/>
  <c r="O140" i="36"/>
  <c r="O141" i="36"/>
  <c r="AH7" i="36"/>
  <c r="AH7" i="39"/>
  <c r="AH7" i="38"/>
  <c r="AH5" i="36"/>
  <c r="AH5" i="39"/>
  <c r="AH5" i="38"/>
  <c r="U69" i="34"/>
  <c r="P90" i="36"/>
  <c r="P91" i="36" s="1"/>
  <c r="L86" i="37" s="1"/>
  <c r="R179" i="36"/>
  <c r="R177" i="36"/>
  <c r="R182" i="36" s="1"/>
  <c r="R183" i="36" s="1"/>
  <c r="N135" i="37" s="1"/>
  <c r="P197" i="36"/>
  <c r="L139" i="37" s="1"/>
  <c r="Q180" i="36"/>
  <c r="Q185" i="36"/>
  <c r="N200" i="36"/>
  <c r="N202" i="36"/>
  <c r="AH6" i="36"/>
  <c r="AH6" i="39"/>
  <c r="AH6" i="38"/>
  <c r="O226" i="36"/>
  <c r="O227" i="36" s="1"/>
  <c r="O199" i="36"/>
  <c r="O200" i="36" s="1"/>
  <c r="K138" i="37" s="1"/>
  <c r="P124" i="36"/>
  <c r="R241" i="36"/>
  <c r="R239" i="36"/>
  <c r="R244" i="36" s="1"/>
  <c r="R245" i="36" s="1"/>
  <c r="N163" i="37" s="1"/>
  <c r="Q242" i="36"/>
  <c r="Q247" i="36"/>
  <c r="O197" i="36"/>
  <c r="K139" i="37" s="1"/>
  <c r="N159" i="36"/>
  <c r="N158" i="36"/>
  <c r="P135" i="36"/>
  <c r="L111" i="37" s="1"/>
  <c r="N218" i="36"/>
  <c r="N220" i="36"/>
  <c r="M221" i="36"/>
  <c r="Q134" i="36"/>
  <c r="Q150" i="36"/>
  <c r="N280" i="36"/>
  <c r="N282" i="36"/>
  <c r="R117" i="36"/>
  <c r="R115" i="36"/>
  <c r="R120" i="36" s="1"/>
  <c r="R121" i="36" s="1"/>
  <c r="N107" i="37" s="1"/>
  <c r="U69" i="35"/>
  <c r="U99" i="35"/>
  <c r="U129" i="34"/>
  <c r="Q118" i="36"/>
  <c r="M108" i="37" s="1"/>
  <c r="Q123" i="36"/>
  <c r="U129" i="35"/>
  <c r="T18" i="36"/>
  <c r="T19" i="36" s="1"/>
  <c r="P56" i="37" s="1"/>
  <c r="W83" i="35"/>
  <c r="V95" i="35"/>
  <c r="T22" i="34"/>
  <c r="S171" i="34"/>
  <c r="S34" i="34"/>
  <c r="S184" i="34" s="1"/>
  <c r="W111" i="35"/>
  <c r="V123" i="35"/>
  <c r="T21" i="34"/>
  <c r="S170" i="34"/>
  <c r="S33" i="34"/>
  <c r="S183" i="34" s="1"/>
  <c r="W106" i="34"/>
  <c r="V116" i="34"/>
  <c r="V118" i="34"/>
  <c r="W48" i="35"/>
  <c r="V60" i="35"/>
  <c r="W141" i="35"/>
  <c r="V153" i="35"/>
  <c r="T18" i="34"/>
  <c r="S167" i="34"/>
  <c r="S30" i="34"/>
  <c r="S180" i="34" s="1"/>
  <c r="W139" i="34"/>
  <c r="V151" i="34"/>
  <c r="T22" i="35"/>
  <c r="S171" i="35"/>
  <c r="S34" i="35"/>
  <c r="S184" i="35" s="1"/>
  <c r="W141" i="34"/>
  <c r="V153" i="34"/>
  <c r="T24" i="34"/>
  <c r="S173" i="34"/>
  <c r="S36" i="34"/>
  <c r="S186" i="34" s="1"/>
  <c r="N96" i="36"/>
  <c r="N94" i="36"/>
  <c r="W77" i="35"/>
  <c r="V89" i="35"/>
  <c r="W136" i="35"/>
  <c r="V148" i="35"/>
  <c r="W76" i="35"/>
  <c r="V86" i="35"/>
  <c r="V88" i="35"/>
  <c r="W84" i="34"/>
  <c r="W97" i="34" s="1"/>
  <c r="V96" i="34"/>
  <c r="W73" i="35"/>
  <c r="W75" i="35" s="1"/>
  <c r="W73" i="34"/>
  <c r="W75" i="34" s="1"/>
  <c r="W140" i="35"/>
  <c r="V152" i="35"/>
  <c r="Q56" i="36"/>
  <c r="Q61" i="36"/>
  <c r="W50" i="34"/>
  <c r="V62" i="34"/>
  <c r="W52" i="35"/>
  <c r="V64" i="35"/>
  <c r="W78" i="34"/>
  <c r="V90" i="34"/>
  <c r="W107" i="34"/>
  <c r="V119" i="34"/>
  <c r="W52" i="34"/>
  <c r="V64" i="34"/>
  <c r="X46" i="34"/>
  <c r="W111" i="34"/>
  <c r="V123" i="34"/>
  <c r="W112" i="34"/>
  <c r="V124" i="34"/>
  <c r="W136" i="34"/>
  <c r="V148" i="34"/>
  <c r="W76" i="34"/>
  <c r="V86" i="34"/>
  <c r="V88" i="34"/>
  <c r="W137" i="35"/>
  <c r="V149" i="35"/>
  <c r="W108" i="34"/>
  <c r="V120" i="34"/>
  <c r="W79" i="34"/>
  <c r="V91" i="34"/>
  <c r="W194" i="27"/>
  <c r="W209" i="27" s="1"/>
  <c r="R173" i="34"/>
  <c r="S24" i="34"/>
  <c r="R36" i="34"/>
  <c r="R186" i="34" s="1"/>
  <c r="S168" i="35"/>
  <c r="T19" i="35"/>
  <c r="S31" i="35"/>
  <c r="S181" i="35" s="1"/>
  <c r="R178" i="35"/>
  <c r="W47" i="34"/>
  <c r="V59" i="34"/>
  <c r="W144" i="34"/>
  <c r="W157" i="34" s="1"/>
  <c r="V156" i="34"/>
  <c r="W80" i="35"/>
  <c r="V92" i="35"/>
  <c r="W81" i="34"/>
  <c r="V93" i="34"/>
  <c r="W82" i="35"/>
  <c r="V94" i="35"/>
  <c r="X46" i="35"/>
  <c r="W113" i="35"/>
  <c r="V125" i="35"/>
  <c r="W51" i="35"/>
  <c r="V63" i="35"/>
  <c r="S168" i="34"/>
  <c r="T19" i="34"/>
  <c r="S31" i="34"/>
  <c r="S181" i="34" s="1"/>
  <c r="P73" i="36"/>
  <c r="L83" i="37" s="1"/>
  <c r="T23" i="35"/>
  <c r="S172" i="35"/>
  <c r="S35" i="35"/>
  <c r="S185" i="35" s="1"/>
  <c r="R55" i="36"/>
  <c r="R58" i="36"/>
  <c r="R59" i="36" s="1"/>
  <c r="N79" i="37" s="1"/>
  <c r="S169" i="35"/>
  <c r="T20" i="35"/>
  <c r="S32" i="35"/>
  <c r="S182" i="35" s="1"/>
  <c r="W114" i="34"/>
  <c r="W127" i="34" s="1"/>
  <c r="V126" i="34"/>
  <c r="U66" i="27"/>
  <c r="U81" i="27" s="1"/>
  <c r="W83" i="34"/>
  <c r="V95" i="34"/>
  <c r="W140" i="34"/>
  <c r="V152" i="34"/>
  <c r="W110" i="34"/>
  <c r="V122" i="34"/>
  <c r="W79" i="35"/>
  <c r="V91" i="35"/>
  <c r="S170" i="35"/>
  <c r="T21" i="35"/>
  <c r="S33" i="35"/>
  <c r="S183" i="35" s="1"/>
  <c r="W113" i="34"/>
  <c r="V125" i="34"/>
  <c r="W110" i="35"/>
  <c r="V122" i="35"/>
  <c r="W80" i="34"/>
  <c r="V92" i="34"/>
  <c r="W142" i="34"/>
  <c r="V154" i="34"/>
  <c r="R26" i="34"/>
  <c r="R176" i="34" s="1"/>
  <c r="Q193" i="36" s="1"/>
  <c r="Q112" i="39" s="1"/>
  <c r="W49" i="35"/>
  <c r="V61" i="35"/>
  <c r="W143" i="35"/>
  <c r="V155" i="35"/>
  <c r="W84" i="35"/>
  <c r="W97" i="35" s="1"/>
  <c r="V96" i="35"/>
  <c r="Q88" i="36"/>
  <c r="Q16" i="39" s="1"/>
  <c r="Q28" i="39" s="1"/>
  <c r="Q72" i="36"/>
  <c r="T13" i="34"/>
  <c r="T13" i="35"/>
  <c r="U13" i="35"/>
  <c r="U13" i="34"/>
  <c r="W114" i="35"/>
  <c r="W127" i="35" s="1"/>
  <c r="V126" i="35"/>
  <c r="W46" i="35"/>
  <c r="V56" i="35"/>
  <c r="V58" i="35"/>
  <c r="T20" i="34"/>
  <c r="S169" i="34"/>
  <c r="S32" i="34"/>
  <c r="S182" i="34" s="1"/>
  <c r="S165" i="35"/>
  <c r="T16" i="35"/>
  <c r="S28" i="35"/>
  <c r="S166" i="35"/>
  <c r="T17" i="35"/>
  <c r="S29" i="35"/>
  <c r="S179" i="35" s="1"/>
  <c r="R187" i="34"/>
  <c r="S173" i="35"/>
  <c r="T24" i="35"/>
  <c r="S36" i="35"/>
  <c r="S186" i="35" s="1"/>
  <c r="W78" i="35"/>
  <c r="V90" i="35"/>
  <c r="V137" i="34"/>
  <c r="U149" i="34"/>
  <c r="U159" i="34" s="1"/>
  <c r="W144" i="35"/>
  <c r="W157" i="35" s="1"/>
  <c r="V156" i="35"/>
  <c r="Q39" i="34"/>
  <c r="Q189" i="34" s="1"/>
  <c r="P194" i="36" s="1"/>
  <c r="P217" i="36" s="1"/>
  <c r="V137" i="35"/>
  <c r="U149" i="35"/>
  <c r="U159" i="35" s="1"/>
  <c r="S166" i="34"/>
  <c r="T17" i="34"/>
  <c r="S29" i="34"/>
  <c r="S179" i="34" s="1"/>
  <c r="W109" i="34"/>
  <c r="V121" i="34"/>
  <c r="T23" i="34"/>
  <c r="S172" i="34"/>
  <c r="S35" i="34"/>
  <c r="S185" i="34" s="1"/>
  <c r="W139" i="35"/>
  <c r="V151" i="35"/>
  <c r="U99" i="34"/>
  <c r="W108" i="35"/>
  <c r="V120" i="35"/>
  <c r="W46" i="34"/>
  <c r="V56" i="34"/>
  <c r="V58" i="34"/>
  <c r="W107" i="35"/>
  <c r="V119" i="35"/>
  <c r="W133" i="34"/>
  <c r="W135" i="34" s="1"/>
  <c r="W133" i="35"/>
  <c r="W135" i="35" s="1"/>
  <c r="W103" i="34"/>
  <c r="W105" i="34" s="1"/>
  <c r="W103" i="35"/>
  <c r="W105" i="35" s="1"/>
  <c r="O93" i="36"/>
  <c r="O75" i="36"/>
  <c r="W112" i="35"/>
  <c r="V124" i="35"/>
  <c r="U146" i="34"/>
  <c r="W143" i="34"/>
  <c r="V155" i="34"/>
  <c r="W50" i="35"/>
  <c r="V62" i="35"/>
  <c r="T16" i="34"/>
  <c r="S165" i="34"/>
  <c r="S26" i="34"/>
  <c r="S176" i="34" s="1"/>
  <c r="R193" i="36" s="1"/>
  <c r="R112" i="39" s="1"/>
  <c r="S28" i="34"/>
  <c r="W47" i="35"/>
  <c r="V59" i="35"/>
  <c r="S167" i="35"/>
  <c r="T18" i="35"/>
  <c r="S30" i="35"/>
  <c r="S180" i="35" s="1"/>
  <c r="W54" i="35"/>
  <c r="W67" i="35" s="1"/>
  <c r="V66" i="35"/>
  <c r="W81" i="35"/>
  <c r="V93" i="35"/>
  <c r="W51" i="34"/>
  <c r="V63" i="34"/>
  <c r="Q39" i="35"/>
  <c r="Q189" i="35" s="1"/>
  <c r="P256" i="36" s="1"/>
  <c r="P279" i="36" s="1"/>
  <c r="R173" i="35"/>
  <c r="S24" i="35"/>
  <c r="R36" i="35"/>
  <c r="R186" i="35" s="1"/>
  <c r="W142" i="35"/>
  <c r="V154" i="35"/>
  <c r="W137" i="34"/>
  <c r="V149" i="34"/>
  <c r="W82" i="34"/>
  <c r="V94" i="34"/>
  <c r="W109" i="35"/>
  <c r="V121" i="35"/>
  <c r="W106" i="35"/>
  <c r="V116" i="35"/>
  <c r="V118" i="35"/>
  <c r="W54" i="34"/>
  <c r="W67" i="34" s="1"/>
  <c r="V66" i="34"/>
  <c r="W49" i="34"/>
  <c r="V61" i="34"/>
  <c r="N76" i="36"/>
  <c r="N78" i="36"/>
  <c r="W53" i="35"/>
  <c r="V65" i="35"/>
  <c r="W53" i="34"/>
  <c r="V65" i="34"/>
  <c r="W48" i="34"/>
  <c r="V60" i="34"/>
  <c r="W77" i="34"/>
  <c r="V89" i="34"/>
  <c r="U129" i="29"/>
  <c r="U366" i="27"/>
  <c r="Q276" i="27"/>
  <c r="Q426" i="27" s="1"/>
  <c r="U336" i="27"/>
  <c r="U69" i="29"/>
  <c r="W141" i="29"/>
  <c r="V153" i="29"/>
  <c r="W321" i="27"/>
  <c r="W334" i="27" s="1"/>
  <c r="V333" i="27"/>
  <c r="W110" i="28"/>
  <c r="V122" i="28"/>
  <c r="AA202" i="27"/>
  <c r="Z207" i="27"/>
  <c r="W83" i="29"/>
  <c r="V95" i="29"/>
  <c r="U131" i="2"/>
  <c r="U141" i="2" s="1"/>
  <c r="V219" i="27"/>
  <c r="W60" i="27"/>
  <c r="W343" i="27"/>
  <c r="V353" i="27"/>
  <c r="V355" i="27"/>
  <c r="Y95" i="27"/>
  <c r="W340" i="27"/>
  <c r="W342" i="27" s="1"/>
  <c r="W103" i="29"/>
  <c r="W105" i="29" s="1"/>
  <c r="W103" i="28"/>
  <c r="W105" i="28" s="1"/>
  <c r="W291" i="27"/>
  <c r="W304" i="27" s="1"/>
  <c r="V303" i="27"/>
  <c r="T250" i="27"/>
  <c r="T13" i="28"/>
  <c r="T13" i="29"/>
  <c r="W348" i="27"/>
  <c r="V360" i="27"/>
  <c r="W51" i="28"/>
  <c r="V63" i="28"/>
  <c r="W137" i="29"/>
  <c r="V149" i="29"/>
  <c r="S169" i="29"/>
  <c r="T20" i="29"/>
  <c r="S32" i="29"/>
  <c r="S182" i="29" s="1"/>
  <c r="T254" i="27"/>
  <c r="S403" i="27"/>
  <c r="S266" i="27"/>
  <c r="S416" i="27" s="1"/>
  <c r="Y90" i="27"/>
  <c r="W54" i="28"/>
  <c r="W67" i="28" s="1"/>
  <c r="V66" i="28"/>
  <c r="W112" i="28"/>
  <c r="V124" i="28"/>
  <c r="W77" i="28"/>
  <c r="V89" i="28"/>
  <c r="Y92" i="27"/>
  <c r="V222" i="27"/>
  <c r="W63" i="27"/>
  <c r="W80" i="28"/>
  <c r="V92" i="28"/>
  <c r="T258" i="27"/>
  <c r="S407" i="27"/>
  <c r="S270" i="27"/>
  <c r="S420" i="27" s="1"/>
  <c r="W344" i="27"/>
  <c r="V356" i="27"/>
  <c r="W140" i="28"/>
  <c r="V152" i="28"/>
  <c r="W49" i="29"/>
  <c r="V61" i="29"/>
  <c r="S24" i="29"/>
  <c r="S26" i="29" s="1"/>
  <c r="S176" i="29" s="1"/>
  <c r="R131" i="36" s="1"/>
  <c r="R48" i="39" s="1"/>
  <c r="R173" i="29"/>
  <c r="R36" i="29"/>
  <c r="R186" i="29" s="1"/>
  <c r="R36" i="28"/>
  <c r="R186" i="28" s="1"/>
  <c r="S24" i="28"/>
  <c r="S26" i="28" s="1"/>
  <c r="S176" i="28" s="1"/>
  <c r="R69" i="36" s="1"/>
  <c r="R15" i="39" s="1"/>
  <c r="R173" i="28"/>
  <c r="W378" i="27"/>
  <c r="V390" i="27"/>
  <c r="W318" i="27"/>
  <c r="V330" i="27"/>
  <c r="V223" i="27"/>
  <c r="W64" i="27"/>
  <c r="W349" i="27"/>
  <c r="V361" i="27"/>
  <c r="W350" i="27"/>
  <c r="V362" i="27"/>
  <c r="W317" i="27"/>
  <c r="V329" i="27"/>
  <c r="Y123" i="27"/>
  <c r="W84" i="28"/>
  <c r="W97" i="28" s="1"/>
  <c r="V96" i="28"/>
  <c r="Y153" i="27"/>
  <c r="W49" i="28"/>
  <c r="V61" i="28"/>
  <c r="W376" i="27"/>
  <c r="V388" i="27"/>
  <c r="W114" i="29"/>
  <c r="W127" i="29" s="1"/>
  <c r="V126" i="29"/>
  <c r="V216" i="27"/>
  <c r="W57" i="27"/>
  <c r="Y91" i="27"/>
  <c r="U99" i="29"/>
  <c r="W77" i="29"/>
  <c r="V89" i="29"/>
  <c r="Y191" i="27"/>
  <c r="T255" i="27"/>
  <c r="S404" i="27"/>
  <c r="S267" i="27"/>
  <c r="S417" i="27" s="1"/>
  <c r="W290" i="27"/>
  <c r="V302" i="27"/>
  <c r="Y189" i="27"/>
  <c r="V148" i="28"/>
  <c r="W136" i="28"/>
  <c r="U99" i="28"/>
  <c r="W109" i="28"/>
  <c r="V121" i="28"/>
  <c r="T259" i="27"/>
  <c r="S408" i="27"/>
  <c r="S271" i="27"/>
  <c r="S421" i="27" s="1"/>
  <c r="S168" i="29"/>
  <c r="T19" i="29"/>
  <c r="S31" i="29"/>
  <c r="S181" i="29" s="1"/>
  <c r="T21" i="29"/>
  <c r="S170" i="29"/>
  <c r="S33" i="29"/>
  <c r="S183" i="29" s="1"/>
  <c r="Y159" i="27"/>
  <c r="R178" i="28"/>
  <c r="W320" i="27"/>
  <c r="V332" i="27"/>
  <c r="W289" i="27"/>
  <c r="V301" i="27"/>
  <c r="W113" i="28"/>
  <c r="V125" i="28"/>
  <c r="W377" i="27"/>
  <c r="V389" i="27"/>
  <c r="T17" i="29"/>
  <c r="S166" i="29"/>
  <c r="S29" i="29"/>
  <c r="S179" i="29" s="1"/>
  <c r="W58" i="28"/>
  <c r="X46" i="28"/>
  <c r="W347" i="27"/>
  <c r="V359" i="27"/>
  <c r="W285" i="27"/>
  <c r="V297" i="27"/>
  <c r="T243" i="27"/>
  <c r="S16" i="36" s="1"/>
  <c r="T226" i="27"/>
  <c r="T241" i="27" s="1"/>
  <c r="S25" i="36" s="1"/>
  <c r="S40" i="36" s="1"/>
  <c r="S41" i="36" s="1"/>
  <c r="W110" i="29"/>
  <c r="V122" i="29"/>
  <c r="W374" i="27"/>
  <c r="V386" i="27"/>
  <c r="V137" i="28"/>
  <c r="V146" i="28" s="1"/>
  <c r="U149" i="28"/>
  <c r="U159" i="28" s="1"/>
  <c r="Y156" i="27"/>
  <c r="U250" i="27"/>
  <c r="U13" i="28"/>
  <c r="U13" i="29"/>
  <c r="R415" i="27"/>
  <c r="Y125" i="27"/>
  <c r="W50" i="29"/>
  <c r="V62" i="29"/>
  <c r="Y93" i="27"/>
  <c r="U146" i="28"/>
  <c r="W109" i="29"/>
  <c r="V121" i="29"/>
  <c r="W136" i="29"/>
  <c r="V148" i="29"/>
  <c r="X72" i="27"/>
  <c r="W231" i="27"/>
  <c r="W239" i="27" s="1"/>
  <c r="Y184" i="27"/>
  <c r="X211" i="27"/>
  <c r="W142" i="28"/>
  <c r="V154" i="28"/>
  <c r="Y96" i="27"/>
  <c r="W139" i="28"/>
  <c r="V151" i="28"/>
  <c r="AD72" i="27"/>
  <c r="AC231" i="27"/>
  <c r="W370" i="27"/>
  <c r="W372" i="27" s="1"/>
  <c r="W133" i="28"/>
  <c r="W135" i="28" s="1"/>
  <c r="W133" i="29"/>
  <c r="W135" i="29" s="1"/>
  <c r="W46" i="29"/>
  <c r="V56" i="29"/>
  <c r="V58" i="29"/>
  <c r="AE108" i="27"/>
  <c r="AF109" i="27" s="1"/>
  <c r="AG100" i="27" s="1"/>
  <c r="W143" i="29"/>
  <c r="V155" i="29"/>
  <c r="W315" i="27"/>
  <c r="V327" i="27"/>
  <c r="S33" i="28"/>
  <c r="S183" i="28" s="1"/>
  <c r="S170" i="28"/>
  <c r="T21" i="28"/>
  <c r="Y158" i="27"/>
  <c r="X46" i="29"/>
  <c r="W58" i="29"/>
  <c r="W380" i="27"/>
  <c r="V392" i="27"/>
  <c r="AB72" i="27"/>
  <c r="AA231" i="27"/>
  <c r="W112" i="29"/>
  <c r="V124" i="29"/>
  <c r="Q39" i="29"/>
  <c r="Q189" i="29" s="1"/>
  <c r="P132" i="36" s="1"/>
  <c r="W83" i="28"/>
  <c r="V95" i="28"/>
  <c r="W48" i="28"/>
  <c r="V60" i="28"/>
  <c r="AD140" i="27"/>
  <c r="AE141" i="27" s="1"/>
  <c r="AF132" i="27" s="1"/>
  <c r="Y190" i="27"/>
  <c r="Y88" i="27"/>
  <c r="X98" i="27"/>
  <c r="X113" i="27" s="1"/>
  <c r="X115" i="27"/>
  <c r="W345" i="27"/>
  <c r="V357" i="27"/>
  <c r="W137" i="28"/>
  <c r="V149" i="28"/>
  <c r="T22" i="29"/>
  <c r="S171" i="29"/>
  <c r="S34" i="29"/>
  <c r="S184" i="29" s="1"/>
  <c r="W373" i="27"/>
  <c r="V385" i="27"/>
  <c r="Z138" i="27"/>
  <c r="Y143" i="27"/>
  <c r="S30" i="28"/>
  <c r="S180" i="28" s="1"/>
  <c r="S167" i="28"/>
  <c r="T18" i="28"/>
  <c r="W142" i="29"/>
  <c r="V154" i="29"/>
  <c r="W51" i="29"/>
  <c r="V63" i="29"/>
  <c r="V218" i="27"/>
  <c r="W59" i="27"/>
  <c r="Y187" i="27"/>
  <c r="X187" i="27"/>
  <c r="W283" i="27"/>
  <c r="V293" i="27"/>
  <c r="V295" i="27"/>
  <c r="S36" i="28"/>
  <c r="S186" i="28" s="1"/>
  <c r="T24" i="28"/>
  <c r="S173" i="28"/>
  <c r="W81" i="29"/>
  <c r="V93" i="29"/>
  <c r="W381" i="27"/>
  <c r="W394" i="27" s="1"/>
  <c r="V393" i="27"/>
  <c r="W48" i="29"/>
  <c r="V60" i="29"/>
  <c r="Y160" i="27"/>
  <c r="Y120" i="27"/>
  <c r="X147" i="27"/>
  <c r="X130" i="27"/>
  <c r="X145" i="27" s="1"/>
  <c r="W79" i="28"/>
  <c r="V91" i="28"/>
  <c r="T256" i="27"/>
  <c r="S405" i="27"/>
  <c r="S268" i="27"/>
  <c r="S418" i="27" s="1"/>
  <c r="W288" i="27"/>
  <c r="V300" i="27"/>
  <c r="X283" i="27"/>
  <c r="W295" i="27"/>
  <c r="U306" i="27"/>
  <c r="W84" i="29"/>
  <c r="W97" i="29" s="1"/>
  <c r="V96" i="29"/>
  <c r="Y186" i="27"/>
  <c r="W316" i="27"/>
  <c r="V328" i="27"/>
  <c r="Y94" i="27"/>
  <c r="W314" i="27"/>
  <c r="V326" i="27"/>
  <c r="Y128" i="27"/>
  <c r="S28" i="28"/>
  <c r="T16" i="28"/>
  <c r="S165" i="28"/>
  <c r="Y192" i="27"/>
  <c r="Y124" i="27"/>
  <c r="S31" i="28"/>
  <c r="S181" i="28" s="1"/>
  <c r="S168" i="28"/>
  <c r="T19" i="28"/>
  <c r="AA106" i="27"/>
  <c r="Z111" i="27"/>
  <c r="W82" i="28"/>
  <c r="V94" i="28"/>
  <c r="W108" i="28"/>
  <c r="V120" i="28"/>
  <c r="W80" i="29"/>
  <c r="V92" i="29"/>
  <c r="V58" i="28"/>
  <c r="W46" i="28"/>
  <c r="V56" i="28"/>
  <c r="W141" i="28"/>
  <c r="V153" i="28"/>
  <c r="W107" i="29"/>
  <c r="V119" i="29"/>
  <c r="Z90" i="27"/>
  <c r="V220" i="27"/>
  <c r="W61" i="27"/>
  <c r="AE72" i="27"/>
  <c r="AD231" i="27"/>
  <c r="AC72" i="27"/>
  <c r="AB231" i="27"/>
  <c r="W111" i="28"/>
  <c r="V123" i="28"/>
  <c r="W144" i="28"/>
  <c r="W157" i="28" s="1"/>
  <c r="V156" i="28"/>
  <c r="V374" i="27"/>
  <c r="V383" i="27" s="1"/>
  <c r="U386" i="27"/>
  <c r="U396" i="27" s="1"/>
  <c r="S402" i="27"/>
  <c r="T253" i="27"/>
  <c r="S265" i="27"/>
  <c r="Y72" i="27"/>
  <c r="X231" i="27"/>
  <c r="W47" i="29"/>
  <c r="V59" i="29"/>
  <c r="S165" i="29"/>
  <c r="T16" i="29"/>
  <c r="S28" i="29"/>
  <c r="W287" i="27"/>
  <c r="V299" i="27"/>
  <c r="S32" i="28"/>
  <c r="S182" i="28" s="1"/>
  <c r="S169" i="28"/>
  <c r="T20" i="28"/>
  <c r="Q39" i="28"/>
  <c r="Q189" i="28" s="1"/>
  <c r="P70" i="36" s="1"/>
  <c r="P102" i="36" s="1"/>
  <c r="P103" i="36" s="1"/>
  <c r="Y127" i="27"/>
  <c r="V224" i="27"/>
  <c r="W55" i="27"/>
  <c r="W50" i="28"/>
  <c r="V62" i="28"/>
  <c r="W379" i="27"/>
  <c r="V391" i="27"/>
  <c r="V88" i="28"/>
  <c r="W76" i="28"/>
  <c r="V86" i="28"/>
  <c r="Y119" i="27"/>
  <c r="W351" i="27"/>
  <c r="W364" i="27" s="1"/>
  <c r="V363" i="27"/>
  <c r="S35" i="28"/>
  <c r="S185" i="28" s="1"/>
  <c r="S172" i="28"/>
  <c r="T23" i="28"/>
  <c r="Y152" i="27"/>
  <c r="X179" i="27"/>
  <c r="X162" i="27"/>
  <c r="X177" i="27" s="1"/>
  <c r="W319" i="27"/>
  <c r="V331" i="27"/>
  <c r="W111" i="29"/>
  <c r="V123" i="29"/>
  <c r="AF72" i="27"/>
  <c r="AE231" i="27"/>
  <c r="V118" i="2"/>
  <c r="W119" i="2" s="1"/>
  <c r="X120" i="2" s="1"/>
  <c r="Y121" i="2" s="1"/>
  <c r="Z122" i="2" s="1"/>
  <c r="AA123" i="2" s="1"/>
  <c r="AB124" i="2" s="1"/>
  <c r="AC125" i="2" s="1"/>
  <c r="AD126" i="2" s="1"/>
  <c r="U128" i="2"/>
  <c r="W144" i="29"/>
  <c r="W157" i="29" s="1"/>
  <c r="V156" i="29"/>
  <c r="W140" i="29"/>
  <c r="V152" i="29"/>
  <c r="W81" i="28"/>
  <c r="V93" i="28"/>
  <c r="Y185" i="27"/>
  <c r="W114" i="28"/>
  <c r="W127" i="28" s="1"/>
  <c r="V126" i="28"/>
  <c r="W78" i="29"/>
  <c r="V90" i="29"/>
  <c r="S173" i="29"/>
  <c r="T24" i="29"/>
  <c r="S36" i="29"/>
  <c r="S186" i="29" s="1"/>
  <c r="W53" i="29"/>
  <c r="V65" i="29"/>
  <c r="Y154" i="27"/>
  <c r="W47" i="28"/>
  <c r="V59" i="28"/>
  <c r="W107" i="28"/>
  <c r="V119" i="28"/>
  <c r="W78" i="28"/>
  <c r="V90" i="28"/>
  <c r="Z72" i="27"/>
  <c r="Y231" i="27"/>
  <c r="V118" i="28"/>
  <c r="V116" i="28"/>
  <c r="W106" i="28"/>
  <c r="W284" i="27"/>
  <c r="V296" i="27"/>
  <c r="W79" i="29"/>
  <c r="V91" i="29"/>
  <c r="S261" i="27"/>
  <c r="S263" i="27" s="1"/>
  <c r="S413" i="27" s="1"/>
  <c r="R410" i="27"/>
  <c r="R273" i="27"/>
  <c r="R423" i="27" s="1"/>
  <c r="Y126" i="27"/>
  <c r="S34" i="28"/>
  <c r="S184" i="28" s="1"/>
  <c r="S171" i="28"/>
  <c r="T22" i="28"/>
  <c r="T257" i="27"/>
  <c r="S406" i="27"/>
  <c r="S269" i="27"/>
  <c r="S419" i="27" s="1"/>
  <c r="W310" i="27"/>
  <c r="W312" i="27" s="1"/>
  <c r="W73" i="29"/>
  <c r="W75" i="29" s="1"/>
  <c r="W73" i="28"/>
  <c r="W75" i="28" s="1"/>
  <c r="V221" i="27"/>
  <c r="W62" i="27"/>
  <c r="AE204" i="27"/>
  <c r="AF205" i="27" s="1"/>
  <c r="AG196" i="27" s="1"/>
  <c r="Y122" i="27"/>
  <c r="Y183" i="27"/>
  <c r="W76" i="29"/>
  <c r="V86" i="29"/>
  <c r="V88" i="29"/>
  <c r="Y151" i="27"/>
  <c r="U104" i="2"/>
  <c r="U106" i="2" s="1"/>
  <c r="W52" i="29"/>
  <c r="V64" i="29"/>
  <c r="W52" i="28"/>
  <c r="V64" i="28"/>
  <c r="W53" i="28"/>
  <c r="V65" i="28"/>
  <c r="S29" i="28"/>
  <c r="S179" i="28" s="1"/>
  <c r="S166" i="28"/>
  <c r="T17" i="28"/>
  <c r="W139" i="29"/>
  <c r="V151" i="29"/>
  <c r="T23" i="29"/>
  <c r="S172" i="29"/>
  <c r="S35" i="29"/>
  <c r="S185" i="29" s="1"/>
  <c r="T18" i="29"/>
  <c r="S167" i="29"/>
  <c r="S30" i="29"/>
  <c r="S180" i="29" s="1"/>
  <c r="U69" i="28"/>
  <c r="W286" i="27"/>
  <c r="V298" i="27"/>
  <c r="U129" i="28"/>
  <c r="R178" i="29"/>
  <c r="AA170" i="27"/>
  <c r="Z175" i="27"/>
  <c r="W106" i="29"/>
  <c r="V116" i="29"/>
  <c r="V118" i="29"/>
  <c r="Y157" i="27"/>
  <c r="W143" i="28"/>
  <c r="V155" i="28"/>
  <c r="U216" i="27"/>
  <c r="U226" i="27" s="1"/>
  <c r="U241" i="27" s="1"/>
  <c r="T25" i="36" s="1"/>
  <c r="T40" i="36" s="1"/>
  <c r="T41" i="36" s="1"/>
  <c r="V57" i="27"/>
  <c r="V66" i="27" s="1"/>
  <c r="V81" i="27" s="1"/>
  <c r="V137" i="29"/>
  <c r="U149" i="29"/>
  <c r="U159" i="29" s="1"/>
  <c r="AA72" i="27"/>
  <c r="Z231" i="27"/>
  <c r="V215" i="27"/>
  <c r="V243" i="27" s="1"/>
  <c r="U16" i="36" s="1"/>
  <c r="W56" i="27"/>
  <c r="V83" i="27"/>
  <c r="T260" i="27"/>
  <c r="S409" i="27"/>
  <c r="S272" i="27"/>
  <c r="S422" i="27" s="1"/>
  <c r="Y121" i="27"/>
  <c r="W108" i="29"/>
  <c r="V120" i="29"/>
  <c r="U146" i="29"/>
  <c r="Y155" i="27"/>
  <c r="R263" i="27"/>
  <c r="R413" i="27" s="1"/>
  <c r="Y87" i="27"/>
  <c r="W54" i="29"/>
  <c r="V66" i="29"/>
  <c r="W313" i="27"/>
  <c r="V323" i="27"/>
  <c r="V325" i="27"/>
  <c r="W113" i="29"/>
  <c r="V125" i="29"/>
  <c r="T261" i="27"/>
  <c r="S410" i="27"/>
  <c r="S273" i="27"/>
  <c r="S423" i="27" s="1"/>
  <c r="W346" i="27"/>
  <c r="V358" i="27"/>
  <c r="W82" i="29"/>
  <c r="V94" i="29"/>
  <c r="AM4" i="28"/>
  <c r="AK101" i="27"/>
  <c r="AL102" i="27" s="1"/>
  <c r="AM103" i="27" s="1"/>
  <c r="AN104" i="27" s="1"/>
  <c r="AO105" i="27" s="1"/>
  <c r="AP106" i="27" s="1"/>
  <c r="AQ107" i="27" s="1"/>
  <c r="AR108" i="27" s="1"/>
  <c r="AS109" i="27" s="1"/>
  <c r="AK133" i="27"/>
  <c r="AL134" i="27" s="1"/>
  <c r="AM135" i="27" s="1"/>
  <c r="AN136" i="27" s="1"/>
  <c r="AO137" i="27" s="1"/>
  <c r="AP138" i="27" s="1"/>
  <c r="AQ139" i="27" s="1"/>
  <c r="AR140" i="27" s="1"/>
  <c r="AS141" i="27" s="1"/>
  <c r="AK165" i="27"/>
  <c r="AL166" i="27" s="1"/>
  <c r="AM167" i="27" s="1"/>
  <c r="AN168" i="27" s="1"/>
  <c r="AO169" i="27" s="1"/>
  <c r="AP170" i="27" s="1"/>
  <c r="AQ171" i="27" s="1"/>
  <c r="AR172" i="27" s="1"/>
  <c r="AS173" i="27" s="1"/>
  <c r="AK197" i="27"/>
  <c r="AL198" i="27" s="1"/>
  <c r="AM199" i="27" s="1"/>
  <c r="AN200" i="27" s="1"/>
  <c r="AO201" i="27" s="1"/>
  <c r="AH73" i="27"/>
  <c r="AG232" i="27"/>
  <c r="AO203" i="27"/>
  <c r="AN204" i="27"/>
  <c r="AM200" i="27"/>
  <c r="AQ141" i="27"/>
  <c r="AR109" i="27"/>
  <c r="AH47" i="27"/>
  <c r="AL13" i="27"/>
  <c r="AM4" i="27"/>
  <c r="AI37" i="27"/>
  <c r="AI42" i="27"/>
  <c r="AK24" i="27"/>
  <c r="AK26" i="27"/>
  <c r="AK34" i="27" s="1"/>
  <c r="AK44" i="27" s="1"/>
  <c r="AK132" i="27" s="1"/>
  <c r="AK25" i="27"/>
  <c r="AK33" i="27" s="1"/>
  <c r="AK43" i="27" s="1"/>
  <c r="AK100" i="27" s="1"/>
  <c r="AK27" i="27"/>
  <c r="AK35" i="27" s="1"/>
  <c r="AK45" i="27" s="1"/>
  <c r="AK164" i="27" s="1"/>
  <c r="AK28" i="27"/>
  <c r="AK36" i="27" s="1"/>
  <c r="AK46" i="27" s="1"/>
  <c r="AK196" i="27" s="1"/>
  <c r="AJ29" i="27"/>
  <c r="AJ32" i="27"/>
  <c r="X81" i="2"/>
  <c r="X80" i="2"/>
  <c r="X86" i="2"/>
  <c r="X136" i="2" s="1"/>
  <c r="X87" i="2"/>
  <c r="X137" i="2" s="1"/>
  <c r="X89" i="2"/>
  <c r="X85" i="2"/>
  <c r="X135" i="2" s="1"/>
  <c r="V100" i="2"/>
  <c r="V137" i="2" s="1"/>
  <c r="X82" i="2"/>
  <c r="X88" i="2"/>
  <c r="X138" i="2" s="1"/>
  <c r="X83" i="2"/>
  <c r="X94" i="2"/>
  <c r="Y95" i="2" s="1"/>
  <c r="Z96" i="2" s="1"/>
  <c r="AA97" i="2" s="1"/>
  <c r="AB98" i="2" s="1"/>
  <c r="AC99" i="2" s="1"/>
  <c r="AD100" i="2" s="1"/>
  <c r="AE101" i="2" s="1"/>
  <c r="AF102" i="2" s="1"/>
  <c r="W108" i="2"/>
  <c r="W113" i="2" s="1"/>
  <c r="W117" i="2" s="1"/>
  <c r="W130" i="2" s="1"/>
  <c r="X72" i="2"/>
  <c r="X93" i="2"/>
  <c r="V91" i="2"/>
  <c r="W83" i="2"/>
  <c r="W133" i="2" s="1"/>
  <c r="W94" i="2"/>
  <c r="X95" i="2" s="1"/>
  <c r="Y96" i="2" s="1"/>
  <c r="Z97" i="2" s="1"/>
  <c r="AA98" i="2" s="1"/>
  <c r="AB99" i="2" s="1"/>
  <c r="AC100" i="2" s="1"/>
  <c r="AD101" i="2" s="1"/>
  <c r="AE102" i="2" s="1"/>
  <c r="V108" i="2"/>
  <c r="V113" i="2" s="1"/>
  <c r="V117" i="2" s="1"/>
  <c r="AI49" i="2"/>
  <c r="AI52" i="2"/>
  <c r="AI53" i="2"/>
  <c r="AI50" i="2"/>
  <c r="AI51" i="2"/>
  <c r="AH54" i="2"/>
  <c r="AK4" i="2"/>
  <c r="AJ38" i="2"/>
  <c r="AJ31" i="2"/>
  <c r="AJ17" i="2"/>
  <c r="AJ24" i="2"/>
  <c r="Y58" i="2"/>
  <c r="Y68" i="2" s="1"/>
  <c r="X62" i="2"/>
  <c r="Y60" i="2"/>
  <c r="Y70" i="2" s="1"/>
  <c r="Y61" i="2"/>
  <c r="Y71" i="2" s="1"/>
  <c r="Y59" i="2"/>
  <c r="Y69" i="2" s="1"/>
  <c r="Y57" i="2"/>
  <c r="Y67" i="2" s="1"/>
  <c r="X6" i="12"/>
  <c r="Z5" i="12"/>
  <c r="X7" i="12"/>
  <c r="Z4" i="12"/>
  <c r="AC8" i="36"/>
  <c r="AC8" i="38" s="1"/>
  <c r="AQ12" i="2"/>
  <c r="K122" i="37" l="1"/>
  <c r="K123" i="37" s="1"/>
  <c r="P164" i="36"/>
  <c r="P165" i="36" s="1"/>
  <c r="P155" i="36"/>
  <c r="L90" i="39"/>
  <c r="L96" i="39" s="1"/>
  <c r="L95" i="39"/>
  <c r="AF92" i="39" a="1"/>
  <c r="AF92" i="39" s="1"/>
  <c r="AF93" i="39" s="1"/>
  <c r="G120" i="37"/>
  <c r="L62" i="39" a="1"/>
  <c r="L62" i="39" s="1"/>
  <c r="F116" i="37"/>
  <c r="M41" i="39"/>
  <c r="W38" i="39" a="1"/>
  <c r="W38" i="39" s="1"/>
  <c r="W39" i="39" s="1"/>
  <c r="I155" i="37"/>
  <c r="I156" i="37" s="1"/>
  <c r="L42" i="39"/>
  <c r="G98" i="37"/>
  <c r="G100" i="37" s="1"/>
  <c r="E98" i="37"/>
  <c r="E100" i="37" s="1"/>
  <c r="E92" i="37"/>
  <c r="F92" i="37"/>
  <c r="M36" i="39"/>
  <c r="H156" i="37"/>
  <c r="I119" i="37"/>
  <c r="I99" i="37"/>
  <c r="AB148" i="37"/>
  <c r="N221" i="36"/>
  <c r="J141" i="37"/>
  <c r="N203" i="36"/>
  <c r="J138" i="37"/>
  <c r="I175" i="37"/>
  <c r="O85" i="39"/>
  <c r="O87" i="39" s="1"/>
  <c r="M89" i="39" s="1" a="1"/>
  <c r="M89" i="39" s="1"/>
  <c r="O262" i="36"/>
  <c r="O264" i="36"/>
  <c r="P259" i="36"/>
  <c r="N283" i="36"/>
  <c r="J169" i="37"/>
  <c r="K178" i="37"/>
  <c r="K179" i="37" s="1"/>
  <c r="O291" i="36"/>
  <c r="O292" i="36" s="1"/>
  <c r="K180" i="37" s="1"/>
  <c r="P276" i="36"/>
  <c r="P277" i="36" s="1"/>
  <c r="L170" i="37" s="1"/>
  <c r="P76" i="39"/>
  <c r="Q152" i="36"/>
  <c r="Q153" i="36" s="1"/>
  <c r="M114" i="37" s="1"/>
  <c r="Q49" i="39"/>
  <c r="K150" i="37"/>
  <c r="K151" i="37" s="1"/>
  <c r="O229" i="36"/>
  <c r="O230" i="36" s="1"/>
  <c r="K152" i="37" s="1"/>
  <c r="P56" i="39"/>
  <c r="P58" i="39" s="1"/>
  <c r="P60" i="39" s="1"/>
  <c r="P71" i="39"/>
  <c r="P72" i="39" s="1"/>
  <c r="L117" i="37" s="1"/>
  <c r="Q259" i="36"/>
  <c r="P288" i="36"/>
  <c r="P289" i="36" s="1"/>
  <c r="P261" i="36"/>
  <c r="P262" i="36" s="1"/>
  <c r="L166" i="37" s="1"/>
  <c r="Q76" i="39"/>
  <c r="Q276" i="36"/>
  <c r="Q277" i="36" s="1"/>
  <c r="M170" i="37" s="1"/>
  <c r="O58" i="39"/>
  <c r="O60" i="39" s="1"/>
  <c r="Q186" i="36"/>
  <c r="M136" i="37"/>
  <c r="M154" i="37" s="1"/>
  <c r="AG129" i="39"/>
  <c r="AG131" i="39" s="1"/>
  <c r="AG132" i="39" s="1"/>
  <c r="AC145" i="37" s="1"/>
  <c r="AG126" i="39"/>
  <c r="AG127" i="39" s="1"/>
  <c r="AC144" i="37" s="1"/>
  <c r="AH123" i="39"/>
  <c r="AH124" i="39"/>
  <c r="AH122" i="39"/>
  <c r="AH120" i="39"/>
  <c r="AH121" i="39"/>
  <c r="Q248" i="36"/>
  <c r="M164" i="37"/>
  <c r="P33" i="39"/>
  <c r="N35" i="39" s="1" a="1"/>
  <c r="N35" i="39" s="1"/>
  <c r="P71" i="37"/>
  <c r="T43" i="36"/>
  <c r="T44" i="36" s="1"/>
  <c r="P73" i="37" s="1"/>
  <c r="L94" i="37"/>
  <c r="L95" i="37" s="1"/>
  <c r="P105" i="36"/>
  <c r="P106" i="36" s="1"/>
  <c r="L96" i="37" s="1"/>
  <c r="O71" i="37"/>
  <c r="S43" i="36"/>
  <c r="S44" i="36" s="1"/>
  <c r="O73" i="37" s="1"/>
  <c r="Q44" i="39"/>
  <c r="Q45" i="39" s="1"/>
  <c r="M89" i="37" s="1"/>
  <c r="Q31" i="39"/>
  <c r="Q29" i="39"/>
  <c r="N97" i="36"/>
  <c r="J85" i="37"/>
  <c r="Q62" i="36"/>
  <c r="M80" i="37"/>
  <c r="I91" i="37"/>
  <c r="N79" i="36"/>
  <c r="J82" i="37"/>
  <c r="O203" i="36"/>
  <c r="V129" i="35"/>
  <c r="O202" i="36"/>
  <c r="R39" i="29"/>
  <c r="R189" i="29" s="1"/>
  <c r="Q132" i="36" s="1"/>
  <c r="Q135" i="36"/>
  <c r="M111" i="37" s="1"/>
  <c r="AI5" i="36"/>
  <c r="AI5" i="39"/>
  <c r="AI5" i="38"/>
  <c r="R212" i="36"/>
  <c r="R214" i="36" s="1"/>
  <c r="R215" i="36" s="1"/>
  <c r="N142" i="37" s="1"/>
  <c r="R196" i="36"/>
  <c r="Q124" i="36"/>
  <c r="V129" i="34"/>
  <c r="AI6" i="36"/>
  <c r="AI6" i="39"/>
  <c r="AI6" i="38"/>
  <c r="X133" i="2"/>
  <c r="Q90" i="36"/>
  <c r="Q91" i="36" s="1"/>
  <c r="M86" i="37" s="1"/>
  <c r="R242" i="36"/>
  <c r="R247" i="36"/>
  <c r="R180" i="36"/>
  <c r="R185" i="36"/>
  <c r="AI7" i="36"/>
  <c r="AI7" i="38"/>
  <c r="AI7" i="39"/>
  <c r="Q212" i="36"/>
  <c r="Q214" i="36" s="1"/>
  <c r="Q215" i="36" s="1"/>
  <c r="M142" i="37" s="1"/>
  <c r="Q196" i="36"/>
  <c r="P226" i="36"/>
  <c r="P227" i="36" s="1"/>
  <c r="P199" i="36"/>
  <c r="P137" i="36"/>
  <c r="P138" i="36" s="1"/>
  <c r="O280" i="36"/>
  <c r="O282" i="36"/>
  <c r="O218" i="36"/>
  <c r="O220" i="36"/>
  <c r="O156" i="36"/>
  <c r="O158" i="36"/>
  <c r="R134" i="36"/>
  <c r="R150" i="36"/>
  <c r="W56" i="35"/>
  <c r="V69" i="35"/>
  <c r="R39" i="35"/>
  <c r="R189" i="35" s="1"/>
  <c r="Q256" i="36" s="1"/>
  <c r="Q279" i="36" s="1"/>
  <c r="R39" i="34"/>
  <c r="R189" i="34" s="1"/>
  <c r="Q194" i="36" s="1"/>
  <c r="Q217" i="36" s="1"/>
  <c r="V99" i="35"/>
  <c r="R118" i="36"/>
  <c r="N108" i="37" s="1"/>
  <c r="R123" i="36"/>
  <c r="R88" i="36"/>
  <c r="R16" i="39" s="1"/>
  <c r="R28" i="39" s="1"/>
  <c r="R72" i="36"/>
  <c r="X78" i="35"/>
  <c r="W90" i="35"/>
  <c r="V13" i="35"/>
  <c r="V13" i="34"/>
  <c r="T27" i="36"/>
  <c r="T28" i="36" s="1"/>
  <c r="P59" i="37" s="1"/>
  <c r="T34" i="36"/>
  <c r="T35" i="36" s="1"/>
  <c r="P62" i="37" s="1"/>
  <c r="X103" i="35"/>
  <c r="X105" i="35" s="1"/>
  <c r="X103" i="34"/>
  <c r="X105" i="34" s="1"/>
  <c r="X43" i="35"/>
  <c r="X45" i="35" s="1"/>
  <c r="X43" i="34"/>
  <c r="X45" i="34" s="1"/>
  <c r="X133" i="34"/>
  <c r="X135" i="34" s="1"/>
  <c r="X133" i="35"/>
  <c r="X135" i="35" s="1"/>
  <c r="S34" i="36"/>
  <c r="S35" i="36" s="1"/>
  <c r="O62" i="37" s="1"/>
  <c r="S27" i="36"/>
  <c r="S28" i="36" s="1"/>
  <c r="O59" i="37" s="1"/>
  <c r="X52" i="34"/>
  <c r="W64" i="34"/>
  <c r="O94" i="36"/>
  <c r="O96" i="36"/>
  <c r="V69" i="34"/>
  <c r="T167" i="34"/>
  <c r="U18" i="34"/>
  <c r="T30" i="34"/>
  <c r="T180" i="34" s="1"/>
  <c r="W138" i="34"/>
  <c r="W146" i="34" s="1"/>
  <c r="V150" i="34"/>
  <c r="V159" i="34" s="1"/>
  <c r="T15" i="34"/>
  <c r="T163" i="34"/>
  <c r="S176" i="36" s="1"/>
  <c r="S179" i="36" s="1"/>
  <c r="S180" i="36" s="1"/>
  <c r="O136" i="37" s="1"/>
  <c r="X114" i="34"/>
  <c r="X127" i="34" s="1"/>
  <c r="W126" i="34"/>
  <c r="U24" i="35"/>
  <c r="T173" i="35"/>
  <c r="T36" i="35"/>
  <c r="T186" i="35" s="1"/>
  <c r="X82" i="34"/>
  <c r="W94" i="34"/>
  <c r="V99" i="34"/>
  <c r="X142" i="35"/>
  <c r="W154" i="35"/>
  <c r="U23" i="34"/>
  <c r="T172" i="34"/>
  <c r="T35" i="34"/>
  <c r="T185" i="34" s="1"/>
  <c r="X51" i="35"/>
  <c r="W63" i="35"/>
  <c r="X108" i="35"/>
  <c r="W120" i="35"/>
  <c r="X52" i="35"/>
  <c r="W64" i="35"/>
  <c r="S18" i="36"/>
  <c r="S19" i="36" s="1"/>
  <c r="O56" i="37" s="1"/>
  <c r="X49" i="34"/>
  <c r="W61" i="34"/>
  <c r="X50" i="34"/>
  <c r="W62" i="34"/>
  <c r="X110" i="35"/>
  <c r="W122" i="35"/>
  <c r="X48" i="35"/>
  <c r="W60" i="35"/>
  <c r="X144" i="34"/>
  <c r="X157" i="34" s="1"/>
  <c r="W156" i="34"/>
  <c r="X136" i="35"/>
  <c r="W148" i="35"/>
  <c r="X140" i="35"/>
  <c r="W152" i="35"/>
  <c r="X143" i="34"/>
  <c r="W155" i="34"/>
  <c r="X141" i="34"/>
  <c r="W153" i="34"/>
  <c r="X114" i="35"/>
  <c r="X127" i="35" s="1"/>
  <c r="W126" i="35"/>
  <c r="X112" i="34"/>
  <c r="W124" i="34"/>
  <c r="X79" i="34"/>
  <c r="W91" i="34"/>
  <c r="X141" i="35"/>
  <c r="W153" i="35"/>
  <c r="T172" i="35"/>
  <c r="U23" i="35"/>
  <c r="T35" i="35"/>
  <c r="T185" i="35" s="1"/>
  <c r="T171" i="34"/>
  <c r="U22" i="34"/>
  <c r="T34" i="34"/>
  <c r="T184" i="34" s="1"/>
  <c r="X78" i="34"/>
  <c r="W90" i="34"/>
  <c r="O76" i="36"/>
  <c r="O78" i="36"/>
  <c r="U18" i="36"/>
  <c r="U19" i="36" s="1"/>
  <c r="Q56" i="37" s="1"/>
  <c r="P93" i="36"/>
  <c r="P75" i="36"/>
  <c r="X82" i="35"/>
  <c r="W94" i="35"/>
  <c r="S178" i="34"/>
  <c r="X136" i="34"/>
  <c r="W148" i="34"/>
  <c r="X47" i="34"/>
  <c r="W59" i="34"/>
  <c r="X144" i="35"/>
  <c r="X157" i="35" s="1"/>
  <c r="W156" i="35"/>
  <c r="T171" i="35"/>
  <c r="U22" i="35"/>
  <c r="T34" i="35"/>
  <c r="T184" i="35" s="1"/>
  <c r="U21" i="35"/>
  <c r="T170" i="35"/>
  <c r="T33" i="35"/>
  <c r="T183" i="35" s="1"/>
  <c r="X81" i="35"/>
  <c r="W93" i="35"/>
  <c r="T169" i="35"/>
  <c r="U20" i="35"/>
  <c r="T32" i="35"/>
  <c r="T182" i="35" s="1"/>
  <c r="X77" i="34"/>
  <c r="W89" i="34"/>
  <c r="W56" i="34"/>
  <c r="X76" i="34"/>
  <c r="W86" i="34"/>
  <c r="W88" i="34"/>
  <c r="X77" i="35"/>
  <c r="W89" i="35"/>
  <c r="X49" i="35"/>
  <c r="W61" i="35"/>
  <c r="X84" i="35"/>
  <c r="X97" i="35" s="1"/>
  <c r="W96" i="35"/>
  <c r="X73" i="34"/>
  <c r="X75" i="34" s="1"/>
  <c r="X73" i="35"/>
  <c r="X75" i="35" s="1"/>
  <c r="X54" i="34"/>
  <c r="X67" i="34" s="1"/>
  <c r="W66" i="34"/>
  <c r="X106" i="35"/>
  <c r="W116" i="35"/>
  <c r="W118" i="35"/>
  <c r="W138" i="35"/>
  <c r="V150" i="35"/>
  <c r="V159" i="35" s="1"/>
  <c r="U18" i="35"/>
  <c r="T167" i="35"/>
  <c r="T30" i="35"/>
  <c r="T180" i="35" s="1"/>
  <c r="U21" i="34"/>
  <c r="T170" i="34"/>
  <c r="T33" i="34"/>
  <c r="T183" i="34" s="1"/>
  <c r="X81" i="34"/>
  <c r="W93" i="34"/>
  <c r="X84" i="34"/>
  <c r="X97" i="34" s="1"/>
  <c r="W96" i="34"/>
  <c r="Y47" i="35"/>
  <c r="X59" i="35"/>
  <c r="X80" i="34"/>
  <c r="W92" i="34"/>
  <c r="Y47" i="34"/>
  <c r="X59" i="34"/>
  <c r="X53" i="35"/>
  <c r="W65" i="35"/>
  <c r="X76" i="35"/>
  <c r="W86" i="35"/>
  <c r="W88" i="35"/>
  <c r="X140" i="34"/>
  <c r="W152" i="34"/>
  <c r="X112" i="35"/>
  <c r="W124" i="35"/>
  <c r="X108" i="34"/>
  <c r="W120" i="34"/>
  <c r="X83" i="34"/>
  <c r="W95" i="34"/>
  <c r="S174" i="35"/>
  <c r="S37" i="35"/>
  <c r="S187" i="35" s="1"/>
  <c r="X113" i="35"/>
  <c r="W125" i="35"/>
  <c r="X106" i="34"/>
  <c r="W116" i="34"/>
  <c r="W118" i="34"/>
  <c r="U24" i="34"/>
  <c r="T36" i="34"/>
  <c r="T186" i="34" s="1"/>
  <c r="T173" i="34"/>
  <c r="X79" i="35"/>
  <c r="W91" i="35"/>
  <c r="T169" i="34"/>
  <c r="U20" i="34"/>
  <c r="T32" i="34"/>
  <c r="T182" i="34" s="1"/>
  <c r="V146" i="34"/>
  <c r="V146" i="35"/>
  <c r="T174" i="34"/>
  <c r="T37" i="34"/>
  <c r="T187" i="34" s="1"/>
  <c r="X107" i="35"/>
  <c r="W119" i="35"/>
  <c r="T15" i="35"/>
  <c r="T163" i="35"/>
  <c r="S238" i="36" s="1"/>
  <c r="S241" i="36" s="1"/>
  <c r="S242" i="36" s="1"/>
  <c r="O164" i="37" s="1"/>
  <c r="X113" i="34"/>
  <c r="W125" i="34"/>
  <c r="X54" i="35"/>
  <c r="X67" i="35" s="1"/>
  <c r="W66" i="35"/>
  <c r="U17" i="34"/>
  <c r="T166" i="34"/>
  <c r="T29" i="34"/>
  <c r="T179" i="34" s="1"/>
  <c r="S178" i="35"/>
  <c r="U15" i="34"/>
  <c r="U163" i="34"/>
  <c r="T176" i="36" s="1"/>
  <c r="Q73" i="36"/>
  <c r="M83" i="37" s="1"/>
  <c r="X111" i="35"/>
  <c r="W123" i="35"/>
  <c r="X80" i="35"/>
  <c r="W92" i="35"/>
  <c r="R56" i="36"/>
  <c r="R61" i="36"/>
  <c r="X83" i="35"/>
  <c r="W95" i="35"/>
  <c r="S174" i="34"/>
  <c r="S37" i="34"/>
  <c r="S187" i="34" s="1"/>
  <c r="X109" i="34"/>
  <c r="W121" i="34"/>
  <c r="X137" i="34"/>
  <c r="W149" i="34"/>
  <c r="X53" i="34"/>
  <c r="W65" i="34"/>
  <c r="X51" i="34"/>
  <c r="W63" i="34"/>
  <c r="X137" i="35"/>
  <c r="W149" i="35"/>
  <c r="U17" i="35"/>
  <c r="T166" i="35"/>
  <c r="T29" i="35"/>
  <c r="T179" i="35" s="1"/>
  <c r="X111" i="34"/>
  <c r="W123" i="34"/>
  <c r="X138" i="35"/>
  <c r="W150" i="35"/>
  <c r="X138" i="34"/>
  <c r="W150" i="34"/>
  <c r="X143" i="35"/>
  <c r="W155" i="35"/>
  <c r="T168" i="35"/>
  <c r="U19" i="35"/>
  <c r="T31" i="35"/>
  <c r="T181" i="35" s="1"/>
  <c r="X109" i="35"/>
  <c r="W121" i="35"/>
  <c r="X110" i="34"/>
  <c r="W122" i="34"/>
  <c r="T174" i="35"/>
  <c r="T37" i="35"/>
  <c r="T187" i="35" s="1"/>
  <c r="S26" i="35"/>
  <c r="S176" i="35" s="1"/>
  <c r="R255" i="36" s="1"/>
  <c r="X47" i="35"/>
  <c r="W59" i="35"/>
  <c r="U15" i="35"/>
  <c r="U163" i="35"/>
  <c r="T238" i="36" s="1"/>
  <c r="X50" i="35"/>
  <c r="W62" i="35"/>
  <c r="X48" i="34"/>
  <c r="W60" i="34"/>
  <c r="X142" i="34"/>
  <c r="W154" i="34"/>
  <c r="T168" i="34"/>
  <c r="U19" i="34"/>
  <c r="T31" i="34"/>
  <c r="T181" i="34" s="1"/>
  <c r="X107" i="34"/>
  <c r="W119" i="34"/>
  <c r="V131" i="2"/>
  <c r="V366" i="27"/>
  <c r="R39" i="28"/>
  <c r="R189" i="28" s="1"/>
  <c r="Q70" i="36" s="1"/>
  <c r="Q102" i="36" s="1"/>
  <c r="Q103" i="36" s="1"/>
  <c r="W56" i="29"/>
  <c r="V99" i="29"/>
  <c r="V129" i="29"/>
  <c r="V336" i="27"/>
  <c r="T411" i="27"/>
  <c r="T274" i="27"/>
  <c r="T424" i="27" s="1"/>
  <c r="U261" i="27"/>
  <c r="T410" i="27"/>
  <c r="T273" i="27"/>
  <c r="T423" i="27" s="1"/>
  <c r="AB73" i="27"/>
  <c r="AA232" i="27"/>
  <c r="X144" i="28"/>
  <c r="X157" i="28" s="1"/>
  <c r="W156" i="28"/>
  <c r="X140" i="29"/>
  <c r="W152" i="29"/>
  <c r="X53" i="28"/>
  <c r="W65" i="28"/>
  <c r="X76" i="29"/>
  <c r="W86" i="29"/>
  <c r="W88" i="29"/>
  <c r="X80" i="29"/>
  <c r="W92" i="29"/>
  <c r="Z153" i="27"/>
  <c r="S178" i="29"/>
  <c r="S415" i="27"/>
  <c r="W116" i="28"/>
  <c r="X109" i="28"/>
  <c r="W121" i="28"/>
  <c r="Z183" i="27"/>
  <c r="Z119" i="27"/>
  <c r="X317" i="27"/>
  <c r="W329" i="27"/>
  <c r="Z121" i="27"/>
  <c r="X284" i="27"/>
  <c r="W296" i="27"/>
  <c r="X52" i="29"/>
  <c r="W64" i="29"/>
  <c r="X138" i="28"/>
  <c r="W150" i="28"/>
  <c r="X110" i="29"/>
  <c r="W122" i="29"/>
  <c r="U163" i="28"/>
  <c r="T52" i="36" s="1"/>
  <c r="T53" i="36" s="1"/>
  <c r="U15" i="28"/>
  <c r="U18" i="29"/>
  <c r="T167" i="29"/>
  <c r="T30" i="29"/>
  <c r="T180" i="29" s="1"/>
  <c r="X321" i="27"/>
  <c r="X334" i="27" s="1"/>
  <c r="W333" i="27"/>
  <c r="U260" i="27"/>
  <c r="T409" i="27"/>
  <c r="T272" i="27"/>
  <c r="T422" i="27" s="1"/>
  <c r="Z190" i="27"/>
  <c r="Z154" i="27"/>
  <c r="X318" i="27"/>
  <c r="W330" i="27"/>
  <c r="W223" i="27"/>
  <c r="X64" i="27"/>
  <c r="X78" i="28"/>
  <c r="W90" i="28"/>
  <c r="X138" i="29"/>
  <c r="W150" i="29"/>
  <c r="V306" i="27"/>
  <c r="Z96" i="27"/>
  <c r="Z88" i="27"/>
  <c r="Y98" i="27"/>
  <c r="Y113" i="27" s="1"/>
  <c r="Y115" i="27"/>
  <c r="X109" i="29"/>
  <c r="W121" i="29"/>
  <c r="AB171" i="27"/>
  <c r="AA175" i="27"/>
  <c r="T30" i="28"/>
  <c r="T180" i="28" s="1"/>
  <c r="T167" i="28"/>
  <c r="U18" i="28"/>
  <c r="X77" i="29"/>
  <c r="W89" i="29"/>
  <c r="X313" i="27"/>
  <c r="W323" i="27"/>
  <c r="W325" i="27"/>
  <c r="X79" i="29"/>
  <c r="W91" i="29"/>
  <c r="X82" i="28"/>
  <c r="W94" i="28"/>
  <c r="AF232" i="27"/>
  <c r="AG73" i="27"/>
  <c r="X51" i="28"/>
  <c r="W63" i="28"/>
  <c r="Z128" i="27"/>
  <c r="U254" i="27"/>
  <c r="T403" i="27"/>
  <c r="T266" i="27"/>
  <c r="T416" i="27" s="1"/>
  <c r="X112" i="28"/>
  <c r="W124" i="28"/>
  <c r="X142" i="28"/>
  <c r="W154" i="28"/>
  <c r="U257" i="27"/>
  <c r="T406" i="27"/>
  <c r="T269" i="27"/>
  <c r="T419" i="27" s="1"/>
  <c r="X84" i="28"/>
  <c r="X97" i="28" s="1"/>
  <c r="W96" i="28"/>
  <c r="X381" i="27"/>
  <c r="X394" i="27" s="1"/>
  <c r="W393" i="27"/>
  <c r="T34" i="28"/>
  <c r="T184" i="28" s="1"/>
  <c r="T171" i="28"/>
  <c r="U22" i="28"/>
  <c r="AH101" i="27"/>
  <c r="Z185" i="27"/>
  <c r="U252" i="27"/>
  <c r="U400" i="27"/>
  <c r="X375" i="27"/>
  <c r="W387" i="27"/>
  <c r="U22" i="29"/>
  <c r="T171" i="29"/>
  <c r="T34" i="29"/>
  <c r="T184" i="29" s="1"/>
  <c r="Z92" i="27"/>
  <c r="X345" i="27"/>
  <c r="W357" i="27"/>
  <c r="X114" i="29"/>
  <c r="X127" i="29" s="1"/>
  <c r="W126" i="29"/>
  <c r="V250" i="27"/>
  <c r="V13" i="29"/>
  <c r="V13" i="28"/>
  <c r="W138" i="29"/>
  <c r="W146" i="29" s="1"/>
  <c r="V150" i="29"/>
  <c r="X53" i="29"/>
  <c r="W65" i="29"/>
  <c r="AH197" i="27"/>
  <c r="X285" i="27"/>
  <c r="W297" i="27"/>
  <c r="X79" i="28"/>
  <c r="W91" i="28"/>
  <c r="Z155" i="27"/>
  <c r="Z120" i="27"/>
  <c r="Y147" i="27"/>
  <c r="Y130" i="27"/>
  <c r="Y145" i="27" s="1"/>
  <c r="U17" i="29"/>
  <c r="T166" i="29"/>
  <c r="T29" i="29"/>
  <c r="T179" i="29" s="1"/>
  <c r="X83" i="28"/>
  <c r="W95" i="28"/>
  <c r="Z125" i="27"/>
  <c r="X315" i="27"/>
  <c r="W327" i="27"/>
  <c r="X82" i="29"/>
  <c r="W94" i="29"/>
  <c r="Y188" i="27"/>
  <c r="W219" i="27"/>
  <c r="X60" i="27"/>
  <c r="X143" i="29"/>
  <c r="W155" i="29"/>
  <c r="X374" i="27"/>
  <c r="W386" i="27"/>
  <c r="X346" i="27"/>
  <c r="W358" i="27"/>
  <c r="V69" i="29"/>
  <c r="AE73" i="27"/>
  <c r="AD232" i="27"/>
  <c r="X143" i="28"/>
  <c r="W155" i="28"/>
  <c r="X348" i="27"/>
  <c r="W360" i="27"/>
  <c r="X378" i="27"/>
  <c r="W390" i="27"/>
  <c r="X110" i="28"/>
  <c r="W122" i="28"/>
  <c r="X377" i="27"/>
  <c r="W389" i="27"/>
  <c r="X113" i="28"/>
  <c r="W125" i="28"/>
  <c r="X52" i="28"/>
  <c r="W64" i="28"/>
  <c r="W118" i="28"/>
  <c r="X106" i="28"/>
  <c r="X84" i="29"/>
  <c r="X97" i="29" s="1"/>
  <c r="W96" i="29"/>
  <c r="X142" i="29"/>
  <c r="W154" i="29"/>
  <c r="X83" i="29"/>
  <c r="W95" i="29"/>
  <c r="W216" i="27"/>
  <c r="X57" i="27"/>
  <c r="T168" i="29"/>
  <c r="U19" i="29"/>
  <c r="T31" i="29"/>
  <c r="T181" i="29" s="1"/>
  <c r="W222" i="27"/>
  <c r="X63" i="27"/>
  <c r="Z127" i="27"/>
  <c r="X107" i="28"/>
  <c r="W119" i="28"/>
  <c r="X141" i="29"/>
  <c r="W153" i="29"/>
  <c r="X112" i="29"/>
  <c r="W124" i="29"/>
  <c r="T36" i="28"/>
  <c r="T186" i="28" s="1"/>
  <c r="T173" i="28"/>
  <c r="U24" i="28"/>
  <c r="W215" i="27"/>
  <c r="W243" i="27" s="1"/>
  <c r="V16" i="36" s="1"/>
  <c r="W83" i="27"/>
  <c r="X56" i="27"/>
  <c r="T33" i="28"/>
  <c r="T183" i="28" s="1"/>
  <c r="T170" i="28"/>
  <c r="U21" i="28"/>
  <c r="AD73" i="27"/>
  <c r="AC232" i="27"/>
  <c r="AA91" i="27"/>
  <c r="X47" i="28"/>
  <c r="W59" i="28"/>
  <c r="T29" i="28"/>
  <c r="T179" i="28" s="1"/>
  <c r="T166" i="28"/>
  <c r="U17" i="28"/>
  <c r="W293" i="27"/>
  <c r="X80" i="28"/>
  <c r="W92" i="28"/>
  <c r="T31" i="28"/>
  <c r="T181" i="28" s="1"/>
  <c r="T168" i="28"/>
  <c r="U19" i="28"/>
  <c r="X280" i="27"/>
  <c r="X282" i="27" s="1"/>
  <c r="X43" i="29"/>
  <c r="X45" i="29" s="1"/>
  <c r="X43" i="28"/>
  <c r="X45" i="28" s="1"/>
  <c r="Z191" i="27"/>
  <c r="Y73" i="27"/>
  <c r="Y79" i="27" s="1"/>
  <c r="X232" i="27"/>
  <c r="X239" i="27" s="1"/>
  <c r="X79" i="27"/>
  <c r="Z157" i="27"/>
  <c r="X111" i="29"/>
  <c r="W123" i="29"/>
  <c r="Y47" i="28"/>
  <c r="X59" i="28"/>
  <c r="Z192" i="27"/>
  <c r="X351" i="27"/>
  <c r="X364" i="27" s="1"/>
  <c r="W363" i="27"/>
  <c r="X319" i="27"/>
  <c r="W331" i="27"/>
  <c r="S174" i="29"/>
  <c r="S37" i="29"/>
  <c r="S187" i="29" s="1"/>
  <c r="U255" i="27"/>
  <c r="T404" i="27"/>
  <c r="T267" i="27"/>
  <c r="T417" i="27" s="1"/>
  <c r="X106" i="29"/>
  <c r="W116" i="29"/>
  <c r="W118" i="29"/>
  <c r="X344" i="27"/>
  <c r="W356" i="27"/>
  <c r="Z156" i="27"/>
  <c r="V217" i="27"/>
  <c r="V226" i="27" s="1"/>
  <c r="V241" i="27" s="1"/>
  <c r="U25" i="36" s="1"/>
  <c r="U40" i="36" s="1"/>
  <c r="U41" i="36" s="1"/>
  <c r="W58" i="27"/>
  <c r="Z158" i="27"/>
  <c r="Z184" i="27"/>
  <c r="Y211" i="27"/>
  <c r="Y194" i="27"/>
  <c r="Y209" i="27" s="1"/>
  <c r="U258" i="27"/>
  <c r="T407" i="27"/>
  <c r="T270" i="27"/>
  <c r="T420" i="27" s="1"/>
  <c r="X108" i="28"/>
  <c r="W120" i="28"/>
  <c r="X54" i="29"/>
  <c r="X67" i="29" s="1"/>
  <c r="W66" i="29"/>
  <c r="X77" i="28"/>
  <c r="W89" i="28"/>
  <c r="AB107" i="27"/>
  <c r="AA111" i="27"/>
  <c r="S178" i="28"/>
  <c r="Y284" i="27"/>
  <c r="X296" i="27"/>
  <c r="Z151" i="27"/>
  <c r="T37" i="28"/>
  <c r="T187" i="28" s="1"/>
  <c r="T174" i="28"/>
  <c r="Y47" i="29"/>
  <c r="X59" i="29"/>
  <c r="X47" i="29"/>
  <c r="W59" i="29"/>
  <c r="X140" i="28"/>
  <c r="W152" i="28"/>
  <c r="Z94" i="27"/>
  <c r="Z126" i="27"/>
  <c r="W56" i="28"/>
  <c r="X114" i="28"/>
  <c r="X127" i="28" s="1"/>
  <c r="W126" i="28"/>
  <c r="T169" i="29"/>
  <c r="U20" i="29"/>
  <c r="T32" i="29"/>
  <c r="T182" i="29" s="1"/>
  <c r="X137" i="28"/>
  <c r="W149" i="28"/>
  <c r="X291" i="27"/>
  <c r="X304" i="27" s="1"/>
  <c r="W303" i="27"/>
  <c r="W217" i="27"/>
  <c r="X58" i="27"/>
  <c r="X50" i="28"/>
  <c r="W62" i="28"/>
  <c r="U259" i="27"/>
  <c r="T408" i="27"/>
  <c r="T271" i="27"/>
  <c r="T421" i="27" s="1"/>
  <c r="X349" i="27"/>
  <c r="W361" i="27"/>
  <c r="X343" i="27"/>
  <c r="W353" i="27"/>
  <c r="W355" i="27"/>
  <c r="W220" i="27"/>
  <c r="X61" i="27"/>
  <c r="AB203" i="27"/>
  <c r="AA207" i="27"/>
  <c r="X118" i="2"/>
  <c r="Y119" i="2" s="1"/>
  <c r="Z120" i="2" s="1"/>
  <c r="AA121" i="2" s="1"/>
  <c r="AB122" i="2" s="1"/>
  <c r="AC123" i="2" s="1"/>
  <c r="AD124" i="2" s="1"/>
  <c r="AE125" i="2" s="1"/>
  <c r="AF126" i="2" s="1"/>
  <c r="X347" i="27"/>
  <c r="W359" i="27"/>
  <c r="X314" i="27"/>
  <c r="W326" i="27"/>
  <c r="Z122" i="27"/>
  <c r="X54" i="28"/>
  <c r="X67" i="28" s="1"/>
  <c r="W66" i="28"/>
  <c r="T35" i="28"/>
  <c r="T185" i="28" s="1"/>
  <c r="T172" i="28"/>
  <c r="U23" i="28"/>
  <c r="X320" i="27"/>
  <c r="W332" i="27"/>
  <c r="V99" i="28"/>
  <c r="X48" i="29"/>
  <c r="W60" i="29"/>
  <c r="W375" i="27"/>
  <c r="W383" i="27" s="1"/>
  <c r="V387" i="27"/>
  <c r="V396" i="27" s="1"/>
  <c r="AF73" i="27"/>
  <c r="AE232" i="27"/>
  <c r="Z95" i="27"/>
  <c r="Z187" i="27"/>
  <c r="X310" i="27"/>
  <c r="X312" i="27" s="1"/>
  <c r="X73" i="28"/>
  <c r="X75" i="28" s="1"/>
  <c r="X73" i="29"/>
  <c r="X75" i="29" s="1"/>
  <c r="U23" i="29"/>
  <c r="T172" i="29"/>
  <c r="T35" i="29"/>
  <c r="T185" i="29" s="1"/>
  <c r="Z89" i="27"/>
  <c r="AG133" i="27"/>
  <c r="X113" i="29"/>
  <c r="W125" i="29"/>
  <c r="X316" i="27"/>
  <c r="W328" i="27"/>
  <c r="X136" i="29"/>
  <c r="W148" i="29"/>
  <c r="X194" i="27"/>
  <c r="X209" i="27" s="1"/>
  <c r="V146" i="29"/>
  <c r="R276" i="27"/>
  <c r="R426" i="27" s="1"/>
  <c r="X78" i="29"/>
  <c r="W90" i="29"/>
  <c r="X350" i="27"/>
  <c r="W362" i="27"/>
  <c r="X379" i="27"/>
  <c r="W391" i="27"/>
  <c r="X50" i="29"/>
  <c r="W62" i="29"/>
  <c r="Z93" i="27"/>
  <c r="U21" i="29"/>
  <c r="T170" i="29"/>
  <c r="T33" i="29"/>
  <c r="T183" i="29" s="1"/>
  <c r="T15" i="29"/>
  <c r="T163" i="29"/>
  <c r="S114" i="36" s="1"/>
  <c r="W118" i="2"/>
  <c r="X119" i="2" s="1"/>
  <c r="Y120" i="2" s="1"/>
  <c r="Z121" i="2" s="1"/>
  <c r="AA122" i="2" s="1"/>
  <c r="AB123" i="2" s="1"/>
  <c r="AC124" i="2" s="1"/>
  <c r="AD125" i="2" s="1"/>
  <c r="AE126" i="2" s="1"/>
  <c r="V128" i="2"/>
  <c r="T173" i="29"/>
  <c r="U24" i="29"/>
  <c r="T36" i="29"/>
  <c r="T186" i="29" s="1"/>
  <c r="Z152" i="27"/>
  <c r="Y179" i="27"/>
  <c r="Y162" i="27"/>
  <c r="Y177" i="27" s="1"/>
  <c r="Z123" i="27"/>
  <c r="S411" i="27"/>
  <c r="S274" i="27"/>
  <c r="S424" i="27" s="1"/>
  <c r="X48" i="28"/>
  <c r="W60" i="28"/>
  <c r="T174" i="29"/>
  <c r="T37" i="29"/>
  <c r="T187" i="29" s="1"/>
  <c r="W221" i="27"/>
  <c r="X62" i="27"/>
  <c r="X81" i="29"/>
  <c r="W93" i="29"/>
  <c r="T32" i="28"/>
  <c r="T182" i="28" s="1"/>
  <c r="T169" i="28"/>
  <c r="U20" i="28"/>
  <c r="X289" i="27"/>
  <c r="W301" i="27"/>
  <c r="X49" i="29"/>
  <c r="W61" i="29"/>
  <c r="Z188" i="27"/>
  <c r="W132" i="2"/>
  <c r="V69" i="28"/>
  <c r="Z159" i="27"/>
  <c r="W148" i="28"/>
  <c r="X136" i="28"/>
  <c r="X370" i="27"/>
  <c r="X372" i="27" s="1"/>
  <c r="X133" i="29"/>
  <c r="X135" i="29" s="1"/>
  <c r="X133" i="28"/>
  <c r="X135" i="28" s="1"/>
  <c r="X137" i="29"/>
  <c r="W149" i="29"/>
  <c r="X290" i="27"/>
  <c r="W302" i="27"/>
  <c r="Z160" i="27"/>
  <c r="Z124" i="27"/>
  <c r="W224" i="27"/>
  <c r="X55" i="27"/>
  <c r="X81" i="28"/>
  <c r="W93" i="28"/>
  <c r="Z91" i="27"/>
  <c r="T163" i="28"/>
  <c r="S52" i="36" s="1"/>
  <c r="S55" i="36" s="1"/>
  <c r="T15" i="28"/>
  <c r="X111" i="28"/>
  <c r="W123" i="28"/>
  <c r="W67" i="29"/>
  <c r="X107" i="29"/>
  <c r="W119" i="29"/>
  <c r="X287" i="27"/>
  <c r="W299" i="27"/>
  <c r="W88" i="28"/>
  <c r="W86" i="28"/>
  <c r="X76" i="28"/>
  <c r="AA73" i="27"/>
  <c r="Z232" i="27"/>
  <c r="Z186" i="27"/>
  <c r="X340" i="27"/>
  <c r="X342" i="27" s="1"/>
  <c r="X103" i="29"/>
  <c r="X105" i="29" s="1"/>
  <c r="X103" i="28"/>
  <c r="X105" i="28" s="1"/>
  <c r="X380" i="27"/>
  <c r="W392" i="27"/>
  <c r="X288" i="27"/>
  <c r="W300" i="27"/>
  <c r="Z73" i="27"/>
  <c r="Y232" i="27"/>
  <c r="X108" i="29"/>
  <c r="W120" i="29"/>
  <c r="V129" i="28"/>
  <c r="AA139" i="27"/>
  <c r="Z143" i="27"/>
  <c r="X49" i="28"/>
  <c r="W61" i="28"/>
  <c r="AC73" i="27"/>
  <c r="AB232" i="27"/>
  <c r="X144" i="29"/>
  <c r="X157" i="29" s="1"/>
  <c r="W156" i="29"/>
  <c r="X373" i="27"/>
  <c r="W385" i="27"/>
  <c r="Z87" i="27"/>
  <c r="X51" i="29"/>
  <c r="W63" i="29"/>
  <c r="U15" i="29"/>
  <c r="U163" i="29"/>
  <c r="T114" i="36" s="1"/>
  <c r="W138" i="28"/>
  <c r="W146" i="28" s="1"/>
  <c r="V150" i="28"/>
  <c r="V159" i="28" s="1"/>
  <c r="X286" i="27"/>
  <c r="W298" i="27"/>
  <c r="U256" i="27"/>
  <c r="T405" i="27"/>
  <c r="T268" i="27"/>
  <c r="T418" i="27" s="1"/>
  <c r="S37" i="28"/>
  <c r="S187" i="28" s="1"/>
  <c r="S174" i="28"/>
  <c r="X141" i="28"/>
  <c r="W153" i="28"/>
  <c r="T252" i="27"/>
  <c r="T400" i="27"/>
  <c r="V130" i="2"/>
  <c r="AN4" i="28"/>
  <c r="AL133" i="27"/>
  <c r="AM134" i="27" s="1"/>
  <c r="AN135" i="27" s="1"/>
  <c r="AO136" i="27" s="1"/>
  <c r="AP137" i="27" s="1"/>
  <c r="AQ138" i="27" s="1"/>
  <c r="AR139" i="27" s="1"/>
  <c r="AS140" i="27" s="1"/>
  <c r="AT141" i="27" s="1"/>
  <c r="AL165" i="27"/>
  <c r="AM166" i="27" s="1"/>
  <c r="AN167" i="27" s="1"/>
  <c r="AO168" i="27" s="1"/>
  <c r="AP169" i="27" s="1"/>
  <c r="AQ170" i="27" s="1"/>
  <c r="AR171" i="27" s="1"/>
  <c r="AS172" i="27" s="1"/>
  <c r="AT173" i="27" s="1"/>
  <c r="AI74" i="27"/>
  <c r="AH233" i="27"/>
  <c r="AL101" i="27"/>
  <c r="AM102" i="27" s="1"/>
  <c r="AN103" i="27" s="1"/>
  <c r="AO104" i="27" s="1"/>
  <c r="AP105" i="27" s="1"/>
  <c r="AQ106" i="27" s="1"/>
  <c r="AR107" i="27" s="1"/>
  <c r="AS108" i="27" s="1"/>
  <c r="AT109" i="27" s="1"/>
  <c r="AL197" i="27"/>
  <c r="AM198" i="27" s="1"/>
  <c r="AN199" i="27" s="1"/>
  <c r="AO200" i="27" s="1"/>
  <c r="AP201" i="27" s="1"/>
  <c r="AQ202" i="27" s="1"/>
  <c r="AP202" i="27"/>
  <c r="AP204" i="27"/>
  <c r="AN201" i="27"/>
  <c r="AO205" i="27"/>
  <c r="AI47" i="27"/>
  <c r="AN4" i="27"/>
  <c r="AM13" i="27"/>
  <c r="AJ42" i="27"/>
  <c r="AJ37" i="27"/>
  <c r="AK29" i="27"/>
  <c r="AK32" i="27"/>
  <c r="AL27" i="27"/>
  <c r="AL35" i="27" s="1"/>
  <c r="AL45" i="27" s="1"/>
  <c r="AL164" i="27" s="1"/>
  <c r="AL25" i="27"/>
  <c r="AL33" i="27" s="1"/>
  <c r="AL43" i="27" s="1"/>
  <c r="AL100" i="27" s="1"/>
  <c r="AL28" i="27"/>
  <c r="AL36" i="27" s="1"/>
  <c r="AL46" i="27" s="1"/>
  <c r="AL196" i="27" s="1"/>
  <c r="AL26" i="27"/>
  <c r="AL34" i="27" s="1"/>
  <c r="AL44" i="27" s="1"/>
  <c r="AL132" i="27" s="1"/>
  <c r="AL24" i="27"/>
  <c r="W101" i="2"/>
  <c r="W138" i="2" s="1"/>
  <c r="V104" i="2"/>
  <c r="V106" i="2" s="1"/>
  <c r="Y87" i="2"/>
  <c r="Y137" i="2" s="1"/>
  <c r="Y84" i="2"/>
  <c r="Y134" i="2" s="1"/>
  <c r="Y86" i="2"/>
  <c r="Y136" i="2" s="1"/>
  <c r="Y81" i="2"/>
  <c r="Y89" i="2"/>
  <c r="Y139" i="2" s="1"/>
  <c r="Y82" i="2"/>
  <c r="Y80" i="2"/>
  <c r="Y83" i="2"/>
  <c r="Y88" i="2"/>
  <c r="Y138" i="2" s="1"/>
  <c r="X84" i="2"/>
  <c r="X134" i="2" s="1"/>
  <c r="W91" i="2"/>
  <c r="Y94" i="2"/>
  <c r="Z95" i="2" s="1"/>
  <c r="AA96" i="2" s="1"/>
  <c r="AB97" i="2" s="1"/>
  <c r="AC98" i="2" s="1"/>
  <c r="AD99" i="2" s="1"/>
  <c r="AE100" i="2" s="1"/>
  <c r="AF101" i="2" s="1"/>
  <c r="AG102" i="2" s="1"/>
  <c r="X108" i="2"/>
  <c r="X113" i="2" s="1"/>
  <c r="X117" i="2" s="1"/>
  <c r="Y72" i="2"/>
  <c r="AI54" i="2"/>
  <c r="AJ52" i="2"/>
  <c r="AJ53" i="2"/>
  <c r="AJ50" i="2"/>
  <c r="AJ51" i="2"/>
  <c r="AJ49" i="2"/>
  <c r="AL4" i="2"/>
  <c r="AK38" i="2"/>
  <c r="AK17" i="2"/>
  <c r="AK24" i="2"/>
  <c r="AK31" i="2"/>
  <c r="Z58" i="2"/>
  <c r="Z68" i="2" s="1"/>
  <c r="Z59" i="2"/>
  <c r="Z69" i="2" s="1"/>
  <c r="Z60" i="2"/>
  <c r="Z70" i="2" s="1"/>
  <c r="Y62" i="2"/>
  <c r="Z61" i="2"/>
  <c r="Z71" i="2" s="1"/>
  <c r="Z57" i="2"/>
  <c r="Z67" i="2" s="1"/>
  <c r="Y7" i="12"/>
  <c r="AA5" i="12"/>
  <c r="Y6" i="12"/>
  <c r="AA4" i="12"/>
  <c r="AD8" i="36"/>
  <c r="AD8" i="38" s="1"/>
  <c r="AR12" i="2"/>
  <c r="Q164" i="36" l="1"/>
  <c r="Q165" i="36" s="1"/>
  <c r="Q167" i="36" s="1"/>
  <c r="Q168" i="36" s="1"/>
  <c r="M124" i="37" s="1"/>
  <c r="Q155" i="36"/>
  <c r="W104" i="2"/>
  <c r="M90" i="39"/>
  <c r="M96" i="39" s="1"/>
  <c r="I172" i="37" s="1"/>
  <c r="I182" i="37" s="1"/>
  <c r="I184" i="37" s="1"/>
  <c r="AG92" i="39" a="1"/>
  <c r="AG92" i="39" s="1"/>
  <c r="AG93" i="39" s="1"/>
  <c r="M95" i="39"/>
  <c r="H172" i="37"/>
  <c r="M62" i="39" a="1"/>
  <c r="M62" i="39" s="1"/>
  <c r="F126" i="37"/>
  <c r="F128" i="37" s="1"/>
  <c r="F120" i="37"/>
  <c r="AF65" i="39" a="1"/>
  <c r="AF65" i="39" s="1"/>
  <c r="AF66" i="39" s="1"/>
  <c r="L68" i="39"/>
  <c r="L63" i="39"/>
  <c r="N62" i="39" a="1"/>
  <c r="N62" i="39" s="1"/>
  <c r="N63" i="39" s="1"/>
  <c r="N69" i="39" s="1"/>
  <c r="J116" i="37" s="1"/>
  <c r="J120" i="37" s="1"/>
  <c r="X38" i="39" a="1"/>
  <c r="X38" i="39" s="1"/>
  <c r="X39" i="39" s="1"/>
  <c r="N41" i="39"/>
  <c r="J147" i="37"/>
  <c r="M42" i="39"/>
  <c r="I88" i="37" s="1"/>
  <c r="I92" i="37" s="1"/>
  <c r="H88" i="37"/>
  <c r="J155" i="37"/>
  <c r="J156" i="37" s="1"/>
  <c r="N36" i="39"/>
  <c r="N42" i="39" s="1"/>
  <c r="J88" i="37" s="1"/>
  <c r="J92" i="37" s="1"/>
  <c r="J175" i="37"/>
  <c r="J183" i="37"/>
  <c r="J99" i="37"/>
  <c r="O283" i="36"/>
  <c r="K169" i="37"/>
  <c r="K183" i="37" s="1"/>
  <c r="L178" i="37"/>
  <c r="L179" i="37" s="1"/>
  <c r="P291" i="36"/>
  <c r="P292" i="36" s="1"/>
  <c r="L180" i="37" s="1"/>
  <c r="Q56" i="39"/>
  <c r="Q58" i="39" s="1"/>
  <c r="Q60" i="39" s="1"/>
  <c r="Q71" i="39"/>
  <c r="Q72" i="39" s="1"/>
  <c r="M117" i="37" s="1"/>
  <c r="P167" i="36"/>
  <c r="P168" i="36" s="1"/>
  <c r="L124" i="37" s="1"/>
  <c r="L122" i="37"/>
  <c r="L123" i="37" s="1"/>
  <c r="P264" i="36"/>
  <c r="Q288" i="36"/>
  <c r="Q289" i="36" s="1"/>
  <c r="Q261" i="36"/>
  <c r="P141" i="36"/>
  <c r="L110" i="37"/>
  <c r="M167" i="37"/>
  <c r="P98" i="39"/>
  <c r="P99" i="39" s="1"/>
  <c r="L173" i="37" s="1"/>
  <c r="P83" i="39"/>
  <c r="P85" i="39" s="1"/>
  <c r="P87" i="39" s="1"/>
  <c r="N89" i="39" s="1" a="1"/>
  <c r="N89" i="39" s="1"/>
  <c r="L167" i="37"/>
  <c r="P265" i="36"/>
  <c r="O159" i="36"/>
  <c r="K113" i="37"/>
  <c r="L150" i="37"/>
  <c r="L151" i="37" s="1"/>
  <c r="P229" i="36"/>
  <c r="P230" i="36" s="1"/>
  <c r="L152" i="37" s="1"/>
  <c r="K166" i="37"/>
  <c r="O265" i="36"/>
  <c r="R152" i="36"/>
  <c r="R153" i="36" s="1"/>
  <c r="N114" i="37" s="1"/>
  <c r="R49" i="39"/>
  <c r="Q98" i="39"/>
  <c r="Q99" i="39" s="1"/>
  <c r="M173" i="37" s="1"/>
  <c r="Q83" i="39"/>
  <c r="R75" i="39"/>
  <c r="R258" i="36"/>
  <c r="R274" i="36"/>
  <c r="O221" i="36"/>
  <c r="K141" i="37"/>
  <c r="AC148" i="37"/>
  <c r="R186" i="36"/>
  <c r="N136" i="37"/>
  <c r="N154" i="37" s="1"/>
  <c r="AH126" i="39"/>
  <c r="AH127" i="39" s="1"/>
  <c r="AD144" i="37" s="1"/>
  <c r="AH129" i="39"/>
  <c r="AH131" i="39" s="1"/>
  <c r="AH132" i="39" s="1"/>
  <c r="AD145" i="37" s="1"/>
  <c r="AI122" i="39"/>
  <c r="AI123" i="39"/>
  <c r="AI124" i="39"/>
  <c r="AI121" i="39"/>
  <c r="AI120" i="39"/>
  <c r="R248" i="36"/>
  <c r="N164" i="37"/>
  <c r="Q33" i="39"/>
  <c r="O35" i="39" s="1" a="1"/>
  <c r="O35" i="39" s="1"/>
  <c r="Q71" i="37"/>
  <c r="U43" i="36"/>
  <c r="U44" i="36" s="1"/>
  <c r="Q73" i="37" s="1"/>
  <c r="M94" i="37"/>
  <c r="M95" i="37" s="1"/>
  <c r="Q105" i="36"/>
  <c r="Q106" i="36" s="1"/>
  <c r="M96" i="37" s="1"/>
  <c r="P68" i="37"/>
  <c r="J91" i="37"/>
  <c r="O79" i="36"/>
  <c r="K82" i="37"/>
  <c r="O97" i="36"/>
  <c r="K85" i="37"/>
  <c r="R44" i="39"/>
  <c r="R45" i="39" s="1"/>
  <c r="N89" i="37" s="1"/>
  <c r="R31" i="39"/>
  <c r="R29" i="39"/>
  <c r="R62" i="36"/>
  <c r="N80" i="37"/>
  <c r="O68" i="37"/>
  <c r="V141" i="2"/>
  <c r="Q137" i="36"/>
  <c r="S239" i="36"/>
  <c r="S244" i="36" s="1"/>
  <c r="S245" i="36" s="1"/>
  <c r="P140" i="36"/>
  <c r="Q197" i="36"/>
  <c r="M139" i="37" s="1"/>
  <c r="W99" i="34"/>
  <c r="R90" i="36"/>
  <c r="R91" i="36" s="1"/>
  <c r="N86" i="37" s="1"/>
  <c r="S177" i="36"/>
  <c r="S182" i="36" s="1"/>
  <c r="S183" i="36" s="1"/>
  <c r="O135" i="37" s="1"/>
  <c r="O154" i="37" s="1"/>
  <c r="AJ7" i="36"/>
  <c r="AJ7" i="38"/>
  <c r="AJ7" i="39"/>
  <c r="T179" i="36"/>
  <c r="T177" i="36"/>
  <c r="T182" i="36" s="1"/>
  <c r="T183" i="36" s="1"/>
  <c r="P135" i="37" s="1"/>
  <c r="R124" i="36"/>
  <c r="AJ6" i="36"/>
  <c r="AJ6" i="38"/>
  <c r="AJ6" i="39"/>
  <c r="AJ5" i="36"/>
  <c r="AJ5" i="39"/>
  <c r="AJ5" i="38"/>
  <c r="T241" i="36"/>
  <c r="T239" i="36"/>
  <c r="T244" i="36" s="1"/>
  <c r="T245" i="36" s="1"/>
  <c r="P163" i="37" s="1"/>
  <c r="Q226" i="36"/>
  <c r="Q227" i="36" s="1"/>
  <c r="Q199" i="36"/>
  <c r="Q200" i="36" s="1"/>
  <c r="M138" i="37" s="1"/>
  <c r="P200" i="36"/>
  <c r="P202" i="36"/>
  <c r="R197" i="36"/>
  <c r="N139" i="37" s="1"/>
  <c r="P218" i="36"/>
  <c r="P220" i="36"/>
  <c r="P280" i="36"/>
  <c r="P282" i="36"/>
  <c r="P158" i="36"/>
  <c r="P156" i="36"/>
  <c r="R135" i="36"/>
  <c r="N111" i="37" s="1"/>
  <c r="W129" i="34"/>
  <c r="W99" i="35"/>
  <c r="W69" i="35"/>
  <c r="T117" i="36"/>
  <c r="T115" i="36"/>
  <c r="T120" i="36" s="1"/>
  <c r="T121" i="36" s="1"/>
  <c r="P107" i="37" s="1"/>
  <c r="S115" i="36"/>
  <c r="S120" i="36" s="1"/>
  <c r="S121" i="36" s="1"/>
  <c r="O107" i="37" s="1"/>
  <c r="S117" i="36"/>
  <c r="S53" i="36"/>
  <c r="S58" i="36" s="1"/>
  <c r="S59" i="36" s="1"/>
  <c r="O79" i="37" s="1"/>
  <c r="S39" i="35"/>
  <c r="S189" i="35" s="1"/>
  <c r="R256" i="36" s="1"/>
  <c r="R279" i="36" s="1"/>
  <c r="W129" i="35"/>
  <c r="Y113" i="34"/>
  <c r="X125" i="34"/>
  <c r="Y141" i="35"/>
  <c r="X153" i="35"/>
  <c r="U16" i="34"/>
  <c r="U26" i="34" s="1"/>
  <c r="U176" i="34" s="1"/>
  <c r="T193" i="36" s="1"/>
  <c r="T112" i="39" s="1"/>
  <c r="T26" i="34"/>
  <c r="T176" i="34" s="1"/>
  <c r="S193" i="36" s="1"/>
  <c r="S112" i="39" s="1"/>
  <c r="T165" i="34"/>
  <c r="T28" i="34"/>
  <c r="Y52" i="34"/>
  <c r="X64" i="34"/>
  <c r="Y112" i="35"/>
  <c r="X124" i="35"/>
  <c r="X139" i="35"/>
  <c r="X146" i="35" s="1"/>
  <c r="W151" i="35"/>
  <c r="W159" i="35" s="1"/>
  <c r="Y43" i="35"/>
  <c r="Y45" i="35" s="1"/>
  <c r="Y43" i="34"/>
  <c r="Y45" i="34" s="1"/>
  <c r="T55" i="36"/>
  <c r="T58" i="36"/>
  <c r="T59" i="36" s="1"/>
  <c r="P79" i="37" s="1"/>
  <c r="Y49" i="34"/>
  <c r="X61" i="34"/>
  <c r="Y48" i="35"/>
  <c r="X60" i="35"/>
  <c r="Y110" i="35"/>
  <c r="X122" i="35"/>
  <c r="Y80" i="35"/>
  <c r="X92" i="35"/>
  <c r="Y114" i="35"/>
  <c r="Y127" i="35" s="1"/>
  <c r="X126" i="35"/>
  <c r="W69" i="34"/>
  <c r="Y83" i="35"/>
  <c r="X95" i="35"/>
  <c r="U173" i="35"/>
  <c r="V24" i="35"/>
  <c r="U36" i="35"/>
  <c r="U186" i="35" s="1"/>
  <c r="Y111" i="35"/>
  <c r="X123" i="35"/>
  <c r="Y53" i="35"/>
  <c r="X65" i="35"/>
  <c r="Y133" i="2"/>
  <c r="S56" i="36"/>
  <c r="O80" i="37" s="1"/>
  <c r="Y103" i="34"/>
  <c r="Y105" i="34" s="1"/>
  <c r="Y103" i="35"/>
  <c r="Y105" i="35" s="1"/>
  <c r="Y108" i="34"/>
  <c r="X120" i="34"/>
  <c r="V18" i="35"/>
  <c r="U167" i="35"/>
  <c r="U30" i="35"/>
  <c r="U180" i="35" s="1"/>
  <c r="Y54" i="34"/>
  <c r="Y67" i="34" s="1"/>
  <c r="X66" i="34"/>
  <c r="Y84" i="35"/>
  <c r="Y97" i="35" s="1"/>
  <c r="X96" i="35"/>
  <c r="V18" i="34"/>
  <c r="U167" i="34"/>
  <c r="U30" i="34"/>
  <c r="U180" i="34" s="1"/>
  <c r="Y81" i="34"/>
  <c r="X93" i="34"/>
  <c r="Y48" i="34"/>
  <c r="X60" i="34"/>
  <c r="W146" i="35"/>
  <c r="V24" i="34"/>
  <c r="U173" i="34"/>
  <c r="U36" i="34"/>
  <c r="U186" i="34" s="1"/>
  <c r="U174" i="35"/>
  <c r="U37" i="35"/>
  <c r="U187" i="35" s="1"/>
  <c r="Y136" i="35"/>
  <c r="X148" i="35"/>
  <c r="Y79" i="35"/>
  <c r="X91" i="35"/>
  <c r="Y133" i="34"/>
  <c r="Y135" i="34" s="1"/>
  <c r="Y133" i="35"/>
  <c r="Y135" i="35" s="1"/>
  <c r="Q93" i="36"/>
  <c r="Q75" i="36"/>
  <c r="Y51" i="35"/>
  <c r="X63" i="35"/>
  <c r="U169" i="35"/>
  <c r="V20" i="35"/>
  <c r="U32" i="35"/>
  <c r="U182" i="35" s="1"/>
  <c r="Y114" i="34"/>
  <c r="Y127" i="34" s="1"/>
  <c r="X126" i="34"/>
  <c r="U171" i="34"/>
  <c r="V22" i="34"/>
  <c r="U34" i="34"/>
  <c r="U184" i="34" s="1"/>
  <c r="Y107" i="35"/>
  <c r="X119" i="35"/>
  <c r="Y50" i="35"/>
  <c r="X62" i="35"/>
  <c r="Y78" i="34"/>
  <c r="X90" i="34"/>
  <c r="V22" i="35"/>
  <c r="U171" i="35"/>
  <c r="U34" i="35"/>
  <c r="U184" i="35" s="1"/>
  <c r="Y79" i="34"/>
  <c r="X91" i="34"/>
  <c r="Y137" i="35"/>
  <c r="X149" i="35"/>
  <c r="Y51" i="34"/>
  <c r="X63" i="34"/>
  <c r="Y109" i="35"/>
  <c r="X121" i="35"/>
  <c r="X139" i="34"/>
  <c r="X146" i="34" s="1"/>
  <c r="W151" i="34"/>
  <c r="W159" i="34" s="1"/>
  <c r="Y53" i="34"/>
  <c r="X65" i="34"/>
  <c r="Y136" i="34"/>
  <c r="X148" i="34"/>
  <c r="V20" i="34"/>
  <c r="U169" i="34"/>
  <c r="U32" i="34"/>
  <c r="U182" i="34" s="1"/>
  <c r="Y138" i="34"/>
  <c r="X150" i="34"/>
  <c r="V16" i="34"/>
  <c r="U28" i="34"/>
  <c r="U165" i="34"/>
  <c r="U37" i="34"/>
  <c r="U187" i="34" s="1"/>
  <c r="U174" i="34"/>
  <c r="Y77" i="35"/>
  <c r="X89" i="35"/>
  <c r="Z48" i="35"/>
  <c r="Y60" i="35"/>
  <c r="Y76" i="35"/>
  <c r="X86" i="35"/>
  <c r="X88" i="35"/>
  <c r="P76" i="36"/>
  <c r="P78" i="36"/>
  <c r="Y142" i="35"/>
  <c r="X154" i="35"/>
  <c r="Y142" i="34"/>
  <c r="X154" i="34"/>
  <c r="Y143" i="35"/>
  <c r="X155" i="35"/>
  <c r="Y46" i="34"/>
  <c r="X56" i="34"/>
  <c r="X58" i="34"/>
  <c r="Y139" i="34"/>
  <c r="X151" i="34"/>
  <c r="Y141" i="34"/>
  <c r="X153" i="34"/>
  <c r="Z48" i="34"/>
  <c r="Y60" i="34"/>
  <c r="Y139" i="35"/>
  <c r="X151" i="35"/>
  <c r="U16" i="35"/>
  <c r="U26" i="35" s="1"/>
  <c r="U176" i="35" s="1"/>
  <c r="T255" i="36" s="1"/>
  <c r="T165" i="35"/>
  <c r="T26" i="35"/>
  <c r="T176" i="35" s="1"/>
  <c r="S255" i="36" s="1"/>
  <c r="T28" i="35"/>
  <c r="Y76" i="34"/>
  <c r="X86" i="34"/>
  <c r="X88" i="34"/>
  <c r="Y78" i="35"/>
  <c r="X90" i="35"/>
  <c r="U170" i="35"/>
  <c r="V21" i="35"/>
  <c r="U33" i="35"/>
  <c r="U183" i="35" s="1"/>
  <c r="U172" i="35"/>
  <c r="V23" i="35"/>
  <c r="U35" i="35"/>
  <c r="U185" i="35" s="1"/>
  <c r="Y137" i="34"/>
  <c r="X149" i="34"/>
  <c r="P94" i="36"/>
  <c r="P96" i="36"/>
  <c r="Y50" i="34"/>
  <c r="X62" i="34"/>
  <c r="Y52" i="35"/>
  <c r="X64" i="35"/>
  <c r="V19" i="34"/>
  <c r="U168" i="34"/>
  <c r="U31" i="34"/>
  <c r="U181" i="34" s="1"/>
  <c r="Y46" i="35"/>
  <c r="X56" i="35"/>
  <c r="X58" i="35"/>
  <c r="Y77" i="34"/>
  <c r="X89" i="34"/>
  <c r="W66" i="27"/>
  <c r="W81" i="27" s="1"/>
  <c r="W13" i="34"/>
  <c r="W13" i="35"/>
  <c r="Y73" i="34"/>
  <c r="Y75" i="34" s="1"/>
  <c r="Y73" i="35"/>
  <c r="Y75" i="35" s="1"/>
  <c r="Y144" i="35"/>
  <c r="Y157" i="35" s="1"/>
  <c r="X156" i="35"/>
  <c r="Y138" i="35"/>
  <c r="X150" i="35"/>
  <c r="Y110" i="34"/>
  <c r="X122" i="34"/>
  <c r="Y81" i="35"/>
  <c r="X93" i="35"/>
  <c r="V21" i="34"/>
  <c r="U170" i="34"/>
  <c r="U33" i="34"/>
  <c r="U183" i="34" s="1"/>
  <c r="Y84" i="34"/>
  <c r="Y97" i="34" s="1"/>
  <c r="X96" i="34"/>
  <c r="Y109" i="34"/>
  <c r="X121" i="34"/>
  <c r="Y113" i="35"/>
  <c r="X125" i="35"/>
  <c r="Y54" i="35"/>
  <c r="Y67" i="35" s="1"/>
  <c r="X66" i="35"/>
  <c r="U168" i="35"/>
  <c r="V19" i="35"/>
  <c r="U31" i="35"/>
  <c r="U181" i="35" s="1"/>
  <c r="S39" i="34"/>
  <c r="S189" i="34" s="1"/>
  <c r="R194" i="36" s="1"/>
  <c r="R217" i="36" s="1"/>
  <c r="V23" i="34"/>
  <c r="U172" i="34"/>
  <c r="U35" i="34"/>
  <c r="U185" i="34" s="1"/>
  <c r="Y80" i="34"/>
  <c r="X92" i="34"/>
  <c r="Y144" i="34"/>
  <c r="Y157" i="34" s="1"/>
  <c r="X156" i="34"/>
  <c r="Y106" i="34"/>
  <c r="X116" i="34"/>
  <c r="X118" i="34"/>
  <c r="V15" i="34"/>
  <c r="V163" i="34"/>
  <c r="U176" i="36" s="1"/>
  <c r="R73" i="36"/>
  <c r="N83" i="37" s="1"/>
  <c r="Y82" i="34"/>
  <c r="X94" i="34"/>
  <c r="Y82" i="35"/>
  <c r="X94" i="35"/>
  <c r="U34" i="36"/>
  <c r="U35" i="36" s="1"/>
  <c r="Q62" i="37" s="1"/>
  <c r="U27" i="36"/>
  <c r="U28" i="36" s="1"/>
  <c r="Q59" i="37" s="1"/>
  <c r="V18" i="36"/>
  <c r="V19" i="36" s="1"/>
  <c r="R56" i="37" s="1"/>
  <c r="Y143" i="34"/>
  <c r="X155" i="34"/>
  <c r="V16" i="35"/>
  <c r="U165" i="35"/>
  <c r="U28" i="35"/>
  <c r="Y111" i="34"/>
  <c r="X123" i="34"/>
  <c r="Y112" i="34"/>
  <c r="X124" i="34"/>
  <c r="Y108" i="35"/>
  <c r="X120" i="35"/>
  <c r="Y107" i="34"/>
  <c r="X119" i="34"/>
  <c r="Y49" i="35"/>
  <c r="X61" i="35"/>
  <c r="Y83" i="34"/>
  <c r="X95" i="34"/>
  <c r="Y106" i="35"/>
  <c r="X116" i="35"/>
  <c r="X118" i="35"/>
  <c r="V15" i="35"/>
  <c r="V163" i="35"/>
  <c r="U238" i="36" s="1"/>
  <c r="Y132" i="2"/>
  <c r="W99" i="29"/>
  <c r="W69" i="29"/>
  <c r="W306" i="27"/>
  <c r="W129" i="29"/>
  <c r="W69" i="28"/>
  <c r="Y289" i="27"/>
  <c r="X301" i="27"/>
  <c r="Y288" i="27"/>
  <c r="X300" i="27"/>
  <c r="T28" i="28"/>
  <c r="U16" i="28"/>
  <c r="U26" i="28" s="1"/>
  <c r="U176" i="28" s="1"/>
  <c r="T69" i="36" s="1"/>
  <c r="T15" i="39" s="1"/>
  <c r="T26" i="28"/>
  <c r="T176" i="28" s="1"/>
  <c r="S69" i="36" s="1"/>
  <c r="S15" i="39" s="1"/>
  <c r="T165" i="28"/>
  <c r="X215" i="27"/>
  <c r="X243" i="27" s="1"/>
  <c r="W16" i="36" s="1"/>
  <c r="X83" i="27"/>
  <c r="Y56" i="27"/>
  <c r="Y138" i="29"/>
  <c r="X150" i="29"/>
  <c r="AA160" i="27"/>
  <c r="Y76" i="29"/>
  <c r="X86" i="29"/>
  <c r="X88" i="29"/>
  <c r="Y49" i="29"/>
  <c r="X61" i="29"/>
  <c r="AA95" i="27"/>
  <c r="Z48" i="29"/>
  <c r="Y60" i="29"/>
  <c r="S39" i="28"/>
  <c r="S189" i="28" s="1"/>
  <c r="R70" i="36" s="1"/>
  <c r="R102" i="36" s="1"/>
  <c r="R103" i="36" s="1"/>
  <c r="Y345" i="27"/>
  <c r="X357" i="27"/>
  <c r="AA183" i="27"/>
  <c r="X58" i="28"/>
  <c r="X56" i="28"/>
  <c r="Y46" i="28"/>
  <c r="AB92" i="27"/>
  <c r="Y143" i="29"/>
  <c r="X155" i="29"/>
  <c r="Y114" i="28"/>
  <c r="Y127" i="28" s="1"/>
  <c r="X126" i="28"/>
  <c r="Y347" i="27"/>
  <c r="X359" i="27"/>
  <c r="Y316" i="27"/>
  <c r="X328" i="27"/>
  <c r="AI198" i="27"/>
  <c r="V258" i="27"/>
  <c r="U407" i="27"/>
  <c r="U270" i="27"/>
  <c r="U420" i="27" s="1"/>
  <c r="Y78" i="29"/>
  <c r="X90" i="29"/>
  <c r="Y280" i="27"/>
  <c r="Y282" i="27" s="1"/>
  <c r="Y43" i="29"/>
  <c r="Y45" i="29" s="1"/>
  <c r="Y43" i="28"/>
  <c r="Y45" i="28" s="1"/>
  <c r="AA87" i="27"/>
  <c r="AA155" i="27"/>
  <c r="V261" i="27"/>
  <c r="U410" i="27"/>
  <c r="U273" i="27"/>
  <c r="U423" i="27" s="1"/>
  <c r="Y285" i="27"/>
  <c r="X297" i="27"/>
  <c r="S276" i="27"/>
  <c r="S426" i="27" s="1"/>
  <c r="Y141" i="29"/>
  <c r="X153" i="29"/>
  <c r="U411" i="27"/>
  <c r="U274" i="27"/>
  <c r="U424" i="27" s="1"/>
  <c r="V257" i="27"/>
  <c r="U406" i="27"/>
  <c r="U269" i="27"/>
  <c r="U419" i="27" s="1"/>
  <c r="Y52" i="29"/>
  <c r="X64" i="29"/>
  <c r="AA187" i="27"/>
  <c r="X148" i="28"/>
  <c r="Y136" i="28"/>
  <c r="Y82" i="29"/>
  <c r="X94" i="29"/>
  <c r="Y49" i="28"/>
  <c r="X61" i="28"/>
  <c r="Y340" i="27"/>
  <c r="Y342" i="27" s="1"/>
  <c r="Y103" i="28"/>
  <c r="Y105" i="28" s="1"/>
  <c r="Y103" i="29"/>
  <c r="Y105" i="29" s="1"/>
  <c r="Y351" i="27"/>
  <c r="Y364" i="27" s="1"/>
  <c r="X363" i="27"/>
  <c r="X88" i="28"/>
  <c r="X86" i="28"/>
  <c r="Y76" i="28"/>
  <c r="AA96" i="27"/>
  <c r="Y348" i="27"/>
  <c r="X360" i="27"/>
  <c r="V260" i="27"/>
  <c r="U409" i="27"/>
  <c r="U272" i="27"/>
  <c r="U422" i="27" s="1"/>
  <c r="Y109" i="28"/>
  <c r="X121" i="28"/>
  <c r="AA185" i="27"/>
  <c r="Y46" i="29"/>
  <c r="X56" i="29"/>
  <c r="X58" i="29"/>
  <c r="U30" i="28"/>
  <c r="U180" i="28" s="1"/>
  <c r="V18" i="28"/>
  <c r="U167" i="28"/>
  <c r="X216" i="27"/>
  <c r="Y57" i="27"/>
  <c r="Y113" i="29"/>
  <c r="X125" i="29"/>
  <c r="AA128" i="27"/>
  <c r="Y349" i="27"/>
  <c r="X361" i="27"/>
  <c r="V18" i="29"/>
  <c r="U167" i="29"/>
  <c r="U30" i="29"/>
  <c r="U180" i="29" s="1"/>
  <c r="Y83" i="28"/>
  <c r="X95" i="28"/>
  <c r="U31" i="28"/>
  <c r="U181" i="28" s="1"/>
  <c r="V19" i="28"/>
  <c r="U168" i="28"/>
  <c r="Y111" i="29"/>
  <c r="X123" i="29"/>
  <c r="AA120" i="27"/>
  <c r="Z147" i="27"/>
  <c r="Z130" i="27"/>
  <c r="Z145" i="27" s="1"/>
  <c r="Y81" i="29"/>
  <c r="X93" i="29"/>
  <c r="T402" i="27"/>
  <c r="T263" i="27"/>
  <c r="T413" i="27" s="1"/>
  <c r="U253" i="27"/>
  <c r="U263" i="27" s="1"/>
  <c r="U413" i="27" s="1"/>
  <c r="T265" i="27"/>
  <c r="Y381" i="27"/>
  <c r="Y394" i="27" s="1"/>
  <c r="X393" i="27"/>
  <c r="Y108" i="29"/>
  <c r="X120" i="29"/>
  <c r="Y136" i="29"/>
  <c r="X148" i="29"/>
  <c r="Y50" i="29"/>
  <c r="X62" i="29"/>
  <c r="X222" i="27"/>
  <c r="Y63" i="27"/>
  <c r="AA153" i="27"/>
  <c r="AA94" i="27"/>
  <c r="Y137" i="29"/>
  <c r="X149" i="29"/>
  <c r="AA90" i="27"/>
  <c r="Y313" i="27"/>
  <c r="X323" i="27"/>
  <c r="X325" i="27"/>
  <c r="W128" i="2"/>
  <c r="W366" i="27"/>
  <c r="Y320" i="27"/>
  <c r="X332" i="27"/>
  <c r="Z48" i="28"/>
  <c r="Y60" i="28"/>
  <c r="Y283" i="27"/>
  <c r="X293" i="27"/>
  <c r="X295" i="27"/>
  <c r="W250" i="27"/>
  <c r="W13" i="29"/>
  <c r="W13" i="28"/>
  <c r="X223" i="27"/>
  <c r="Y64" i="27"/>
  <c r="X217" i="27"/>
  <c r="Y58" i="27"/>
  <c r="Y378" i="27"/>
  <c r="X390" i="27"/>
  <c r="Y375" i="27"/>
  <c r="X387" i="27"/>
  <c r="Z189" i="27"/>
  <c r="AA126" i="27"/>
  <c r="AA156" i="27"/>
  <c r="Y54" i="29"/>
  <c r="Y67" i="29" s="1"/>
  <c r="X66" i="29"/>
  <c r="Y143" i="28"/>
  <c r="X155" i="28"/>
  <c r="AA89" i="27"/>
  <c r="S39" i="29"/>
  <c r="S189" i="29" s="1"/>
  <c r="R132" i="36" s="1"/>
  <c r="Y287" i="27"/>
  <c r="X299" i="27"/>
  <c r="AD74" i="27"/>
  <c r="AC233" i="27"/>
  <c r="Y109" i="29"/>
  <c r="X121" i="29"/>
  <c r="X118" i="28"/>
  <c r="X116" i="28"/>
  <c r="Y106" i="28"/>
  <c r="AB74" i="27"/>
  <c r="AA233" i="27"/>
  <c r="AA92" i="27"/>
  <c r="AA151" i="27"/>
  <c r="Y373" i="27"/>
  <c r="X385" i="27"/>
  <c r="Y79" i="29"/>
  <c r="X91" i="29"/>
  <c r="Y321" i="27"/>
  <c r="Y334" i="27" s="1"/>
  <c r="X333" i="27"/>
  <c r="Y51" i="28"/>
  <c r="X63" i="28"/>
  <c r="Y138" i="28"/>
  <c r="X150" i="28"/>
  <c r="Y141" i="28"/>
  <c r="X153" i="28"/>
  <c r="AC108" i="27"/>
  <c r="AB111" i="27"/>
  <c r="AA157" i="27"/>
  <c r="Y107" i="29"/>
  <c r="X119" i="29"/>
  <c r="Z74" i="27"/>
  <c r="Z79" i="27" s="1"/>
  <c r="Y233" i="27"/>
  <c r="Y239" i="27" s="1"/>
  <c r="U32" i="28"/>
  <c r="U182" i="28" s="1"/>
  <c r="U169" i="28"/>
  <c r="V20" i="28"/>
  <c r="Y142" i="29"/>
  <c r="X154" i="29"/>
  <c r="Y107" i="28"/>
  <c r="X119" i="28"/>
  <c r="Y144" i="28"/>
  <c r="Y157" i="28" s="1"/>
  <c r="X156" i="28"/>
  <c r="Y310" i="27"/>
  <c r="Y312" i="27" s="1"/>
  <c r="Y73" i="28"/>
  <c r="Y75" i="28" s="1"/>
  <c r="Y73" i="29"/>
  <c r="Y75" i="29" s="1"/>
  <c r="W99" i="28"/>
  <c r="V23" i="29"/>
  <c r="U172" i="29"/>
  <c r="U35" i="29"/>
  <c r="U185" i="29" s="1"/>
  <c r="AA186" i="27"/>
  <c r="AA119" i="27"/>
  <c r="Y80" i="29"/>
  <c r="X92" i="29"/>
  <c r="AA191" i="27"/>
  <c r="Y139" i="28"/>
  <c r="X151" i="28"/>
  <c r="X131" i="2"/>
  <c r="Y142" i="28"/>
  <c r="X154" i="28"/>
  <c r="AA88" i="27"/>
  <c r="Z98" i="27"/>
  <c r="Z113" i="27" s="1"/>
  <c r="Z115" i="27"/>
  <c r="Y106" i="29"/>
  <c r="X116" i="29"/>
  <c r="X118" i="29"/>
  <c r="Y77" i="28"/>
  <c r="X89" i="28"/>
  <c r="Y290" i="27"/>
  <c r="X302" i="27"/>
  <c r="U16" i="29"/>
  <c r="U26" i="29" s="1"/>
  <c r="U176" i="29" s="1"/>
  <c r="T131" i="36" s="1"/>
  <c r="T48" i="39" s="1"/>
  <c r="T165" i="29"/>
  <c r="T26" i="29"/>
  <c r="T176" i="29" s="1"/>
  <c r="S131" i="36" s="1"/>
  <c r="S48" i="39" s="1"/>
  <c r="T28" i="29"/>
  <c r="Y317" i="27"/>
  <c r="X329" i="27"/>
  <c r="AG74" i="27"/>
  <c r="AF233" i="27"/>
  <c r="Y344" i="27"/>
  <c r="X356" i="27"/>
  <c r="X218" i="27"/>
  <c r="Y59" i="27"/>
  <c r="V259" i="27"/>
  <c r="U408" i="27"/>
  <c r="U271" i="27"/>
  <c r="U421" i="27" s="1"/>
  <c r="Y112" i="29"/>
  <c r="X124" i="29"/>
  <c r="AE74" i="27"/>
  <c r="AD233" i="27"/>
  <c r="W129" i="28"/>
  <c r="Y111" i="28"/>
  <c r="X123" i="28"/>
  <c r="Y144" i="29"/>
  <c r="Y157" i="29" s="1"/>
  <c r="X156" i="29"/>
  <c r="AA121" i="27"/>
  <c r="Y80" i="28"/>
  <c r="X92" i="28"/>
  <c r="X139" i="29"/>
  <c r="X146" i="29" s="1"/>
  <c r="W151" i="29"/>
  <c r="W159" i="29" s="1"/>
  <c r="Y346" i="27"/>
  <c r="X358" i="27"/>
  <c r="Y113" i="28"/>
  <c r="X125" i="28"/>
  <c r="W336" i="27"/>
  <c r="Y139" i="29"/>
  <c r="X151" i="29"/>
  <c r="Y319" i="27"/>
  <c r="X331" i="27"/>
  <c r="AA122" i="27"/>
  <c r="AA184" i="27"/>
  <c r="Z211" i="27"/>
  <c r="Y77" i="29"/>
  <c r="X89" i="29"/>
  <c r="V159" i="29"/>
  <c r="Y118" i="2"/>
  <c r="Z119" i="2" s="1"/>
  <c r="AA120" i="2" s="1"/>
  <c r="AB121" i="2" s="1"/>
  <c r="AC122" i="2" s="1"/>
  <c r="AD123" i="2" s="1"/>
  <c r="AE124" i="2" s="1"/>
  <c r="AF125" i="2" s="1"/>
  <c r="AG126" i="2" s="1"/>
  <c r="X128" i="2"/>
  <c r="X139" i="28"/>
  <c r="W151" i="28"/>
  <c r="W159" i="28" s="1"/>
  <c r="Y50" i="28"/>
  <c r="X62" i="28"/>
  <c r="Y343" i="27"/>
  <c r="X353" i="27"/>
  <c r="X355" i="27"/>
  <c r="X130" i="2"/>
  <c r="Y291" i="27"/>
  <c r="Y304" i="27" s="1"/>
  <c r="X303" i="27"/>
  <c r="Y137" i="28"/>
  <c r="X149" i="28"/>
  <c r="U33" i="28"/>
  <c r="U183" i="28" s="1"/>
  <c r="V21" i="28"/>
  <c r="U170" i="28"/>
  <c r="AA124" i="27"/>
  <c r="Y51" i="29"/>
  <c r="X63" i="29"/>
  <c r="U36" i="28"/>
  <c r="U186" i="28" s="1"/>
  <c r="V24" i="28"/>
  <c r="U173" i="28"/>
  <c r="AA123" i="27"/>
  <c r="AC204" i="27"/>
  <c r="AB207" i="27"/>
  <c r="U170" i="29"/>
  <c r="V21" i="29"/>
  <c r="U33" i="29"/>
  <c r="U183" i="29" s="1"/>
  <c r="AA127" i="27"/>
  <c r="Y48" i="29"/>
  <c r="X60" i="29"/>
  <c r="AA152" i="27"/>
  <c r="Z179" i="27"/>
  <c r="Z162" i="27"/>
  <c r="Z177" i="27" s="1"/>
  <c r="Y78" i="28"/>
  <c r="X90" i="28"/>
  <c r="AA159" i="27"/>
  <c r="U34" i="28"/>
  <c r="U184" i="28" s="1"/>
  <c r="U171" i="28"/>
  <c r="V22" i="28"/>
  <c r="U174" i="28"/>
  <c r="U37" i="28"/>
  <c r="U187" i="28" s="1"/>
  <c r="Y108" i="28"/>
  <c r="X120" i="28"/>
  <c r="W131" i="2"/>
  <c r="W141" i="2" s="1"/>
  <c r="AF74" i="27"/>
  <c r="AE233" i="27"/>
  <c r="X220" i="27"/>
  <c r="Y61" i="27"/>
  <c r="V163" i="28"/>
  <c r="U52" i="36" s="1"/>
  <c r="U53" i="36" s="1"/>
  <c r="V15" i="28"/>
  <c r="Y376" i="27"/>
  <c r="X388" i="27"/>
  <c r="Y52" i="28"/>
  <c r="X64" i="28"/>
  <c r="AC172" i="27"/>
  <c r="AB175" i="27"/>
  <c r="X132" i="2"/>
  <c r="V19" i="29"/>
  <c r="U168" i="29"/>
  <c r="U31" i="29"/>
  <c r="U181" i="29" s="1"/>
  <c r="AC74" i="27"/>
  <c r="AB233" i="27"/>
  <c r="AA74" i="27"/>
  <c r="Z233" i="27"/>
  <c r="AA189" i="27"/>
  <c r="U174" i="29"/>
  <c r="U37" i="29"/>
  <c r="U187" i="29" s="1"/>
  <c r="Y114" i="29"/>
  <c r="Y127" i="29" s="1"/>
  <c r="X126" i="29"/>
  <c r="AA188" i="27"/>
  <c r="X376" i="27"/>
  <c r="W388" i="27"/>
  <c r="W396" i="27" s="1"/>
  <c r="X221" i="27"/>
  <c r="Y62" i="27"/>
  <c r="Y350" i="27"/>
  <c r="X362" i="27"/>
  <c r="Y370" i="27"/>
  <c r="Y372" i="27" s="1"/>
  <c r="Y133" i="28"/>
  <c r="Y135" i="28" s="1"/>
  <c r="Y133" i="29"/>
  <c r="Y135" i="29" s="1"/>
  <c r="W218" i="27"/>
  <c r="W226" i="27" s="1"/>
  <c r="W241" i="27" s="1"/>
  <c r="V25" i="36" s="1"/>
  <c r="V40" i="36" s="1"/>
  <c r="V41" i="36" s="1"/>
  <c r="X59" i="27"/>
  <c r="V256" i="27"/>
  <c r="U405" i="27"/>
  <c r="U268" i="27"/>
  <c r="U418" i="27" s="1"/>
  <c r="AA158" i="27"/>
  <c r="Y48" i="28"/>
  <c r="X60" i="28"/>
  <c r="Y84" i="29"/>
  <c r="Y97" i="29" s="1"/>
  <c r="X96" i="29"/>
  <c r="Y53" i="28"/>
  <c r="X65" i="28"/>
  <c r="Y83" i="29"/>
  <c r="X95" i="29"/>
  <c r="Y84" i="28"/>
  <c r="Y97" i="28" s="1"/>
  <c r="X96" i="28"/>
  <c r="Y286" i="27"/>
  <c r="X298" i="27"/>
  <c r="V15" i="29"/>
  <c r="V163" i="29"/>
  <c r="U114" i="36" s="1"/>
  <c r="AI102" i="27"/>
  <c r="AG233" i="27"/>
  <c r="AH74" i="27"/>
  <c r="Y314" i="27"/>
  <c r="X326" i="27"/>
  <c r="Y79" i="28"/>
  <c r="X91" i="28"/>
  <c r="U28" i="28"/>
  <c r="U165" i="28"/>
  <c r="V16" i="28"/>
  <c r="Y53" i="29"/>
  <c r="X65" i="29"/>
  <c r="Y318" i="27"/>
  <c r="X330" i="27"/>
  <c r="Y110" i="28"/>
  <c r="X122" i="28"/>
  <c r="Y54" i="28"/>
  <c r="Y67" i="28" s="1"/>
  <c r="X66" i="28"/>
  <c r="V16" i="29"/>
  <c r="U165" i="29"/>
  <c r="U28" i="29"/>
  <c r="Y374" i="27"/>
  <c r="X386" i="27"/>
  <c r="AB140" i="27"/>
  <c r="AA143" i="27"/>
  <c r="Y112" i="28"/>
  <c r="X124" i="28"/>
  <c r="Y82" i="28"/>
  <c r="X94" i="28"/>
  <c r="AA125" i="27"/>
  <c r="U171" i="29"/>
  <c r="V22" i="29"/>
  <c r="U34" i="29"/>
  <c r="U184" i="29" s="1"/>
  <c r="Y380" i="27"/>
  <c r="X392" i="27"/>
  <c r="AH134" i="27"/>
  <c r="V24" i="29"/>
  <c r="U173" i="29"/>
  <c r="U36" i="29"/>
  <c r="U186" i="29" s="1"/>
  <c r="Y315" i="27"/>
  <c r="X327" i="27"/>
  <c r="Z285" i="27"/>
  <c r="Y297" i="27"/>
  <c r="AA192" i="27"/>
  <c r="Y81" i="28"/>
  <c r="X93" i="28"/>
  <c r="U169" i="29"/>
  <c r="V20" i="29"/>
  <c r="U32" i="29"/>
  <c r="U182" i="29" s="1"/>
  <c r="Y379" i="27"/>
  <c r="X391" i="27"/>
  <c r="V252" i="27"/>
  <c r="V400" i="27"/>
  <c r="AA93" i="27"/>
  <c r="U402" i="27"/>
  <c r="V253" i="27"/>
  <c r="U265" i="27"/>
  <c r="U415" i="27" s="1"/>
  <c r="U35" i="28"/>
  <c r="U185" i="28" s="1"/>
  <c r="U172" i="28"/>
  <c r="V23" i="28"/>
  <c r="V255" i="27"/>
  <c r="U404" i="27"/>
  <c r="U267" i="27"/>
  <c r="U417" i="27" s="1"/>
  <c r="Y110" i="29"/>
  <c r="X122" i="29"/>
  <c r="X224" i="27"/>
  <c r="Y55" i="27"/>
  <c r="AA154" i="27"/>
  <c r="AO4" i="28"/>
  <c r="AM101" i="27"/>
  <c r="AN102" i="27" s="1"/>
  <c r="AO103" i="27" s="1"/>
  <c r="AP104" i="27" s="1"/>
  <c r="AQ105" i="27" s="1"/>
  <c r="AR106" i="27" s="1"/>
  <c r="AS107" i="27" s="1"/>
  <c r="AT108" i="27" s="1"/>
  <c r="AU109" i="27" s="1"/>
  <c r="AM165" i="27"/>
  <c r="AN166" i="27" s="1"/>
  <c r="AO167" i="27" s="1"/>
  <c r="AP168" i="27" s="1"/>
  <c r="AQ169" i="27" s="1"/>
  <c r="AR170" i="27" s="1"/>
  <c r="AS171" i="27" s="1"/>
  <c r="AT172" i="27" s="1"/>
  <c r="AU173" i="27" s="1"/>
  <c r="AM197" i="27"/>
  <c r="AN198" i="27" s="1"/>
  <c r="AO199" i="27" s="1"/>
  <c r="AP200" i="27" s="1"/>
  <c r="AQ201" i="27" s="1"/>
  <c r="AR202" i="27" s="1"/>
  <c r="AJ75" i="27"/>
  <c r="AI234" i="27"/>
  <c r="AM133" i="27"/>
  <c r="AN134" i="27" s="1"/>
  <c r="AO135" i="27" s="1"/>
  <c r="AP136" i="27" s="1"/>
  <c r="AQ137" i="27" s="1"/>
  <c r="AR138" i="27" s="1"/>
  <c r="AS139" i="27" s="1"/>
  <c r="AT140" i="27" s="1"/>
  <c r="AU141" i="27" s="1"/>
  <c r="AQ205" i="27"/>
  <c r="AO202" i="27"/>
  <c r="AQ203" i="27"/>
  <c r="AR203" i="27"/>
  <c r="AM28" i="27"/>
  <c r="AM36" i="27" s="1"/>
  <c r="AM46" i="27" s="1"/>
  <c r="AM196" i="27" s="1"/>
  <c r="AM24" i="27"/>
  <c r="AM26" i="27"/>
  <c r="AM34" i="27" s="1"/>
  <c r="AM44" i="27" s="1"/>
  <c r="AM132" i="27" s="1"/>
  <c r="AM27" i="27"/>
  <c r="AM35" i="27" s="1"/>
  <c r="AM45" i="27" s="1"/>
  <c r="AM164" i="27" s="1"/>
  <c r="AM25" i="27"/>
  <c r="AM33" i="27" s="1"/>
  <c r="AM43" i="27" s="1"/>
  <c r="AM100" i="27" s="1"/>
  <c r="AK42" i="27"/>
  <c r="AK37" i="27"/>
  <c r="AJ47" i="27"/>
  <c r="AO4" i="27"/>
  <c r="AN13" i="27"/>
  <c r="AL29" i="27"/>
  <c r="AL32" i="27"/>
  <c r="Z84" i="2"/>
  <c r="Z134" i="2" s="1"/>
  <c r="Z85" i="2"/>
  <c r="Z135" i="2" s="1"/>
  <c r="Z83" i="2"/>
  <c r="Z133" i="2" s="1"/>
  <c r="Z80" i="2"/>
  <c r="Z88" i="2"/>
  <c r="Z138" i="2" s="1"/>
  <c r="Z81" i="2"/>
  <c r="Z82" i="2"/>
  <c r="Z89" i="2"/>
  <c r="Z139" i="2" s="1"/>
  <c r="X102" i="2"/>
  <c r="X139" i="2" s="1"/>
  <c r="Z87" i="2"/>
  <c r="Z137" i="2" s="1"/>
  <c r="W106" i="2"/>
  <c r="Z72" i="2"/>
  <c r="Z93" i="2"/>
  <c r="Y85" i="2"/>
  <c r="Y135" i="2" s="1"/>
  <c r="X91" i="2"/>
  <c r="AJ54" i="2"/>
  <c r="AK50" i="2"/>
  <c r="AK53" i="2"/>
  <c r="AK52" i="2"/>
  <c r="AK51" i="2"/>
  <c r="AK49" i="2"/>
  <c r="AM4" i="2"/>
  <c r="AL38" i="2"/>
  <c r="AL31" i="2"/>
  <c r="AL24" i="2"/>
  <c r="AL17" i="2"/>
  <c r="AA59" i="2"/>
  <c r="AA69" i="2" s="1"/>
  <c r="AA58" i="2"/>
  <c r="AA68" i="2" s="1"/>
  <c r="AA60" i="2"/>
  <c r="AA70" i="2" s="1"/>
  <c r="AA61" i="2"/>
  <c r="AA71" i="2" s="1"/>
  <c r="Z62" i="2"/>
  <c r="AA57" i="2"/>
  <c r="AA67" i="2" s="1"/>
  <c r="AA93" i="2" s="1"/>
  <c r="AB5" i="12"/>
  <c r="Z6" i="12"/>
  <c r="Z7" i="12"/>
  <c r="AB4" i="12"/>
  <c r="AE8" i="36"/>
  <c r="AE8" i="38" s="1"/>
  <c r="AS12" i="2"/>
  <c r="I176" i="37" l="1"/>
  <c r="M122" i="37"/>
  <c r="M123" i="37" s="1"/>
  <c r="R164" i="36"/>
  <c r="R155" i="36"/>
  <c r="H176" i="37"/>
  <c r="H182" i="37"/>
  <c r="H184" i="37" s="1"/>
  <c r="N90" i="39"/>
  <c r="N96" i="39" s="1"/>
  <c r="AH92" i="39" a="1"/>
  <c r="AH92" i="39" s="1"/>
  <c r="AH93" i="39" s="1"/>
  <c r="N95" i="39"/>
  <c r="L69" i="39"/>
  <c r="O62" i="39" a="1"/>
  <c r="O62" i="39" s="1"/>
  <c r="J126" i="37"/>
  <c r="J128" i="37" s="1"/>
  <c r="M68" i="39"/>
  <c r="AG65" i="39" a="1"/>
  <c r="AG65" i="39" s="1"/>
  <c r="AG66" i="39" s="1"/>
  <c r="AH65" i="39" a="1"/>
  <c r="AH65" i="39" s="1"/>
  <c r="AH66" i="39" s="1"/>
  <c r="N68" i="39"/>
  <c r="M63" i="39"/>
  <c r="Y38" i="39" a="1"/>
  <c r="Y38" i="39" s="1"/>
  <c r="O41" i="39"/>
  <c r="H92" i="37"/>
  <c r="H98" i="37"/>
  <c r="H100" i="37" s="1"/>
  <c r="J98" i="37"/>
  <c r="J100" i="37" s="1"/>
  <c r="I98" i="37"/>
  <c r="I100" i="37" s="1"/>
  <c r="O36" i="39"/>
  <c r="O42" i="39" s="1"/>
  <c r="K88" i="37" s="1"/>
  <c r="K98" i="37" s="1"/>
  <c r="L127" i="37"/>
  <c r="K119" i="37"/>
  <c r="K147" i="37"/>
  <c r="K155" i="37"/>
  <c r="K99" i="37"/>
  <c r="K175" i="37"/>
  <c r="AD148" i="37"/>
  <c r="P159" i="36"/>
  <c r="L113" i="37"/>
  <c r="P221" i="36"/>
  <c r="L141" i="37"/>
  <c r="R276" i="36"/>
  <c r="R277" i="36" s="1"/>
  <c r="N170" i="37" s="1"/>
  <c r="R76" i="39"/>
  <c r="Q262" i="36"/>
  <c r="Q264" i="36"/>
  <c r="R259" i="36"/>
  <c r="M178" i="37"/>
  <c r="M179" i="37" s="1"/>
  <c r="Q291" i="36"/>
  <c r="Q292" i="36" s="1"/>
  <c r="M180" i="37" s="1"/>
  <c r="P203" i="36"/>
  <c r="L138" i="37"/>
  <c r="S248" i="36"/>
  <c r="O163" i="37"/>
  <c r="Q85" i="39"/>
  <c r="Q87" i="39" s="1"/>
  <c r="O89" i="39" s="1" a="1"/>
  <c r="O89" i="39" s="1"/>
  <c r="S75" i="39"/>
  <c r="S274" i="36"/>
  <c r="S258" i="36"/>
  <c r="R288" i="36"/>
  <c r="R261" i="36"/>
  <c r="R262" i="36" s="1"/>
  <c r="N166" i="37" s="1"/>
  <c r="M150" i="37"/>
  <c r="M151" i="37" s="1"/>
  <c r="Q229" i="36"/>
  <c r="Q230" i="36" s="1"/>
  <c r="M152" i="37" s="1"/>
  <c r="R56" i="39"/>
  <c r="R58" i="39" s="1"/>
  <c r="R60" i="39" s="1"/>
  <c r="R71" i="39"/>
  <c r="R72" i="39" s="1"/>
  <c r="N117" i="37" s="1"/>
  <c r="T75" i="39"/>
  <c r="T258" i="36"/>
  <c r="T274" i="36"/>
  <c r="P283" i="36"/>
  <c r="L169" i="37"/>
  <c r="AI126" i="39"/>
  <c r="AI127" i="39" s="1"/>
  <c r="AE144" i="37" s="1"/>
  <c r="AI129" i="39"/>
  <c r="AI131" i="39" s="1"/>
  <c r="AI132" i="39" s="1"/>
  <c r="AE145" i="37" s="1"/>
  <c r="AJ120" i="39"/>
  <c r="AJ121" i="39"/>
  <c r="AJ122" i="39"/>
  <c r="AJ123" i="39"/>
  <c r="AJ124" i="39"/>
  <c r="R33" i="39"/>
  <c r="P35" i="39" s="1" a="1"/>
  <c r="P35" i="39" s="1"/>
  <c r="R71" i="37"/>
  <c r="V43" i="36"/>
  <c r="V44" i="36" s="1"/>
  <c r="R73" i="37" s="1"/>
  <c r="N94" i="37"/>
  <c r="N95" i="37" s="1"/>
  <c r="R105" i="36"/>
  <c r="R106" i="36" s="1"/>
  <c r="N96" i="37" s="1"/>
  <c r="P97" i="36"/>
  <c r="L85" i="37"/>
  <c r="P79" i="36"/>
  <c r="L82" i="37"/>
  <c r="K91" i="37"/>
  <c r="Q68" i="37"/>
  <c r="S247" i="36"/>
  <c r="Q140" i="36"/>
  <c r="Q138" i="36"/>
  <c r="Q202" i="36"/>
  <c r="Z132" i="2"/>
  <c r="Q203" i="36"/>
  <c r="X69" i="34"/>
  <c r="R226" i="36"/>
  <c r="R227" i="36" s="1"/>
  <c r="R199" i="36"/>
  <c r="T196" i="36"/>
  <c r="T212" i="36"/>
  <c r="T214" i="36" s="1"/>
  <c r="T215" i="36" s="1"/>
  <c r="P142" i="37" s="1"/>
  <c r="T242" i="36"/>
  <c r="T247" i="36"/>
  <c r="U179" i="36"/>
  <c r="U177" i="36"/>
  <c r="U182" i="36" s="1"/>
  <c r="U183" i="36" s="1"/>
  <c r="Q135" i="37" s="1"/>
  <c r="T180" i="36"/>
  <c r="T185" i="36"/>
  <c r="U241" i="36"/>
  <c r="U239" i="36"/>
  <c r="U244" i="36" s="1"/>
  <c r="U245" i="36" s="1"/>
  <c r="Q163" i="37" s="1"/>
  <c r="S196" i="36"/>
  <c r="S212" i="36"/>
  <c r="S214" i="36" s="1"/>
  <c r="S215" i="36" s="1"/>
  <c r="O142" i="37" s="1"/>
  <c r="AK5" i="36"/>
  <c r="AK5" i="38"/>
  <c r="AK5" i="39"/>
  <c r="X69" i="35"/>
  <c r="S185" i="36"/>
  <c r="AK6" i="36"/>
  <c r="AK6" i="38"/>
  <c r="AK6" i="39"/>
  <c r="AK7" i="36"/>
  <c r="AK7" i="38"/>
  <c r="AK7" i="39"/>
  <c r="X129" i="35"/>
  <c r="R137" i="36"/>
  <c r="R138" i="36" s="1"/>
  <c r="R165" i="36"/>
  <c r="Q280" i="36"/>
  <c r="Q282" i="36"/>
  <c r="S150" i="36"/>
  <c r="S134" i="36"/>
  <c r="S186" i="36"/>
  <c r="T150" i="36"/>
  <c r="T134" i="36"/>
  <c r="Q156" i="36"/>
  <c r="Q158" i="36"/>
  <c r="Q218" i="36"/>
  <c r="Q220" i="36"/>
  <c r="U117" i="36"/>
  <c r="U115" i="36"/>
  <c r="U120" i="36" s="1"/>
  <c r="U121" i="36" s="1"/>
  <c r="Q107" i="37" s="1"/>
  <c r="X99" i="34"/>
  <c r="T123" i="36"/>
  <c r="T118" i="36"/>
  <c r="P108" i="37" s="1"/>
  <c r="X129" i="34"/>
  <c r="X99" i="35"/>
  <c r="S123" i="36"/>
  <c r="S118" i="36"/>
  <c r="O108" i="37" s="1"/>
  <c r="U178" i="35"/>
  <c r="W15" i="35"/>
  <c r="W163" i="35"/>
  <c r="V238" i="36" s="1"/>
  <c r="Z143" i="34"/>
  <c r="Y155" i="34"/>
  <c r="U178" i="34"/>
  <c r="V170" i="34"/>
  <c r="W21" i="34"/>
  <c r="V33" i="34"/>
  <c r="V183" i="34" s="1"/>
  <c r="Z79" i="34"/>
  <c r="Y91" i="34"/>
  <c r="Q94" i="36"/>
  <c r="Q96" i="36"/>
  <c r="Z80" i="35"/>
  <c r="Y92" i="35"/>
  <c r="V174" i="34"/>
  <c r="V37" i="34"/>
  <c r="V187" i="34" s="1"/>
  <c r="Z46" i="34"/>
  <c r="Y56" i="34"/>
  <c r="Y58" i="34"/>
  <c r="X66" i="27"/>
  <c r="X81" i="27" s="1"/>
  <c r="U55" i="36"/>
  <c r="U58" i="36"/>
  <c r="U59" i="36" s="1"/>
  <c r="Q79" i="37" s="1"/>
  <c r="V27" i="36"/>
  <c r="V28" i="36" s="1"/>
  <c r="R59" i="37" s="1"/>
  <c r="V34" i="36"/>
  <c r="V35" i="36" s="1"/>
  <c r="R62" i="37" s="1"/>
  <c r="Z103" i="35"/>
  <c r="Z105" i="35" s="1"/>
  <c r="Z103" i="34"/>
  <c r="Z105" i="34" s="1"/>
  <c r="X13" i="35"/>
  <c r="X13" i="34"/>
  <c r="Z108" i="34"/>
  <c r="Y120" i="34"/>
  <c r="Z83" i="34"/>
  <c r="Y95" i="34"/>
  <c r="V173" i="34"/>
  <c r="W24" i="34"/>
  <c r="V36" i="34"/>
  <c r="V186" i="34" s="1"/>
  <c r="V171" i="34"/>
  <c r="W22" i="34"/>
  <c r="V34" i="34"/>
  <c r="V184" i="34" s="1"/>
  <c r="W15" i="34"/>
  <c r="W163" i="34"/>
  <c r="V176" i="36" s="1"/>
  <c r="V171" i="35"/>
  <c r="W22" i="35"/>
  <c r="V34" i="35"/>
  <c r="V184" i="35" s="1"/>
  <c r="T178" i="35"/>
  <c r="T39" i="35"/>
  <c r="T189" i="35" s="1"/>
  <c r="S256" i="36" s="1"/>
  <c r="S279" i="36" s="1"/>
  <c r="AA49" i="35"/>
  <c r="Z61" i="35"/>
  <c r="Z54" i="34"/>
  <c r="Z67" i="34" s="1"/>
  <c r="Y66" i="34"/>
  <c r="Z138" i="35"/>
  <c r="Y150" i="35"/>
  <c r="W19" i="34"/>
  <c r="V168" i="34"/>
  <c r="V31" i="34"/>
  <c r="V181" i="34" s="1"/>
  <c r="W19" i="35"/>
  <c r="V168" i="35"/>
  <c r="V31" i="35"/>
  <c r="V181" i="35" s="1"/>
  <c r="Z84" i="35"/>
  <c r="Z97" i="35" s="1"/>
  <c r="Y96" i="35"/>
  <c r="Z111" i="35"/>
  <c r="Y123" i="35"/>
  <c r="Z46" i="35"/>
  <c r="Y56" i="35"/>
  <c r="Y58" i="35"/>
  <c r="Z142" i="35"/>
  <c r="Y154" i="35"/>
  <c r="Z73" i="35"/>
  <c r="Z75" i="35" s="1"/>
  <c r="Z73" i="34"/>
  <c r="Z75" i="34" s="1"/>
  <c r="W18" i="36"/>
  <c r="W19" i="36" s="1"/>
  <c r="S56" i="37" s="1"/>
  <c r="Z107" i="35"/>
  <c r="Y119" i="35"/>
  <c r="Z107" i="34"/>
  <c r="Y119" i="34"/>
  <c r="Z114" i="35"/>
  <c r="Z127" i="35" s="1"/>
  <c r="Y126" i="35"/>
  <c r="V169" i="34"/>
  <c r="W20" i="34"/>
  <c r="V32" i="34"/>
  <c r="V182" i="34" s="1"/>
  <c r="Z143" i="35"/>
  <c r="Y155" i="35"/>
  <c r="W17" i="34"/>
  <c r="V166" i="34"/>
  <c r="V29" i="34"/>
  <c r="V179" i="34" s="1"/>
  <c r="Z51" i="35"/>
  <c r="Y63" i="35"/>
  <c r="Z106" i="35"/>
  <c r="Y116" i="35"/>
  <c r="Y118" i="35"/>
  <c r="Z54" i="35"/>
  <c r="Z67" i="35" s="1"/>
  <c r="Y66" i="35"/>
  <c r="Z109" i="35"/>
  <c r="Y121" i="35"/>
  <c r="V166" i="35"/>
  <c r="W17" i="35"/>
  <c r="V29" i="35"/>
  <c r="V179" i="35" s="1"/>
  <c r="Z82" i="35"/>
  <c r="Y94" i="35"/>
  <c r="AA49" i="34"/>
  <c r="Z61" i="34"/>
  <c r="Z78" i="35"/>
  <c r="Y90" i="35"/>
  <c r="Y140" i="34"/>
  <c r="Y146" i="34" s="1"/>
  <c r="X152" i="34"/>
  <c r="X159" i="34" s="1"/>
  <c r="Z80" i="34"/>
  <c r="Y92" i="34"/>
  <c r="V170" i="35"/>
  <c r="W21" i="35"/>
  <c r="V33" i="35"/>
  <c r="V183" i="35" s="1"/>
  <c r="Z136" i="35"/>
  <c r="Y148" i="35"/>
  <c r="Z137" i="35"/>
  <c r="Y149" i="35"/>
  <c r="Z109" i="34"/>
  <c r="Y121" i="34"/>
  <c r="Z106" i="34"/>
  <c r="Y116" i="34"/>
  <c r="Y118" i="34"/>
  <c r="Z49" i="35"/>
  <c r="Y61" i="35"/>
  <c r="Y140" i="35"/>
  <c r="X152" i="35"/>
  <c r="X159" i="35" s="1"/>
  <c r="Z114" i="34"/>
  <c r="Z127" i="34" s="1"/>
  <c r="Y126" i="34"/>
  <c r="V169" i="35"/>
  <c r="W20" i="35"/>
  <c r="V32" i="35"/>
  <c r="V182" i="35" s="1"/>
  <c r="Z110" i="34"/>
  <c r="Y122" i="34"/>
  <c r="Z78" i="34"/>
  <c r="Y90" i="34"/>
  <c r="Z138" i="34"/>
  <c r="Y150" i="34"/>
  <c r="Z79" i="35"/>
  <c r="Y91" i="35"/>
  <c r="V17" i="35"/>
  <c r="U166" i="35"/>
  <c r="U29" i="35"/>
  <c r="U179" i="35" s="1"/>
  <c r="Z47" i="34"/>
  <c r="Y59" i="34"/>
  <c r="Z139" i="34"/>
  <c r="Y151" i="34"/>
  <c r="Z108" i="35"/>
  <c r="Y120" i="35"/>
  <c r="Z136" i="34"/>
  <c r="Y148" i="34"/>
  <c r="Z49" i="34"/>
  <c r="Y61" i="34"/>
  <c r="S61" i="36"/>
  <c r="Z112" i="35"/>
  <c r="Y124" i="35"/>
  <c r="T178" i="34"/>
  <c r="T39" i="34"/>
  <c r="T189" i="34" s="1"/>
  <c r="S194" i="36" s="1"/>
  <c r="S217" i="36" s="1"/>
  <c r="R93" i="36"/>
  <c r="R75" i="36"/>
  <c r="T88" i="36"/>
  <c r="T16" i="39" s="1"/>
  <c r="T28" i="39" s="1"/>
  <c r="T72" i="36"/>
  <c r="Z113" i="34"/>
  <c r="Y125" i="34"/>
  <c r="Z144" i="34"/>
  <c r="Z157" i="34" s="1"/>
  <c r="Y156" i="34"/>
  <c r="Z111" i="34"/>
  <c r="Y123" i="34"/>
  <c r="Z53" i="35"/>
  <c r="Y65" i="35"/>
  <c r="Z142" i="34"/>
  <c r="Y154" i="34"/>
  <c r="Z110" i="35"/>
  <c r="Y122" i="35"/>
  <c r="S62" i="36"/>
  <c r="Z50" i="34"/>
  <c r="Y62" i="34"/>
  <c r="Z113" i="35"/>
  <c r="Y125" i="35"/>
  <c r="Z194" i="27"/>
  <c r="Z209" i="27" s="1"/>
  <c r="Z81" i="34"/>
  <c r="Y93" i="34"/>
  <c r="Z76" i="35"/>
  <c r="Y86" i="35"/>
  <c r="Y88" i="35"/>
  <c r="V173" i="35"/>
  <c r="W24" i="35"/>
  <c r="V36" i="35"/>
  <c r="V186" i="35" s="1"/>
  <c r="Z140" i="35"/>
  <c r="Y152" i="35"/>
  <c r="Z144" i="35"/>
  <c r="Z157" i="35" s="1"/>
  <c r="Y156" i="35"/>
  <c r="V172" i="35"/>
  <c r="W23" i="35"/>
  <c r="V35" i="35"/>
  <c r="V185" i="35" s="1"/>
  <c r="V172" i="34"/>
  <c r="W23" i="34"/>
  <c r="V35" i="34"/>
  <c r="V185" i="34" s="1"/>
  <c r="Z52" i="35"/>
  <c r="Y64" i="35"/>
  <c r="Z82" i="34"/>
  <c r="Y94" i="34"/>
  <c r="V174" i="35"/>
  <c r="V37" i="35"/>
  <c r="V187" i="35" s="1"/>
  <c r="S88" i="36"/>
  <c r="S16" i="39" s="1"/>
  <c r="S28" i="39" s="1"/>
  <c r="S72" i="36"/>
  <c r="Z84" i="34"/>
  <c r="Z97" i="34" s="1"/>
  <c r="Y96" i="34"/>
  <c r="Z133" i="35"/>
  <c r="Z135" i="35" s="1"/>
  <c r="Z133" i="34"/>
  <c r="Z135" i="34" s="1"/>
  <c r="Z43" i="35"/>
  <c r="Z45" i="35" s="1"/>
  <c r="Z43" i="34"/>
  <c r="Z45" i="34" s="1"/>
  <c r="V165" i="35"/>
  <c r="W16" i="35"/>
  <c r="V28" i="35"/>
  <c r="Z50" i="35"/>
  <c r="Y62" i="35"/>
  <c r="Z112" i="34"/>
  <c r="Y124" i="34"/>
  <c r="Z83" i="35"/>
  <c r="Y95" i="35"/>
  <c r="W16" i="34"/>
  <c r="V165" i="34"/>
  <c r="V28" i="34"/>
  <c r="Z139" i="35"/>
  <c r="Y151" i="35"/>
  <c r="Z76" i="34"/>
  <c r="Y86" i="34"/>
  <c r="Y88" i="34"/>
  <c r="Z47" i="35"/>
  <c r="Y59" i="35"/>
  <c r="Z51" i="34"/>
  <c r="Y63" i="34"/>
  <c r="Z77" i="34"/>
  <c r="Y89" i="34"/>
  <c r="Z140" i="34"/>
  <c r="Y152" i="34"/>
  <c r="Z77" i="35"/>
  <c r="Y89" i="35"/>
  <c r="Z137" i="34"/>
  <c r="Y149" i="34"/>
  <c r="Z52" i="34"/>
  <c r="Y64" i="34"/>
  <c r="Q76" i="36"/>
  <c r="Q78" i="36"/>
  <c r="Z81" i="35"/>
  <c r="Y93" i="35"/>
  <c r="T56" i="36"/>
  <c r="T61" i="36"/>
  <c r="Z53" i="34"/>
  <c r="Y65" i="34"/>
  <c r="V17" i="34"/>
  <c r="V26" i="34" s="1"/>
  <c r="V176" i="34" s="1"/>
  <c r="U193" i="36" s="1"/>
  <c r="U112" i="39" s="1"/>
  <c r="U166" i="34"/>
  <c r="U29" i="34"/>
  <c r="U179" i="34" s="1"/>
  <c r="Y131" i="2"/>
  <c r="X69" i="29"/>
  <c r="X99" i="29"/>
  <c r="X129" i="29"/>
  <c r="W254" i="27"/>
  <c r="V403" i="27"/>
  <c r="V266" i="27"/>
  <c r="V416" i="27" s="1"/>
  <c r="V172" i="29"/>
  <c r="W23" i="29"/>
  <c r="V35" i="29"/>
  <c r="V185" i="29" s="1"/>
  <c r="AB153" i="27"/>
  <c r="AB124" i="27"/>
  <c r="AB123" i="27"/>
  <c r="AF75" i="27"/>
  <c r="AE234" i="27"/>
  <c r="Z318" i="27"/>
  <c r="Y330" i="27"/>
  <c r="Z78" i="28"/>
  <c r="Y90" i="28"/>
  <c r="AB120" i="27"/>
  <c r="AA147" i="27"/>
  <c r="AA130" i="27"/>
  <c r="AA145" i="27" s="1"/>
  <c r="Z108" i="28"/>
  <c r="Y120" i="28"/>
  <c r="X129" i="28"/>
  <c r="Z379" i="27"/>
  <c r="Y391" i="27"/>
  <c r="Z284" i="27"/>
  <c r="Y296" i="27"/>
  <c r="Z138" i="29"/>
  <c r="Y150" i="29"/>
  <c r="AB154" i="27"/>
  <c r="AB121" i="27"/>
  <c r="AB188" i="27"/>
  <c r="V411" i="27"/>
  <c r="V274" i="27"/>
  <c r="V424" i="27" s="1"/>
  <c r="Y58" i="28"/>
  <c r="Z46" i="28"/>
  <c r="Y56" i="28"/>
  <c r="Z77" i="29"/>
  <c r="Y89" i="29"/>
  <c r="T178" i="28"/>
  <c r="T39" i="28"/>
  <c r="T189" i="28" s="1"/>
  <c r="S70" i="36" s="1"/>
  <c r="S102" i="36" s="1"/>
  <c r="S103" i="36" s="1"/>
  <c r="AB155" i="27"/>
  <c r="Z380" i="27"/>
  <c r="Y392" i="27"/>
  <c r="Z113" i="28"/>
  <c r="Y125" i="28"/>
  <c r="V166" i="29"/>
  <c r="W17" i="29"/>
  <c r="V29" i="29"/>
  <c r="V179" i="29" s="1"/>
  <c r="Z319" i="27"/>
  <c r="Y331" i="27"/>
  <c r="Z80" i="28"/>
  <c r="Y92" i="28"/>
  <c r="W16" i="29"/>
  <c r="V165" i="29"/>
  <c r="V28" i="29"/>
  <c r="Z54" i="28"/>
  <c r="Z67" i="28" s="1"/>
  <c r="Y66" i="28"/>
  <c r="Z136" i="29"/>
  <c r="Y148" i="29"/>
  <c r="Y221" i="27"/>
  <c r="Z62" i="27"/>
  <c r="Z109" i="28"/>
  <c r="Y121" i="28"/>
  <c r="W22" i="29"/>
  <c r="V171" i="29"/>
  <c r="V34" i="29"/>
  <c r="V184" i="29" s="1"/>
  <c r="X141" i="2"/>
  <c r="Y140" i="28"/>
  <c r="Y146" i="28" s="1"/>
  <c r="X152" i="28"/>
  <c r="X159" i="28" s="1"/>
  <c r="Z370" i="27"/>
  <c r="Z372" i="27" s="1"/>
  <c r="Z133" i="29"/>
  <c r="Z135" i="29" s="1"/>
  <c r="Z133" i="28"/>
  <c r="Z135" i="28" s="1"/>
  <c r="Z347" i="27"/>
  <c r="Y359" i="27"/>
  <c r="AB122" i="27"/>
  <c r="T178" i="29"/>
  <c r="T39" i="29"/>
  <c r="T189" i="29" s="1"/>
  <c r="S132" i="36" s="1"/>
  <c r="AB192" i="27"/>
  <c r="Z108" i="29"/>
  <c r="Y120" i="29"/>
  <c r="Z142" i="28"/>
  <c r="Y154" i="28"/>
  <c r="Z80" i="29"/>
  <c r="Y92" i="29"/>
  <c r="AB93" i="27"/>
  <c r="Y223" i="27"/>
  <c r="Z64" i="27"/>
  <c r="Z137" i="29"/>
  <c r="Y149" i="29"/>
  <c r="AB119" i="27"/>
  <c r="V168" i="28"/>
  <c r="W19" i="28"/>
  <c r="V31" i="28"/>
  <c r="V181" i="28" s="1"/>
  <c r="Z349" i="27"/>
  <c r="Y361" i="27"/>
  <c r="Z83" i="29"/>
  <c r="Y95" i="29"/>
  <c r="Z46" i="29"/>
  <c r="Y56" i="29"/>
  <c r="Y58" i="29"/>
  <c r="AJ199" i="27"/>
  <c r="Z144" i="29"/>
  <c r="Z157" i="29" s="1"/>
  <c r="Y156" i="29"/>
  <c r="Y216" i="27"/>
  <c r="Z57" i="27"/>
  <c r="W256" i="27"/>
  <c r="V405" i="27"/>
  <c r="V268" i="27"/>
  <c r="V418" i="27" s="1"/>
  <c r="AB183" i="27"/>
  <c r="V174" i="29"/>
  <c r="V37" i="29"/>
  <c r="V187" i="29" s="1"/>
  <c r="Y148" i="28"/>
  <c r="Z136" i="28"/>
  <c r="AA234" i="27"/>
  <c r="AB75" i="27"/>
  <c r="AD173" i="27"/>
  <c r="AC175" i="27"/>
  <c r="AB160" i="27"/>
  <c r="V37" i="28"/>
  <c r="V187" i="28" s="1"/>
  <c r="V174" i="28"/>
  <c r="X366" i="27"/>
  <c r="Z320" i="27"/>
  <c r="Y332" i="27"/>
  <c r="Z113" i="29"/>
  <c r="Y125" i="29"/>
  <c r="Z76" i="29"/>
  <c r="Y86" i="29"/>
  <c r="Y88" i="29"/>
  <c r="Z143" i="29"/>
  <c r="Y155" i="29"/>
  <c r="Z110" i="29"/>
  <c r="Y122" i="29"/>
  <c r="AB90" i="27"/>
  <c r="AA190" i="27"/>
  <c r="AA49" i="28"/>
  <c r="Z61" i="28"/>
  <c r="Z314" i="27"/>
  <c r="Y326" i="27"/>
  <c r="AB95" i="27"/>
  <c r="Z112" i="29"/>
  <c r="Y124" i="29"/>
  <c r="AB186" i="27"/>
  <c r="X146" i="28"/>
  <c r="Z142" i="29"/>
  <c r="Y154" i="29"/>
  <c r="Z283" i="27"/>
  <c r="Y293" i="27"/>
  <c r="Y295" i="27"/>
  <c r="X336" i="27"/>
  <c r="AB184" i="27"/>
  <c r="AA211" i="27"/>
  <c r="AB96" i="27"/>
  <c r="AB151" i="27"/>
  <c r="X250" i="27"/>
  <c r="X13" i="29"/>
  <c r="X13" i="28"/>
  <c r="Z289" i="27"/>
  <c r="Y301" i="27"/>
  <c r="Y215" i="27"/>
  <c r="Y243" i="27" s="1"/>
  <c r="X16" i="36" s="1"/>
  <c r="Y83" i="27"/>
  <c r="Z56" i="27"/>
  <c r="V36" i="28"/>
  <c r="V186" i="28" s="1"/>
  <c r="W24" i="28"/>
  <c r="V173" i="28"/>
  <c r="V170" i="29"/>
  <c r="W21" i="29"/>
  <c r="V33" i="29"/>
  <c r="V183" i="29" s="1"/>
  <c r="AC141" i="27"/>
  <c r="AB143" i="27"/>
  <c r="Z54" i="29"/>
  <c r="Z67" i="29" s="1"/>
  <c r="Y66" i="29"/>
  <c r="Z315" i="27"/>
  <c r="Y327" i="27"/>
  <c r="Z287" i="27"/>
  <c r="Y299" i="27"/>
  <c r="Z373" i="27"/>
  <c r="Y385" i="27"/>
  <c r="Y377" i="27"/>
  <c r="Y383" i="27" s="1"/>
  <c r="X389" i="27"/>
  <c r="X396" i="27" s="1"/>
  <c r="Z49" i="29"/>
  <c r="Y61" i="29"/>
  <c r="V34" i="28"/>
  <c r="V184" i="28" s="1"/>
  <c r="V171" i="28"/>
  <c r="W22" i="28"/>
  <c r="Y140" i="29"/>
  <c r="Y146" i="29" s="1"/>
  <c r="X152" i="29"/>
  <c r="X159" i="29" s="1"/>
  <c r="Z345" i="27"/>
  <c r="Y357" i="27"/>
  <c r="Z107" i="29"/>
  <c r="Y119" i="29"/>
  <c r="Z143" i="28"/>
  <c r="Y155" i="28"/>
  <c r="AB187" i="27"/>
  <c r="Y88" i="28"/>
  <c r="Y86" i="28"/>
  <c r="Z76" i="28"/>
  <c r="V33" i="28"/>
  <c r="V183" i="28" s="1"/>
  <c r="V170" i="28"/>
  <c r="W21" i="28"/>
  <c r="AB158" i="27"/>
  <c r="Z139" i="28"/>
  <c r="Y151" i="28"/>
  <c r="X383" i="27"/>
  <c r="Y218" i="27"/>
  <c r="Z59" i="27"/>
  <c r="W15" i="28"/>
  <c r="W163" i="28"/>
  <c r="V52" i="36" s="1"/>
  <c r="V53" i="36" s="1"/>
  <c r="Z109" i="29"/>
  <c r="Y121" i="29"/>
  <c r="Z82" i="29"/>
  <c r="Y94" i="29"/>
  <c r="V168" i="29"/>
  <c r="W19" i="29"/>
  <c r="V31" i="29"/>
  <c r="V181" i="29" s="1"/>
  <c r="Z114" i="29"/>
  <c r="Z127" i="29" s="1"/>
  <c r="Y126" i="29"/>
  <c r="Z106" i="29"/>
  <c r="Y116" i="29"/>
  <c r="Y118" i="29"/>
  <c r="Z137" i="28"/>
  <c r="Y149" i="28"/>
  <c r="Z53" i="29"/>
  <c r="Y65" i="29"/>
  <c r="Z317" i="27"/>
  <c r="Y329" i="27"/>
  <c r="AC93" i="27"/>
  <c r="AB94" i="27"/>
  <c r="AI135" i="27"/>
  <c r="AI75" i="27"/>
  <c r="AH234" i="27"/>
  <c r="W257" i="27"/>
  <c r="V406" i="27"/>
  <c r="V269" i="27"/>
  <c r="V419" i="27" s="1"/>
  <c r="AD75" i="27"/>
  <c r="AC234" i="27"/>
  <c r="Z53" i="28"/>
  <c r="Y65" i="28"/>
  <c r="V35" i="28"/>
  <c r="V185" i="28" s="1"/>
  <c r="V172" i="28"/>
  <c r="W23" i="28"/>
  <c r="Z79" i="28"/>
  <c r="Y91" i="28"/>
  <c r="AD205" i="27"/>
  <c r="AC207" i="27"/>
  <c r="Z344" i="27"/>
  <c r="Y356" i="27"/>
  <c r="AB185" i="27"/>
  <c r="Z140" i="29"/>
  <c r="Y152" i="29"/>
  <c r="X99" i="28"/>
  <c r="V17" i="29"/>
  <c r="V26" i="29" s="1"/>
  <c r="V176" i="29" s="1"/>
  <c r="U131" i="36" s="1"/>
  <c r="U48" i="39" s="1"/>
  <c r="U166" i="29"/>
  <c r="U29" i="29"/>
  <c r="U179" i="29" s="1"/>
  <c r="Z313" i="27"/>
  <c r="Y323" i="27"/>
  <c r="Y325" i="27"/>
  <c r="Z374" i="27"/>
  <c r="Y386" i="27"/>
  <c r="AE75" i="27"/>
  <c r="AD234" i="27"/>
  <c r="AB157" i="27"/>
  <c r="W15" i="29"/>
  <c r="W163" i="29"/>
  <c r="V114" i="36" s="1"/>
  <c r="Z321" i="27"/>
  <c r="Z334" i="27" s="1"/>
  <c r="Y333" i="27"/>
  <c r="AB91" i="27"/>
  <c r="V32" i="28"/>
  <c r="V182" i="28" s="1"/>
  <c r="V169" i="28"/>
  <c r="W20" i="28"/>
  <c r="Z110" i="28"/>
  <c r="Y122" i="28"/>
  <c r="AB87" i="27"/>
  <c r="Y118" i="28"/>
  <c r="Y116" i="28"/>
  <c r="Z106" i="28"/>
  <c r="AB156" i="27"/>
  <c r="Z79" i="29"/>
  <c r="Y91" i="29"/>
  <c r="Z346" i="27"/>
  <c r="Y358" i="27"/>
  <c r="Z290" i="27"/>
  <c r="Y302" i="27"/>
  <c r="AA286" i="27"/>
  <c r="Z298" i="27"/>
  <c r="AB126" i="27"/>
  <c r="Z375" i="27"/>
  <c r="Y387" i="27"/>
  <c r="V29" i="28"/>
  <c r="V179" i="28" s="1"/>
  <c r="V166" i="28"/>
  <c r="W17" i="28"/>
  <c r="Z49" i="28"/>
  <c r="Y61" i="28"/>
  <c r="Y60" i="27"/>
  <c r="X219" i="27"/>
  <c r="X226" i="27" s="1"/>
  <c r="X241" i="27" s="1"/>
  <c r="W25" i="36" s="1"/>
  <c r="W40" i="36" s="1"/>
  <c r="W41" i="36" s="1"/>
  <c r="Z351" i="27"/>
  <c r="Y363" i="27"/>
  <c r="AB190" i="27"/>
  <c r="Z52" i="29"/>
  <c r="Y64" i="29"/>
  <c r="X69" i="28"/>
  <c r="Z81" i="28"/>
  <c r="Y93" i="28"/>
  <c r="Z112" i="28"/>
  <c r="Y124" i="28"/>
  <c r="W260" i="27"/>
  <c r="V409" i="27"/>
  <c r="V272" i="27"/>
  <c r="V422" i="27" s="1"/>
  <c r="X306" i="27"/>
  <c r="Z280" i="27"/>
  <c r="Z282" i="27" s="1"/>
  <c r="Z43" i="29"/>
  <c r="Z45" i="29" s="1"/>
  <c r="Z43" i="28"/>
  <c r="Z45" i="28" s="1"/>
  <c r="Z81" i="29"/>
  <c r="Y93" i="29"/>
  <c r="Z52" i="28"/>
  <c r="Y64" i="28"/>
  <c r="AC75" i="27"/>
  <c r="AB234" i="27"/>
  <c r="W252" i="27"/>
  <c r="W400" i="27"/>
  <c r="Z310" i="27"/>
  <c r="Z312" i="27" s="1"/>
  <c r="Z73" i="29"/>
  <c r="Z75" i="29" s="1"/>
  <c r="Z73" i="28"/>
  <c r="Z75" i="28" s="1"/>
  <c r="Z350" i="27"/>
  <c r="Y362" i="27"/>
  <c r="Y217" i="27"/>
  <c r="Z58" i="27"/>
  <c r="Z47" i="29"/>
  <c r="Y59" i="29"/>
  <c r="Z343" i="27"/>
  <c r="Y353" i="27"/>
  <c r="Y355" i="27"/>
  <c r="Z286" i="27"/>
  <c r="Y298" i="27"/>
  <c r="Z348" i="27"/>
  <c r="Y360" i="27"/>
  <c r="Z50" i="29"/>
  <c r="Y62" i="29"/>
  <c r="Z82" i="28"/>
  <c r="Y94" i="28"/>
  <c r="Z381" i="27"/>
  <c r="Y393" i="27"/>
  <c r="U178" i="29"/>
  <c r="Z377" i="27"/>
  <c r="Y389" i="27"/>
  <c r="AG75" i="27"/>
  <c r="AF234" i="27"/>
  <c r="Z340" i="27"/>
  <c r="Z342" i="27" s="1"/>
  <c r="Z103" i="29"/>
  <c r="Z105" i="29" s="1"/>
  <c r="Z103" i="28"/>
  <c r="Z105" i="28" s="1"/>
  <c r="Z138" i="28"/>
  <c r="Y150" i="28"/>
  <c r="Z51" i="28"/>
  <c r="Y63" i="28"/>
  <c r="AH75" i="27"/>
  <c r="AG234" i="27"/>
  <c r="Z291" i="27"/>
  <c r="Z304" i="27" s="1"/>
  <c r="Y303" i="27"/>
  <c r="Z107" i="28"/>
  <c r="Y119" i="28"/>
  <c r="Z288" i="27"/>
  <c r="Y300" i="27"/>
  <c r="Z144" i="28"/>
  <c r="Z157" i="28" s="1"/>
  <c r="Y156" i="28"/>
  <c r="AB127" i="27"/>
  <c r="Z376" i="27"/>
  <c r="Y388" i="27"/>
  <c r="Z51" i="29"/>
  <c r="Y63" i="29"/>
  <c r="T276" i="27"/>
  <c r="T426" i="27" s="1"/>
  <c r="T415" i="27"/>
  <c r="Z77" i="28"/>
  <c r="Y89" i="28"/>
  <c r="W258" i="27"/>
  <c r="V407" i="27"/>
  <c r="V270" i="27"/>
  <c r="V420" i="27" s="1"/>
  <c r="Z47" i="28"/>
  <c r="Y59" i="28"/>
  <c r="Z139" i="29"/>
  <c r="Y151" i="29"/>
  <c r="Z111" i="29"/>
  <c r="Y123" i="29"/>
  <c r="V265" i="27"/>
  <c r="V402" i="27"/>
  <c r="W253" i="27"/>
  <c r="Z316" i="27"/>
  <c r="Y328" i="27"/>
  <c r="Z83" i="28"/>
  <c r="Y95" i="28"/>
  <c r="Z111" i="28"/>
  <c r="Y123" i="28"/>
  <c r="U178" i="28"/>
  <c r="AJ103" i="27"/>
  <c r="Z84" i="29"/>
  <c r="Z97" i="29" s="1"/>
  <c r="Y96" i="29"/>
  <c r="AB159" i="27"/>
  <c r="Y222" i="27"/>
  <c r="Z63" i="27"/>
  <c r="AB189" i="27"/>
  <c r="W20" i="29"/>
  <c r="V32" i="29"/>
  <c r="V182" i="29" s="1"/>
  <c r="V169" i="29"/>
  <c r="V28" i="28"/>
  <c r="V165" i="28"/>
  <c r="W16" i="28"/>
  <c r="AB128" i="27"/>
  <c r="AB125" i="27"/>
  <c r="Z78" i="29"/>
  <c r="Y90" i="29"/>
  <c r="Z114" i="28"/>
  <c r="Z127" i="28" s="1"/>
  <c r="Y126" i="28"/>
  <c r="Y219" i="27"/>
  <c r="Z60" i="27"/>
  <c r="AB89" i="27"/>
  <c r="Z140" i="28"/>
  <c r="Y152" i="28"/>
  <c r="W24" i="29"/>
  <c r="V173" i="29"/>
  <c r="V36" i="29"/>
  <c r="V186" i="29" s="1"/>
  <c r="AA75" i="27"/>
  <c r="Z234" i="27"/>
  <c r="Z239" i="27" s="1"/>
  <c r="AD109" i="27"/>
  <c r="AC111" i="27"/>
  <c r="AB152" i="27"/>
  <c r="AA179" i="27"/>
  <c r="AA162" i="27"/>
  <c r="AA177" i="27" s="1"/>
  <c r="Y224" i="27"/>
  <c r="Z55" i="27"/>
  <c r="V254" i="27"/>
  <c r="V263" i="27" s="1"/>
  <c r="V413" i="27" s="1"/>
  <c r="U403" i="27"/>
  <c r="U266" i="27"/>
  <c r="Z84" i="28"/>
  <c r="Z97" i="28" s="1"/>
  <c r="Y96" i="28"/>
  <c r="W261" i="27"/>
  <c r="V410" i="27"/>
  <c r="V273" i="27"/>
  <c r="V423" i="27" s="1"/>
  <c r="Z50" i="28"/>
  <c r="Y62" i="28"/>
  <c r="AB88" i="27"/>
  <c r="AA98" i="27"/>
  <c r="AA113" i="27" s="1"/>
  <c r="AA115" i="27"/>
  <c r="W259" i="27"/>
  <c r="V408" i="27"/>
  <c r="V271" i="27"/>
  <c r="V421" i="27" s="1"/>
  <c r="AA49" i="29"/>
  <c r="Z61" i="29"/>
  <c r="U29" i="28"/>
  <c r="U179" i="28" s="1"/>
  <c r="U166" i="28"/>
  <c r="V17" i="28"/>
  <c r="V26" i="28" s="1"/>
  <c r="V176" i="28" s="1"/>
  <c r="U69" i="36" s="1"/>
  <c r="U15" i="39" s="1"/>
  <c r="AP4" i="28"/>
  <c r="AK76" i="27"/>
  <c r="AJ235" i="27"/>
  <c r="AN101" i="27"/>
  <c r="AO102" i="27" s="1"/>
  <c r="AP103" i="27" s="1"/>
  <c r="AQ104" i="27" s="1"/>
  <c r="AR105" i="27" s="1"/>
  <c r="AS106" i="27" s="1"/>
  <c r="AT107" i="27" s="1"/>
  <c r="AU108" i="27" s="1"/>
  <c r="AN165" i="27"/>
  <c r="AO166" i="27" s="1"/>
  <c r="AP167" i="27" s="1"/>
  <c r="AQ168" i="27" s="1"/>
  <c r="AR169" i="27" s="1"/>
  <c r="AS170" i="27" s="1"/>
  <c r="AT171" i="27" s="1"/>
  <c r="AU172" i="27" s="1"/>
  <c r="AN133" i="27"/>
  <c r="AO134" i="27" s="1"/>
  <c r="AP135" i="27" s="1"/>
  <c r="AQ136" i="27" s="1"/>
  <c r="AR137" i="27" s="1"/>
  <c r="AS138" i="27" s="1"/>
  <c r="AT139" i="27" s="1"/>
  <c r="AU140" i="27" s="1"/>
  <c r="AN197" i="27"/>
  <c r="AO198" i="27" s="1"/>
  <c r="AP199" i="27" s="1"/>
  <c r="AQ200" i="27" s="1"/>
  <c r="AR201" i="27" s="1"/>
  <c r="AP203" i="27"/>
  <c r="AS203" i="27"/>
  <c r="AS204" i="27"/>
  <c r="AR204" i="27"/>
  <c r="AN28" i="27"/>
  <c r="AN36" i="27" s="1"/>
  <c r="AN46" i="27" s="1"/>
  <c r="AN196" i="27" s="1"/>
  <c r="AN26" i="27"/>
  <c r="AN34" i="27" s="1"/>
  <c r="AN44" i="27" s="1"/>
  <c r="AN25" i="27"/>
  <c r="AN33" i="27" s="1"/>
  <c r="AN43" i="27" s="1"/>
  <c r="AN100" i="27" s="1"/>
  <c r="AN24" i="27"/>
  <c r="AN27" i="27"/>
  <c r="AN35" i="27" s="1"/>
  <c r="AN45" i="27" s="1"/>
  <c r="AN164" i="27" s="1"/>
  <c r="AL42" i="27"/>
  <c r="AL37" i="27"/>
  <c r="AO13" i="27"/>
  <c r="AP4" i="27"/>
  <c r="AK47" i="27"/>
  <c r="AM29" i="27"/>
  <c r="AM32" i="27"/>
  <c r="AA80" i="2"/>
  <c r="AA108" i="2" s="1"/>
  <c r="AA113" i="2" s="1"/>
  <c r="AA117" i="2" s="1"/>
  <c r="AA81" i="2"/>
  <c r="AA88" i="2"/>
  <c r="AA138" i="2" s="1"/>
  <c r="AA83" i="2"/>
  <c r="AA133" i="2" s="1"/>
  <c r="AA84" i="2"/>
  <c r="AA134" i="2" s="1"/>
  <c r="AA82" i="2"/>
  <c r="AA86" i="2"/>
  <c r="AA136" i="2" s="1"/>
  <c r="Y93" i="2"/>
  <c r="X104" i="2"/>
  <c r="X106" i="2" s="1"/>
  <c r="AA89" i="2"/>
  <c r="AA139" i="2" s="1"/>
  <c r="AA85" i="2"/>
  <c r="AA135" i="2" s="1"/>
  <c r="Z86" i="2"/>
  <c r="Z136" i="2" s="1"/>
  <c r="Y91" i="2"/>
  <c r="AA72" i="2"/>
  <c r="AA94" i="2"/>
  <c r="AB95" i="2" s="1"/>
  <c r="AC96" i="2" s="1"/>
  <c r="AD97" i="2" s="1"/>
  <c r="AE98" i="2" s="1"/>
  <c r="AF99" i="2" s="1"/>
  <c r="AG100" i="2" s="1"/>
  <c r="AH101" i="2" s="1"/>
  <c r="AI102" i="2" s="1"/>
  <c r="Z108" i="2"/>
  <c r="Z113" i="2" s="1"/>
  <c r="Z117" i="2" s="1"/>
  <c r="Z130" i="2" s="1"/>
  <c r="AB94" i="2"/>
  <c r="AC95" i="2" s="1"/>
  <c r="AD96" i="2" s="1"/>
  <c r="AE97" i="2" s="1"/>
  <c r="AF98" i="2" s="1"/>
  <c r="AG99" i="2" s="1"/>
  <c r="AH100" i="2" s="1"/>
  <c r="AI101" i="2" s="1"/>
  <c r="AJ102" i="2" s="1"/>
  <c r="AK54" i="2"/>
  <c r="AL53" i="2"/>
  <c r="AL51" i="2"/>
  <c r="AL50" i="2"/>
  <c r="AL52" i="2"/>
  <c r="AL49" i="2"/>
  <c r="AN4" i="2"/>
  <c r="AM38" i="2"/>
  <c r="AM17" i="2"/>
  <c r="AM24" i="2"/>
  <c r="AM31" i="2"/>
  <c r="AB61" i="2"/>
  <c r="AB71" i="2" s="1"/>
  <c r="AB59" i="2"/>
  <c r="AB69" i="2" s="1"/>
  <c r="AB60" i="2"/>
  <c r="AB70" i="2" s="1"/>
  <c r="AB58" i="2"/>
  <c r="AB68" i="2" s="1"/>
  <c r="AA62" i="2"/>
  <c r="AB57" i="2"/>
  <c r="AB67" i="2" s="1"/>
  <c r="AB93" i="2" s="1"/>
  <c r="AA7" i="12"/>
  <c r="AC5" i="12"/>
  <c r="AA6" i="12"/>
  <c r="AC4" i="12"/>
  <c r="AF8" i="36"/>
  <c r="AF8" i="38" s="1"/>
  <c r="AT12" i="2"/>
  <c r="S164" i="36" l="1"/>
  <c r="S155" i="36"/>
  <c r="AJ35" i="39" a="1"/>
  <c r="AJ35" i="39" s="1"/>
  <c r="AJ62" i="39" a="1"/>
  <c r="AJ62" i="39" s="1"/>
  <c r="AJ89" i="39" a="1"/>
  <c r="AJ89" i="39" s="1"/>
  <c r="AJ90" i="39" s="1"/>
  <c r="O90" i="39"/>
  <c r="O96" i="39" s="1"/>
  <c r="K172" i="37" s="1"/>
  <c r="K176" i="37" s="1"/>
  <c r="O95" i="39"/>
  <c r="AI92" i="39" a="1"/>
  <c r="AI92" i="39" s="1"/>
  <c r="AI93" i="39" s="1"/>
  <c r="J172" i="37"/>
  <c r="O68" i="39"/>
  <c r="AI65" i="39" a="1"/>
  <c r="AI65" i="39" s="1"/>
  <c r="AI66" i="39" s="1"/>
  <c r="P62" i="39" a="1"/>
  <c r="P62" i="39" s="1"/>
  <c r="O63" i="39"/>
  <c r="M69" i="39"/>
  <c r="I116" i="37" s="1"/>
  <c r="I126" i="37" s="1"/>
  <c r="I128" i="37" s="1"/>
  <c r="H116" i="37"/>
  <c r="L99" i="37"/>
  <c r="Y39" i="39"/>
  <c r="Z38" i="39" a="1"/>
  <c r="Z38" i="39" s="1"/>
  <c r="Z39" i="39" s="1"/>
  <c r="P41" i="39"/>
  <c r="K92" i="37"/>
  <c r="L155" i="37"/>
  <c r="L156" i="37" s="1"/>
  <c r="P36" i="39"/>
  <c r="P42" i="39" s="1"/>
  <c r="L88" i="37" s="1"/>
  <c r="L92" i="37" s="1"/>
  <c r="L119" i="37"/>
  <c r="K156" i="37"/>
  <c r="L175" i="37"/>
  <c r="L183" i="37"/>
  <c r="K100" i="37"/>
  <c r="AJ129" i="39"/>
  <c r="AJ131" i="39" s="1"/>
  <c r="AJ132" i="39" s="1"/>
  <c r="AF145" i="37" s="1"/>
  <c r="C145" i="37" s="1"/>
  <c r="F36" i="37" s="1"/>
  <c r="T152" i="36"/>
  <c r="T153" i="36" s="1"/>
  <c r="P114" i="37" s="1"/>
  <c r="T49" i="39"/>
  <c r="Q283" i="36"/>
  <c r="M169" i="37"/>
  <c r="M183" i="37" s="1"/>
  <c r="Q159" i="36"/>
  <c r="M113" i="37"/>
  <c r="R167" i="36"/>
  <c r="R168" i="36" s="1"/>
  <c r="N124" i="37" s="1"/>
  <c r="N122" i="37"/>
  <c r="N123" i="37" s="1"/>
  <c r="R264" i="36"/>
  <c r="S276" i="36"/>
  <c r="S277" i="36" s="1"/>
  <c r="O170" i="37" s="1"/>
  <c r="S76" i="39"/>
  <c r="R141" i="36"/>
  <c r="N110" i="37"/>
  <c r="AJ126" i="39"/>
  <c r="AJ127" i="39" s="1"/>
  <c r="AF144" i="37" s="1"/>
  <c r="N167" i="37"/>
  <c r="R265" i="36"/>
  <c r="S152" i="36"/>
  <c r="S153" i="36" s="1"/>
  <c r="O114" i="37" s="1"/>
  <c r="S49" i="39"/>
  <c r="Q141" i="36"/>
  <c r="M110" i="37"/>
  <c r="M127" i="37" s="1"/>
  <c r="R98" i="39"/>
  <c r="R99" i="39" s="1"/>
  <c r="N173" i="37" s="1"/>
  <c r="R83" i="39"/>
  <c r="R85" i="39" s="1"/>
  <c r="R87" i="39" s="1"/>
  <c r="P89" i="39" s="1" a="1"/>
  <c r="P89" i="39" s="1"/>
  <c r="S288" i="36"/>
  <c r="S261" i="36"/>
  <c r="S262" i="36" s="1"/>
  <c r="O166" i="37" s="1"/>
  <c r="Q221" i="36"/>
  <c r="M141" i="37"/>
  <c r="N150" i="37"/>
  <c r="N151" i="37" s="1"/>
  <c r="R229" i="36"/>
  <c r="R230" i="36" s="1"/>
  <c r="N152" i="37" s="1"/>
  <c r="AE148" i="37"/>
  <c r="T276" i="36"/>
  <c r="T277" i="36" s="1"/>
  <c r="P170" i="37" s="1"/>
  <c r="T76" i="39"/>
  <c r="R289" i="36"/>
  <c r="N178" i="37" s="1"/>
  <c r="N179" i="37" s="1"/>
  <c r="L147" i="37"/>
  <c r="T259" i="36"/>
  <c r="S259" i="36"/>
  <c r="M166" i="37"/>
  <c r="M175" i="37" s="1"/>
  <c r="Q265" i="36"/>
  <c r="T186" i="36"/>
  <c r="P136" i="37"/>
  <c r="P154" i="37" s="1"/>
  <c r="AK122" i="39"/>
  <c r="AK123" i="39"/>
  <c r="AK120" i="39"/>
  <c r="AK121" i="39"/>
  <c r="AK124" i="39"/>
  <c r="T248" i="36"/>
  <c r="P164" i="37"/>
  <c r="O94" i="37"/>
  <c r="O95" i="37" s="1"/>
  <c r="S105" i="36"/>
  <c r="S106" i="36" s="1"/>
  <c r="O96" i="37" s="1"/>
  <c r="S71" i="37"/>
  <c r="W43" i="36"/>
  <c r="W44" i="36" s="1"/>
  <c r="S73" i="37" s="1"/>
  <c r="L91" i="37"/>
  <c r="S44" i="39"/>
  <c r="S45" i="39" s="1"/>
  <c r="O89" i="37" s="1"/>
  <c r="S31" i="39"/>
  <c r="S29" i="39"/>
  <c r="Q79" i="36"/>
  <c r="M82" i="37"/>
  <c r="T31" i="39"/>
  <c r="T44" i="39"/>
  <c r="T45" i="39" s="1"/>
  <c r="P89" i="37" s="1"/>
  <c r="T29" i="39"/>
  <c r="Q97" i="36"/>
  <c r="M85" i="37"/>
  <c r="T62" i="36"/>
  <c r="P80" i="37"/>
  <c r="R68" i="37"/>
  <c r="R140" i="36"/>
  <c r="U196" i="36"/>
  <c r="U212" i="36"/>
  <c r="U214" i="36" s="1"/>
  <c r="U215" i="36" s="1"/>
  <c r="Q142" i="37" s="1"/>
  <c r="Y129" i="34"/>
  <c r="T124" i="36"/>
  <c r="V241" i="36"/>
  <c r="V239" i="36"/>
  <c r="V244" i="36" s="1"/>
  <c r="V245" i="36" s="1"/>
  <c r="R163" i="37" s="1"/>
  <c r="U242" i="36"/>
  <c r="U247" i="36"/>
  <c r="S226" i="36"/>
  <c r="S227" i="36" s="1"/>
  <c r="S199" i="36"/>
  <c r="S200" i="36" s="1"/>
  <c r="O138" i="37" s="1"/>
  <c r="S90" i="36"/>
  <c r="S91" i="36" s="1"/>
  <c r="O86" i="37" s="1"/>
  <c r="V179" i="36"/>
  <c r="V177" i="36"/>
  <c r="V182" i="36" s="1"/>
  <c r="V183" i="36" s="1"/>
  <c r="R135" i="37" s="1"/>
  <c r="T197" i="36"/>
  <c r="P139" i="37" s="1"/>
  <c r="S197" i="36"/>
  <c r="O139" i="37" s="1"/>
  <c r="S124" i="36"/>
  <c r="U180" i="36"/>
  <c r="U185" i="36"/>
  <c r="R200" i="36"/>
  <c r="R202" i="36"/>
  <c r="T90" i="36"/>
  <c r="T91" i="36" s="1"/>
  <c r="P86" i="37" s="1"/>
  <c r="AL7" i="36"/>
  <c r="AL7" i="38"/>
  <c r="AL7" i="39"/>
  <c r="AL6" i="36"/>
  <c r="AL6" i="38"/>
  <c r="AL6" i="39"/>
  <c r="AL90" i="39" s="1"/>
  <c r="AL5" i="36"/>
  <c r="AL5" i="38"/>
  <c r="AL5" i="39"/>
  <c r="S137" i="36"/>
  <c r="S138" i="36" s="1"/>
  <c r="O110" i="37" s="1"/>
  <c r="S165" i="36"/>
  <c r="T135" i="36"/>
  <c r="P111" i="37" s="1"/>
  <c r="S135" i="36"/>
  <c r="O111" i="37" s="1"/>
  <c r="U134" i="36"/>
  <c r="U150" i="36"/>
  <c r="S156" i="36"/>
  <c r="O113" i="37" s="1"/>
  <c r="R280" i="36"/>
  <c r="R282" i="36"/>
  <c r="R218" i="36"/>
  <c r="R220" i="36"/>
  <c r="R156" i="36"/>
  <c r="R158" i="36"/>
  <c r="V117" i="36"/>
  <c r="V115" i="36"/>
  <c r="V120" i="36" s="1"/>
  <c r="V121" i="36" s="1"/>
  <c r="R107" i="37" s="1"/>
  <c r="X18" i="36"/>
  <c r="X19" i="36" s="1"/>
  <c r="T56" i="37" s="1"/>
  <c r="Y99" i="35"/>
  <c r="Y69" i="34"/>
  <c r="Y99" i="34"/>
  <c r="Y69" i="35"/>
  <c r="U118" i="36"/>
  <c r="Q108" i="37" s="1"/>
  <c r="U123" i="36"/>
  <c r="AA77" i="35"/>
  <c r="Z89" i="35"/>
  <c r="Z141" i="35"/>
  <c r="Z146" i="35" s="1"/>
  <c r="Y153" i="35"/>
  <c r="Y159" i="35" s="1"/>
  <c r="AB50" i="34"/>
  <c r="AA62" i="34"/>
  <c r="AA51" i="35"/>
  <c r="Z63" i="35"/>
  <c r="AA136" i="34"/>
  <c r="Z148" i="34"/>
  <c r="AA112" i="34"/>
  <c r="Z124" i="34"/>
  <c r="AA109" i="35"/>
  <c r="Z121" i="35"/>
  <c r="AA138" i="35"/>
  <c r="Z150" i="35"/>
  <c r="AA81" i="34"/>
  <c r="Z93" i="34"/>
  <c r="AA144" i="35"/>
  <c r="AA157" i="35" s="1"/>
  <c r="Z156" i="35"/>
  <c r="AA76" i="34"/>
  <c r="Z86" i="34"/>
  <c r="Z88" i="34"/>
  <c r="X15" i="34"/>
  <c r="X163" i="34"/>
  <c r="W176" i="36" s="1"/>
  <c r="AA144" i="34"/>
  <c r="AA157" i="34" s="1"/>
  <c r="Z156" i="34"/>
  <c r="AA52" i="34"/>
  <c r="Z64" i="34"/>
  <c r="AA53" i="35"/>
  <c r="Z65" i="35"/>
  <c r="U56" i="36"/>
  <c r="U61" i="36"/>
  <c r="U88" i="36"/>
  <c r="U16" i="39" s="1"/>
  <c r="U28" i="39" s="1"/>
  <c r="U72" i="36"/>
  <c r="AA43" i="35"/>
  <c r="AA45" i="35" s="1"/>
  <c r="AA43" i="34"/>
  <c r="AA45" i="34" s="1"/>
  <c r="AA103" i="34"/>
  <c r="AA105" i="34" s="1"/>
  <c r="AA103" i="35"/>
  <c r="AA105" i="35" s="1"/>
  <c r="Y13" i="34"/>
  <c r="Y13" i="35"/>
  <c r="S93" i="36"/>
  <c r="S75" i="36"/>
  <c r="S76" i="36" s="1"/>
  <c r="O82" i="37" s="1"/>
  <c r="W18" i="34"/>
  <c r="W26" i="34" s="1"/>
  <c r="W176" i="34" s="1"/>
  <c r="V193" i="36" s="1"/>
  <c r="V112" i="39" s="1"/>
  <c r="V167" i="34"/>
  <c r="V30" i="34"/>
  <c r="V180" i="34" s="1"/>
  <c r="AA78" i="35"/>
  <c r="Z90" i="35"/>
  <c r="AA48" i="35"/>
  <c r="Z60" i="35"/>
  <c r="V178" i="35"/>
  <c r="AA136" i="35"/>
  <c r="Z148" i="35"/>
  <c r="W173" i="34"/>
  <c r="X24" i="34"/>
  <c r="W36" i="34"/>
  <c r="W186" i="34" s="1"/>
  <c r="AA141" i="35"/>
  <c r="Z153" i="35"/>
  <c r="AA80" i="35"/>
  <c r="Z92" i="35"/>
  <c r="W170" i="35"/>
  <c r="X21" i="35"/>
  <c r="W33" i="35"/>
  <c r="W183" i="35" s="1"/>
  <c r="AA50" i="35"/>
  <c r="Z62" i="35"/>
  <c r="AA83" i="35"/>
  <c r="Z95" i="35"/>
  <c r="AA107" i="35"/>
  <c r="Z119" i="35"/>
  <c r="AA108" i="35"/>
  <c r="Z120" i="35"/>
  <c r="AA76" i="35"/>
  <c r="Z86" i="35"/>
  <c r="Z88" i="35"/>
  <c r="AA143" i="35"/>
  <c r="Z155" i="35"/>
  <c r="AA139" i="35"/>
  <c r="Z151" i="35"/>
  <c r="W172" i="35"/>
  <c r="X23" i="35"/>
  <c r="W35" i="35"/>
  <c r="W185" i="35" s="1"/>
  <c r="X15" i="35"/>
  <c r="X163" i="35"/>
  <c r="W238" i="36" s="1"/>
  <c r="AA47" i="34"/>
  <c r="Z59" i="34"/>
  <c r="AA80" i="34"/>
  <c r="Z92" i="34"/>
  <c r="AA73" i="34"/>
  <c r="AA75" i="34" s="1"/>
  <c r="AA73" i="35"/>
  <c r="AA75" i="35" s="1"/>
  <c r="AA82" i="35"/>
  <c r="Z94" i="35"/>
  <c r="W18" i="35"/>
  <c r="W26" i="35" s="1"/>
  <c r="W176" i="35" s="1"/>
  <c r="V255" i="36" s="1"/>
  <c r="V167" i="35"/>
  <c r="V30" i="35"/>
  <c r="V180" i="35" s="1"/>
  <c r="Y129" i="35"/>
  <c r="AA108" i="34"/>
  <c r="Z120" i="34"/>
  <c r="W172" i="34"/>
  <c r="X23" i="34"/>
  <c r="W35" i="34"/>
  <c r="W185" i="34" s="1"/>
  <c r="V55" i="36"/>
  <c r="V58" i="36"/>
  <c r="V59" i="36" s="1"/>
  <c r="R79" i="37" s="1"/>
  <c r="AA133" i="35"/>
  <c r="AA135" i="35" s="1"/>
  <c r="AA133" i="34"/>
  <c r="AA135" i="34" s="1"/>
  <c r="W166" i="34"/>
  <c r="X17" i="34"/>
  <c r="W29" i="34"/>
  <c r="W179" i="34" s="1"/>
  <c r="W166" i="35"/>
  <c r="X17" i="35"/>
  <c r="W29" i="35"/>
  <c r="W179" i="35" s="1"/>
  <c r="V26" i="35"/>
  <c r="V176" i="35" s="1"/>
  <c r="U255" i="36" s="1"/>
  <c r="AA82" i="34"/>
  <c r="Z94" i="34"/>
  <c r="AA111" i="35"/>
  <c r="Z123" i="35"/>
  <c r="R76" i="36"/>
  <c r="R78" i="36"/>
  <c r="AA140" i="34"/>
  <c r="Z152" i="34"/>
  <c r="Y146" i="35"/>
  <c r="Z141" i="34"/>
  <c r="Z146" i="34" s="1"/>
  <c r="Y153" i="34"/>
  <c r="Y159" i="34" s="1"/>
  <c r="W170" i="34"/>
  <c r="X21" i="34"/>
  <c r="W33" i="34"/>
  <c r="W183" i="34" s="1"/>
  <c r="W174" i="34"/>
  <c r="W37" i="34"/>
  <c r="X16" i="35"/>
  <c r="W165" i="35"/>
  <c r="W28" i="35"/>
  <c r="AA113" i="35"/>
  <c r="Z125" i="35"/>
  <c r="W27" i="36"/>
  <c r="W28" i="36" s="1"/>
  <c r="S59" i="37" s="1"/>
  <c r="W34" i="36"/>
  <c r="W35" i="36" s="1"/>
  <c r="S62" i="37" s="1"/>
  <c r="AA54" i="34"/>
  <c r="AA67" i="34" s="1"/>
  <c r="Z66" i="34"/>
  <c r="AA141" i="34"/>
  <c r="Z153" i="34"/>
  <c r="W174" i="35"/>
  <c r="W37" i="35"/>
  <c r="W187" i="35" s="1"/>
  <c r="R94" i="36"/>
  <c r="R96" i="36"/>
  <c r="AA50" i="34"/>
  <c r="Z62" i="34"/>
  <c r="AA139" i="34"/>
  <c r="Z151" i="34"/>
  <c r="AA137" i="35"/>
  <c r="Z149" i="35"/>
  <c r="W167" i="35"/>
  <c r="X18" i="35"/>
  <c r="W30" i="35"/>
  <c r="W180" i="35" s="1"/>
  <c r="AA52" i="35"/>
  <c r="Z64" i="35"/>
  <c r="W169" i="35"/>
  <c r="X20" i="35"/>
  <c r="W32" i="35"/>
  <c r="W182" i="35" s="1"/>
  <c r="W171" i="34"/>
  <c r="X22" i="34"/>
  <c r="W34" i="34"/>
  <c r="W184" i="34" s="1"/>
  <c r="AA109" i="34"/>
  <c r="Z121" i="34"/>
  <c r="AA53" i="34"/>
  <c r="Z65" i="34"/>
  <c r="AA77" i="34"/>
  <c r="Z89" i="34"/>
  <c r="AA84" i="35"/>
  <c r="AA97" i="35" s="1"/>
  <c r="Z96" i="35"/>
  <c r="AA46" i="34"/>
  <c r="Z56" i="34"/>
  <c r="Z58" i="34"/>
  <c r="W173" i="35"/>
  <c r="X24" i="35"/>
  <c r="W36" i="35"/>
  <c r="W186" i="35" s="1"/>
  <c r="AA143" i="34"/>
  <c r="Z155" i="34"/>
  <c r="AA48" i="34"/>
  <c r="Z60" i="34"/>
  <c r="AA107" i="34"/>
  <c r="Z119" i="34"/>
  <c r="AA79" i="35"/>
  <c r="Z91" i="35"/>
  <c r="AA47" i="35"/>
  <c r="Z59" i="35"/>
  <c r="X16" i="34"/>
  <c r="W165" i="34"/>
  <c r="W28" i="34"/>
  <c r="W178" i="34" s="1"/>
  <c r="U39" i="35"/>
  <c r="U189" i="35" s="1"/>
  <c r="T256" i="36" s="1"/>
  <c r="T279" i="36" s="1"/>
  <c r="V178" i="34"/>
  <c r="AA111" i="34"/>
  <c r="Z123" i="34"/>
  <c r="AA106" i="35"/>
  <c r="Z116" i="35"/>
  <c r="Z118" i="35"/>
  <c r="AA78" i="34"/>
  <c r="Z90" i="34"/>
  <c r="AA46" i="35"/>
  <c r="Z56" i="35"/>
  <c r="Z58" i="35"/>
  <c r="AA83" i="34"/>
  <c r="Z95" i="34"/>
  <c r="AA114" i="35"/>
  <c r="AA127" i="35" s="1"/>
  <c r="Z126" i="35"/>
  <c r="AA114" i="34"/>
  <c r="AA127" i="34" s="1"/>
  <c r="Z126" i="34"/>
  <c r="AA79" i="34"/>
  <c r="Z91" i="34"/>
  <c r="X22" i="35"/>
  <c r="W171" i="35"/>
  <c r="W34" i="35"/>
  <c r="W184" i="35" s="1"/>
  <c r="AB50" i="35"/>
  <c r="AA62" i="35"/>
  <c r="AA84" i="34"/>
  <c r="AA97" i="34" s="1"/>
  <c r="Z96" i="34"/>
  <c r="AA81" i="35"/>
  <c r="Z93" i="35"/>
  <c r="U39" i="34"/>
  <c r="U189" i="34" s="1"/>
  <c r="T194" i="36" s="1"/>
  <c r="T217" i="36" s="1"/>
  <c r="AA138" i="34"/>
  <c r="Z150" i="34"/>
  <c r="AA51" i="34"/>
  <c r="Z63" i="34"/>
  <c r="AA140" i="35"/>
  <c r="Z152" i="35"/>
  <c r="AA113" i="34"/>
  <c r="Z125" i="34"/>
  <c r="S73" i="36"/>
  <c r="O83" i="37" s="1"/>
  <c r="AA54" i="35"/>
  <c r="AA67" i="35" s="1"/>
  <c r="Z66" i="35"/>
  <c r="T73" i="36"/>
  <c r="P83" i="37" s="1"/>
  <c r="AA137" i="34"/>
  <c r="Z149" i="34"/>
  <c r="AA110" i="34"/>
  <c r="Z122" i="34"/>
  <c r="AA110" i="35"/>
  <c r="Z122" i="35"/>
  <c r="X18" i="34"/>
  <c r="W30" i="34"/>
  <c r="W180" i="34" s="1"/>
  <c r="W167" i="34"/>
  <c r="AA112" i="35"/>
  <c r="Z124" i="35"/>
  <c r="X20" i="34"/>
  <c r="W169" i="34"/>
  <c r="W32" i="34"/>
  <c r="W182" i="34" s="1"/>
  <c r="AA106" i="34"/>
  <c r="Z116" i="34"/>
  <c r="Z118" i="34"/>
  <c r="Y99" i="29"/>
  <c r="Y129" i="29"/>
  <c r="Y69" i="29"/>
  <c r="U39" i="29"/>
  <c r="U189" i="29" s="1"/>
  <c r="T132" i="36" s="1"/>
  <c r="AB118" i="2"/>
  <c r="AC119" i="2" s="1"/>
  <c r="AD120" i="2" s="1"/>
  <c r="AE121" i="2" s="1"/>
  <c r="AF122" i="2" s="1"/>
  <c r="AG123" i="2" s="1"/>
  <c r="AH124" i="2" s="1"/>
  <c r="AI125" i="2" s="1"/>
  <c r="AJ126" i="2" s="1"/>
  <c r="AE100" i="27"/>
  <c r="AD111" i="27"/>
  <c r="Z223" i="27"/>
  <c r="AA64" i="27"/>
  <c r="AD76" i="27"/>
  <c r="AC235" i="27"/>
  <c r="AC183" i="27"/>
  <c r="AC89" i="27"/>
  <c r="AC90" i="27"/>
  <c r="AA78" i="28"/>
  <c r="Z90" i="28"/>
  <c r="AC128" i="27"/>
  <c r="AA108" i="28"/>
  <c r="Z120" i="28"/>
  <c r="AA52" i="28"/>
  <c r="Z64" i="28"/>
  <c r="AA344" i="27"/>
  <c r="Z356" i="27"/>
  <c r="AA351" i="27"/>
  <c r="AA364" i="27" s="1"/>
  <c r="Z363" i="27"/>
  <c r="Z353" i="27"/>
  <c r="Z364" i="27"/>
  <c r="AA80" i="29"/>
  <c r="Z92" i="29"/>
  <c r="Y129" i="28"/>
  <c r="W165" i="29"/>
  <c r="X16" i="29"/>
  <c r="W28" i="29"/>
  <c r="W178" i="29" s="1"/>
  <c r="AA375" i="27"/>
  <c r="Z387" i="27"/>
  <c r="AA345" i="27"/>
  <c r="Z357" i="27"/>
  <c r="AJ76" i="27"/>
  <c r="AI235" i="27"/>
  <c r="W169" i="29"/>
  <c r="X20" i="29"/>
  <c r="W32" i="29"/>
  <c r="W182" i="29" s="1"/>
  <c r="Z219" i="27"/>
  <c r="AA60" i="27"/>
  <c r="AC159" i="27"/>
  <c r="AA108" i="29"/>
  <c r="Z120" i="29"/>
  <c r="AA374" i="27"/>
  <c r="Z386" i="27"/>
  <c r="AA290" i="27"/>
  <c r="Z302" i="27"/>
  <c r="AC96" i="27"/>
  <c r="AA321" i="27"/>
  <c r="AA334" i="27" s="1"/>
  <c r="Z333" i="27"/>
  <c r="AC151" i="27"/>
  <c r="AK200" i="27"/>
  <c r="V178" i="29"/>
  <c r="AA47" i="28"/>
  <c r="Z59" i="28"/>
  <c r="AA79" i="28"/>
  <c r="Z91" i="28"/>
  <c r="AC124" i="27"/>
  <c r="AC154" i="27"/>
  <c r="W30" i="28"/>
  <c r="W180" i="28" s="1"/>
  <c r="W167" i="28"/>
  <c r="X18" i="28"/>
  <c r="AA54" i="29"/>
  <c r="AA67" i="29" s="1"/>
  <c r="Z66" i="29"/>
  <c r="AB191" i="27"/>
  <c r="AB194" i="27" s="1"/>
  <c r="AB209" i="27" s="1"/>
  <c r="X257" i="27"/>
  <c r="W406" i="27"/>
  <c r="W269" i="27"/>
  <c r="W419" i="27" s="1"/>
  <c r="AA138" i="29"/>
  <c r="Z150" i="29"/>
  <c r="AB76" i="27"/>
  <c r="AA235" i="27"/>
  <c r="AA239" i="27" s="1"/>
  <c r="X21" i="29"/>
  <c r="W170" i="29"/>
  <c r="W33" i="29"/>
  <c r="W183" i="29" s="1"/>
  <c r="AK104" i="27"/>
  <c r="AA317" i="27"/>
  <c r="Z329" i="27"/>
  <c r="AA140" i="29"/>
  <c r="Z152" i="29"/>
  <c r="AA378" i="27"/>
  <c r="Z390" i="27"/>
  <c r="AA51" i="29"/>
  <c r="Z63" i="29"/>
  <c r="Z88" i="28"/>
  <c r="Z86" i="28"/>
  <c r="AA76" i="28"/>
  <c r="AA53" i="28"/>
  <c r="Z65" i="28"/>
  <c r="AB287" i="27"/>
  <c r="AA299" i="27"/>
  <c r="Y336" i="27"/>
  <c r="AA54" i="28"/>
  <c r="AA67" i="28" s="1"/>
  <c r="Z66" i="28"/>
  <c r="AD94" i="27"/>
  <c r="AA138" i="28"/>
  <c r="Z150" i="28"/>
  <c r="AD132" i="27"/>
  <c r="AC143" i="27"/>
  <c r="Z216" i="27"/>
  <c r="AA57" i="27"/>
  <c r="X163" i="28"/>
  <c r="W52" i="36" s="1"/>
  <c r="W53" i="36" s="1"/>
  <c r="X15" i="28"/>
  <c r="AC87" i="27"/>
  <c r="AA144" i="29"/>
  <c r="AA157" i="29" s="1"/>
  <c r="Z156" i="29"/>
  <c r="W32" i="28"/>
  <c r="W182" i="28" s="1"/>
  <c r="W169" i="28"/>
  <c r="X20" i="28"/>
  <c r="Z224" i="27"/>
  <c r="AA55" i="27"/>
  <c r="AA81" i="29"/>
  <c r="Z93" i="29"/>
  <c r="AA348" i="27"/>
  <c r="Z360" i="27"/>
  <c r="W167" i="29"/>
  <c r="X18" i="29"/>
  <c r="W30" i="29"/>
  <c r="W180" i="29" s="1"/>
  <c r="Y69" i="28"/>
  <c r="AA139" i="29"/>
  <c r="Z151" i="29"/>
  <c r="AA109" i="28"/>
  <c r="Z121" i="28"/>
  <c r="AA83" i="28"/>
  <c r="Z95" i="28"/>
  <c r="AA82" i="28"/>
  <c r="Z94" i="28"/>
  <c r="AC127" i="27"/>
  <c r="AC123" i="27"/>
  <c r="AB50" i="29"/>
  <c r="AA62" i="29"/>
  <c r="U276" i="27"/>
  <c r="U426" i="27" s="1"/>
  <c r="U416" i="27"/>
  <c r="AA340" i="27"/>
  <c r="AA342" i="27" s="1"/>
  <c r="AA103" i="29"/>
  <c r="AA105" i="29" s="1"/>
  <c r="AA103" i="28"/>
  <c r="AA105" i="28" s="1"/>
  <c r="AA79" i="29"/>
  <c r="Z91" i="29"/>
  <c r="AC119" i="27"/>
  <c r="U39" i="28"/>
  <c r="U189" i="28" s="1"/>
  <c r="T70" i="36" s="1"/>
  <c r="T102" i="36" s="1"/>
  <c r="T103" i="36" s="1"/>
  <c r="AA139" i="28"/>
  <c r="Z151" i="28"/>
  <c r="AA48" i="29"/>
  <c r="Z60" i="29"/>
  <c r="AA76" i="29"/>
  <c r="Z86" i="29"/>
  <c r="Z88" i="29"/>
  <c r="AA53" i="29"/>
  <c r="Z65" i="29"/>
  <c r="Y220" i="27"/>
  <c r="Y226" i="27" s="1"/>
  <c r="Y241" i="27" s="1"/>
  <c r="X25" i="36" s="1"/>
  <c r="X40" i="36" s="1"/>
  <c r="X41" i="36" s="1"/>
  <c r="Z61" i="27"/>
  <c r="Z66" i="27" s="1"/>
  <c r="Z81" i="27" s="1"/>
  <c r="AC88" i="27"/>
  <c r="AB115" i="27"/>
  <c r="AC92" i="27"/>
  <c r="AA141" i="29"/>
  <c r="Z153" i="29"/>
  <c r="AE196" i="27"/>
  <c r="AD207" i="27"/>
  <c r="AA346" i="27"/>
  <c r="Z358" i="27"/>
  <c r="AA50" i="29"/>
  <c r="Z62" i="29"/>
  <c r="Y250" i="27"/>
  <c r="Y13" i="29"/>
  <c r="Y13" i="28"/>
  <c r="X15" i="29"/>
  <c r="X163" i="29"/>
  <c r="W114" i="36" s="1"/>
  <c r="AE164" i="27"/>
  <c r="AD175" i="27"/>
  <c r="Z217" i="27"/>
  <c r="AA58" i="27"/>
  <c r="Z148" i="28"/>
  <c r="AA136" i="28"/>
  <c r="X23" i="29"/>
  <c r="W172" i="29"/>
  <c r="W35" i="29"/>
  <c r="W185" i="29" s="1"/>
  <c r="AC156" i="27"/>
  <c r="AA319" i="27"/>
  <c r="Z331" i="27"/>
  <c r="W173" i="29"/>
  <c r="X24" i="29"/>
  <c r="W36" i="29"/>
  <c r="W411" i="27"/>
  <c r="W274" i="27"/>
  <c r="W424" i="27" s="1"/>
  <c r="AA350" i="27"/>
  <c r="Z362" i="27"/>
  <c r="AC153" i="27"/>
  <c r="Z220" i="27"/>
  <c r="AA61" i="27"/>
  <c r="W29" i="28"/>
  <c r="W179" i="28" s="1"/>
  <c r="W166" i="28"/>
  <c r="X17" i="28"/>
  <c r="AC160" i="27"/>
  <c r="X254" i="27"/>
  <c r="W403" i="27"/>
  <c r="W266" i="27"/>
  <c r="W416" i="27" s="1"/>
  <c r="AA48" i="28"/>
  <c r="Z60" i="28"/>
  <c r="Y306" i="27"/>
  <c r="Z118" i="28"/>
  <c r="Z116" i="28"/>
  <c r="AA106" i="28"/>
  <c r="AA349" i="27"/>
  <c r="Z361" i="27"/>
  <c r="Z218" i="27"/>
  <c r="AA59" i="27"/>
  <c r="AA313" i="27"/>
  <c r="Z323" i="27"/>
  <c r="Z325" i="27"/>
  <c r="AA82" i="29"/>
  <c r="Z94" i="29"/>
  <c r="X261" i="27"/>
  <c r="W410" i="27"/>
  <c r="W273" i="27"/>
  <c r="W423" i="27" s="1"/>
  <c r="AA376" i="27"/>
  <c r="Z388" i="27"/>
  <c r="AA314" i="27"/>
  <c r="Z326" i="27"/>
  <c r="AE76" i="27"/>
  <c r="AD235" i="27"/>
  <c r="AJ136" i="27"/>
  <c r="AA83" i="29"/>
  <c r="Z95" i="29"/>
  <c r="W34" i="28"/>
  <c r="W184" i="28" s="1"/>
  <c r="X22" i="28"/>
  <c r="W171" i="28"/>
  <c r="AA288" i="27"/>
  <c r="Z300" i="27"/>
  <c r="W171" i="29"/>
  <c r="X22" i="29"/>
  <c r="W34" i="29"/>
  <c r="W184" i="29" s="1"/>
  <c r="Y66" i="27"/>
  <c r="Y81" i="27" s="1"/>
  <c r="X252" i="27"/>
  <c r="X400" i="27"/>
  <c r="AA194" i="27"/>
  <c r="AA209" i="27" s="1"/>
  <c r="AA284" i="27"/>
  <c r="Z296" i="27"/>
  <c r="AC187" i="27"/>
  <c r="AA315" i="27"/>
  <c r="Z327" i="27"/>
  <c r="AC91" i="27"/>
  <c r="AC76" i="27"/>
  <c r="AB235" i="27"/>
  <c r="AA47" i="29"/>
  <c r="Z59" i="29"/>
  <c r="AA143" i="28"/>
  <c r="Z155" i="28"/>
  <c r="AA136" i="29"/>
  <c r="Z148" i="29"/>
  <c r="X17" i="29"/>
  <c r="W166" i="29"/>
  <c r="W29" i="29"/>
  <c r="W179" i="29" s="1"/>
  <c r="AC122" i="27"/>
  <c r="AA285" i="27"/>
  <c r="Z297" i="27"/>
  <c r="AA310" i="27"/>
  <c r="AA312" i="27" s="1"/>
  <c r="AA73" i="29"/>
  <c r="AA75" i="29" s="1"/>
  <c r="AA73" i="28"/>
  <c r="AA75" i="28" s="1"/>
  <c r="AA112" i="29"/>
  <c r="Z124" i="29"/>
  <c r="AH76" i="27"/>
  <c r="AG235" i="27"/>
  <c r="W18" i="29"/>
  <c r="W26" i="29" s="1"/>
  <c r="W176" i="29" s="1"/>
  <c r="V131" i="36" s="1"/>
  <c r="V48" i="39" s="1"/>
  <c r="V167" i="29"/>
  <c r="V30" i="29"/>
  <c r="V180" i="29" s="1"/>
  <c r="AA51" i="28"/>
  <c r="Z63" i="28"/>
  <c r="W255" i="27"/>
  <c r="W263" i="27" s="1"/>
  <c r="W413" i="27" s="1"/>
  <c r="V404" i="27"/>
  <c r="V267" i="27"/>
  <c r="V417" i="27" s="1"/>
  <c r="W174" i="29"/>
  <c r="W37" i="29"/>
  <c r="W187" i="29" s="1"/>
  <c r="AC126" i="27"/>
  <c r="AA52" i="29"/>
  <c r="Z64" i="29"/>
  <c r="AA106" i="29"/>
  <c r="Z116" i="29"/>
  <c r="Z118" i="29"/>
  <c r="AA79" i="27"/>
  <c r="AC191" i="27"/>
  <c r="AA291" i="27"/>
  <c r="AA304" i="27" s="1"/>
  <c r="Z303" i="27"/>
  <c r="AC157" i="27"/>
  <c r="AC158" i="27"/>
  <c r="AA80" i="28"/>
  <c r="Z92" i="28"/>
  <c r="AA107" i="29"/>
  <c r="Z119" i="29"/>
  <c r="AC188" i="27"/>
  <c r="AC152" i="27"/>
  <c r="AB179" i="27"/>
  <c r="AB162" i="27"/>
  <c r="AB177" i="27" s="1"/>
  <c r="AA370" i="27"/>
  <c r="AA372" i="27" s="1"/>
  <c r="AA133" i="28"/>
  <c r="AA135" i="28" s="1"/>
  <c r="AA133" i="29"/>
  <c r="AA135" i="29" s="1"/>
  <c r="AA77" i="29"/>
  <c r="Z89" i="29"/>
  <c r="AC184" i="27"/>
  <c r="AB211" i="27"/>
  <c r="AA373" i="27"/>
  <c r="Z385" i="27"/>
  <c r="AA110" i="28"/>
  <c r="Z122" i="28"/>
  <c r="AA114" i="28"/>
  <c r="AA127" i="28" s="1"/>
  <c r="Z126" i="28"/>
  <c r="AC121" i="27"/>
  <c r="AF235" i="27"/>
  <c r="AG76" i="27"/>
  <c r="AC125" i="27"/>
  <c r="AA84" i="28"/>
  <c r="AA97" i="28" s="1"/>
  <c r="Z96" i="28"/>
  <c r="AA283" i="27"/>
  <c r="Z293" i="27"/>
  <c r="Z295" i="27"/>
  <c r="W28" i="28"/>
  <c r="W165" i="28"/>
  <c r="X16" i="28"/>
  <c r="AA111" i="29"/>
  <c r="Z123" i="29"/>
  <c r="AA118" i="2"/>
  <c r="AB119" i="2" s="1"/>
  <c r="AC120" i="2" s="1"/>
  <c r="AD121" i="2" s="1"/>
  <c r="AE122" i="2" s="1"/>
  <c r="AF123" i="2" s="1"/>
  <c r="AG124" i="2" s="1"/>
  <c r="AH125" i="2" s="1"/>
  <c r="AI126" i="2" s="1"/>
  <c r="AA130" i="2"/>
  <c r="X260" i="27"/>
  <c r="W409" i="27"/>
  <c r="W272" i="27"/>
  <c r="W422" i="27" s="1"/>
  <c r="Z215" i="27"/>
  <c r="Z243" i="27" s="1"/>
  <c r="Y16" i="36" s="1"/>
  <c r="Z83" i="27"/>
  <c r="AA56" i="27"/>
  <c r="AC190" i="27"/>
  <c r="AA112" i="28"/>
  <c r="Z124" i="28"/>
  <c r="V415" i="27"/>
  <c r="AA343" i="27"/>
  <c r="Z355" i="27"/>
  <c r="Z394" i="27"/>
  <c r="AA287" i="27"/>
  <c r="Z299" i="27"/>
  <c r="W265" i="27"/>
  <c r="W402" i="27"/>
  <c r="X253" i="27"/>
  <c r="Z58" i="28"/>
  <c r="AA46" i="28"/>
  <c r="Z56" i="28"/>
  <c r="AA113" i="28"/>
  <c r="Z125" i="28"/>
  <c r="Y366" i="27"/>
  <c r="AA111" i="28"/>
  <c r="Z123" i="28"/>
  <c r="W36" i="28"/>
  <c r="W186" i="28" s="1"/>
  <c r="X24" i="28"/>
  <c r="W173" i="28"/>
  <c r="AA318" i="27"/>
  <c r="Z330" i="27"/>
  <c r="AA110" i="29"/>
  <c r="Z122" i="29"/>
  <c r="Z141" i="29"/>
  <c r="Y153" i="29"/>
  <c r="Y159" i="29" s="1"/>
  <c r="Z378" i="27"/>
  <c r="Y390" i="27"/>
  <c r="Y396" i="27" s="1"/>
  <c r="AA316" i="27"/>
  <c r="Z328" i="27"/>
  <c r="AC185" i="27"/>
  <c r="AA143" i="29"/>
  <c r="Z155" i="29"/>
  <c r="AA113" i="29"/>
  <c r="Z125" i="29"/>
  <c r="AB50" i="28"/>
  <c r="AA62" i="28"/>
  <c r="AA137" i="28"/>
  <c r="Z149" i="28"/>
  <c r="AA84" i="29"/>
  <c r="AA97" i="29" s="1"/>
  <c r="Z96" i="29"/>
  <c r="AC120" i="27"/>
  <c r="AB147" i="27"/>
  <c r="AB130" i="27"/>
  <c r="AB145" i="27" s="1"/>
  <c r="AB98" i="27"/>
  <c r="AB113" i="27" s="1"/>
  <c r="AC94" i="27"/>
  <c r="AA109" i="29"/>
  <c r="Z121" i="29"/>
  <c r="Z222" i="27"/>
  <c r="AA63" i="27"/>
  <c r="AA137" i="29"/>
  <c r="Z149" i="29"/>
  <c r="AA81" i="28"/>
  <c r="Z93" i="28"/>
  <c r="AA380" i="27"/>
  <c r="Z392" i="27"/>
  <c r="V30" i="28"/>
  <c r="V180" i="28" s="1"/>
  <c r="V167" i="28"/>
  <c r="W18" i="28"/>
  <c r="W26" i="28" s="1"/>
  <c r="W176" i="28" s="1"/>
  <c r="V69" i="36" s="1"/>
  <c r="V15" i="39" s="1"/>
  <c r="AA280" i="27"/>
  <c r="AA282" i="27" s="1"/>
  <c r="AA43" i="29"/>
  <c r="AA45" i="29" s="1"/>
  <c r="AA43" i="28"/>
  <c r="AA45" i="28" s="1"/>
  <c r="AA141" i="28"/>
  <c r="Z153" i="28"/>
  <c r="V178" i="28"/>
  <c r="X259" i="27"/>
  <c r="W408" i="27"/>
  <c r="W271" i="27"/>
  <c r="W421" i="27" s="1"/>
  <c r="AA377" i="27"/>
  <c r="Z389" i="27"/>
  <c r="AA289" i="27"/>
  <c r="Z301" i="27"/>
  <c r="AI76" i="27"/>
  <c r="AH235" i="27"/>
  <c r="AA46" i="29"/>
  <c r="Z56" i="29"/>
  <c r="Z58" i="29"/>
  <c r="Y99" i="28"/>
  <c r="AA50" i="28"/>
  <c r="Z62" i="28"/>
  <c r="AA347" i="27"/>
  <c r="Z359" i="27"/>
  <c r="AA107" i="28"/>
  <c r="Z119" i="28"/>
  <c r="W33" i="28"/>
  <c r="W183" i="28" s="1"/>
  <c r="W170" i="28"/>
  <c r="X21" i="28"/>
  <c r="AF76" i="27"/>
  <c r="AE235" i="27"/>
  <c r="AC186" i="27"/>
  <c r="X258" i="27"/>
  <c r="W407" i="27"/>
  <c r="W270" i="27"/>
  <c r="W420" i="27" s="1"/>
  <c r="AC95" i="27"/>
  <c r="AA140" i="28"/>
  <c r="Z152" i="28"/>
  <c r="AA77" i="28"/>
  <c r="Z89" i="28"/>
  <c r="AA144" i="28"/>
  <c r="AA157" i="28" s="1"/>
  <c r="Z156" i="28"/>
  <c r="W35" i="28"/>
  <c r="W185" i="28" s="1"/>
  <c r="W172" i="28"/>
  <c r="X23" i="28"/>
  <c r="W37" i="28"/>
  <c r="W187" i="28" s="1"/>
  <c r="W174" i="28"/>
  <c r="AA114" i="29"/>
  <c r="Z126" i="29"/>
  <c r="Z141" i="28"/>
  <c r="Y153" i="28"/>
  <c r="Y159" i="28" s="1"/>
  <c r="AA381" i="27"/>
  <c r="AA394" i="27" s="1"/>
  <c r="Z393" i="27"/>
  <c r="AA78" i="29"/>
  <c r="Z90" i="29"/>
  <c r="X255" i="27"/>
  <c r="W404" i="27"/>
  <c r="W267" i="27"/>
  <c r="W417" i="27" s="1"/>
  <c r="AA320" i="27"/>
  <c r="Z332" i="27"/>
  <c r="AC189" i="27"/>
  <c r="AC155" i="27"/>
  <c r="AQ4" i="28"/>
  <c r="AO197" i="27"/>
  <c r="AP198" i="27" s="1"/>
  <c r="AQ199" i="27" s="1"/>
  <c r="AR200" i="27" s="1"/>
  <c r="AS201" i="27" s="1"/>
  <c r="AL77" i="27"/>
  <c r="AL237" i="27" s="1"/>
  <c r="AK236" i="27"/>
  <c r="AO101" i="27"/>
  <c r="AP102" i="27" s="1"/>
  <c r="AQ103" i="27" s="1"/>
  <c r="AR104" i="27" s="1"/>
  <c r="AS105" i="27" s="1"/>
  <c r="AT106" i="27" s="1"/>
  <c r="AU107" i="27" s="1"/>
  <c r="AO165" i="27"/>
  <c r="AP166" i="27" s="1"/>
  <c r="AQ167" i="27" s="1"/>
  <c r="AR168" i="27" s="1"/>
  <c r="AS169" i="27" s="1"/>
  <c r="AT170" i="27" s="1"/>
  <c r="AU171" i="27" s="1"/>
  <c r="AT205" i="27"/>
  <c r="AT204" i="27"/>
  <c r="AS202" i="27"/>
  <c r="AS205" i="27"/>
  <c r="AQ204" i="27"/>
  <c r="AQ4" i="27"/>
  <c r="AP13" i="27"/>
  <c r="AL47" i="27"/>
  <c r="AO28" i="27"/>
  <c r="AO36" i="27" s="1"/>
  <c r="AO46" i="27" s="1"/>
  <c r="AO26" i="27"/>
  <c r="AO34" i="27" s="1"/>
  <c r="AO44" i="27" s="1"/>
  <c r="AO132" i="27" s="1"/>
  <c r="AO24" i="27"/>
  <c r="AO25" i="27"/>
  <c r="AO33" i="27" s="1"/>
  <c r="AO43" i="27" s="1"/>
  <c r="AO27" i="27"/>
  <c r="AO35" i="27" s="1"/>
  <c r="AO45" i="27" s="1"/>
  <c r="AM42" i="27"/>
  <c r="AM37" i="27"/>
  <c r="AN32" i="27"/>
  <c r="AN29" i="27"/>
  <c r="AB84" i="2"/>
  <c r="AB134" i="2" s="1"/>
  <c r="AB87" i="2"/>
  <c r="AB137" i="2" s="1"/>
  <c r="AB86" i="2"/>
  <c r="AB136" i="2" s="1"/>
  <c r="AB89" i="2"/>
  <c r="AB139" i="2" s="1"/>
  <c r="AB82" i="2"/>
  <c r="Z94" i="2"/>
  <c r="Y104" i="2"/>
  <c r="Y106" i="2" s="1"/>
  <c r="Y108" i="2"/>
  <c r="Y113" i="2" s="1"/>
  <c r="Y117" i="2" s="1"/>
  <c r="AB80" i="2"/>
  <c r="AB83" i="2"/>
  <c r="AB85" i="2"/>
  <c r="AB135" i="2" s="1"/>
  <c r="AB81" i="2"/>
  <c r="AB72" i="2"/>
  <c r="AC94" i="2"/>
  <c r="AD95" i="2" s="1"/>
  <c r="AE96" i="2" s="1"/>
  <c r="AF97" i="2" s="1"/>
  <c r="AG98" i="2" s="1"/>
  <c r="AH99" i="2" s="1"/>
  <c r="AI100" i="2" s="1"/>
  <c r="AJ101" i="2" s="1"/>
  <c r="AK102" i="2" s="1"/>
  <c r="AA87" i="2"/>
  <c r="AA137" i="2" s="1"/>
  <c r="Z91" i="2"/>
  <c r="AM53" i="2"/>
  <c r="AM52" i="2"/>
  <c r="AM50" i="2"/>
  <c r="AM51" i="2"/>
  <c r="AM49" i="2"/>
  <c r="AL54" i="2"/>
  <c r="AO4" i="2"/>
  <c r="AN38" i="2"/>
  <c r="AN24" i="2"/>
  <c r="AN31" i="2"/>
  <c r="AN17" i="2"/>
  <c r="AC61" i="2"/>
  <c r="AC71" i="2" s="1"/>
  <c r="AC59" i="2"/>
  <c r="AC69" i="2" s="1"/>
  <c r="AC58" i="2"/>
  <c r="AC68" i="2" s="1"/>
  <c r="AC60" i="2"/>
  <c r="AC70" i="2" s="1"/>
  <c r="AB62" i="2"/>
  <c r="AC57" i="2"/>
  <c r="AC67" i="2" s="1"/>
  <c r="AC93" i="2" s="1"/>
  <c r="AD5" i="12"/>
  <c r="AB6" i="12"/>
  <c r="AD4" i="12"/>
  <c r="AB7" i="12"/>
  <c r="AG8" i="36"/>
  <c r="AG8" i="38" s="1"/>
  <c r="AU12" i="2"/>
  <c r="AK35" i="39" l="1" a="1"/>
  <c r="AK35" i="39" s="1"/>
  <c r="AK36" i="39" s="1"/>
  <c r="AK62" i="39" a="1"/>
  <c r="AK62" i="39" s="1"/>
  <c r="AK63" i="39" s="1"/>
  <c r="AK89" i="39" a="1"/>
  <c r="AK89" i="39" s="1"/>
  <c r="AK90" i="39" s="1"/>
  <c r="T164" i="36"/>
  <c r="T155" i="36"/>
  <c r="K182" i="37"/>
  <c r="K184" i="37" s="1"/>
  <c r="J176" i="37"/>
  <c r="J182" i="37"/>
  <c r="J184" i="37" s="1"/>
  <c r="P90" i="39"/>
  <c r="P96" i="39" s="1"/>
  <c r="P95" i="39"/>
  <c r="AJ92" i="39" a="1"/>
  <c r="AJ92" i="39" s="1"/>
  <c r="H126" i="37"/>
  <c r="H128" i="37" s="1"/>
  <c r="H120" i="37"/>
  <c r="I120" i="37"/>
  <c r="O69" i="39"/>
  <c r="K116" i="37" s="1"/>
  <c r="K126" i="37" s="1"/>
  <c r="K128" i="37" s="1"/>
  <c r="AJ65" i="39" a="1"/>
  <c r="AJ65" i="39" s="1"/>
  <c r="P68" i="39"/>
  <c r="P63" i="39"/>
  <c r="L98" i="37"/>
  <c r="L100" i="37" s="1"/>
  <c r="N127" i="37"/>
  <c r="M147" i="37"/>
  <c r="M155" i="37"/>
  <c r="M99" i="37"/>
  <c r="R291" i="36"/>
  <c r="R292" i="36" s="1"/>
  <c r="N180" i="37" s="1"/>
  <c r="O119" i="37"/>
  <c r="S264" i="36"/>
  <c r="V75" i="39"/>
  <c r="V258" i="36"/>
  <c r="V274" i="36"/>
  <c r="T288" i="36"/>
  <c r="T261" i="36"/>
  <c r="S56" i="39"/>
  <c r="S58" i="39" s="1"/>
  <c r="S60" i="39" s="1"/>
  <c r="S71" i="39"/>
  <c r="S72" i="39" s="1"/>
  <c r="O117" i="37" s="1"/>
  <c r="R283" i="36"/>
  <c r="N169" i="37"/>
  <c r="O150" i="37"/>
  <c r="O151" i="37" s="1"/>
  <c r="S229" i="36"/>
  <c r="S230" i="36" s="1"/>
  <c r="O152" i="37" s="1"/>
  <c r="S98" i="39"/>
  <c r="S99" i="39" s="1"/>
  <c r="O173" i="37" s="1"/>
  <c r="S83" i="39"/>
  <c r="S85" i="39" s="1"/>
  <c r="S87" i="39" s="1"/>
  <c r="Q89" i="39" s="1" a="1"/>
  <c r="Q89" i="39" s="1"/>
  <c r="S167" i="36"/>
  <c r="S168" i="36" s="1"/>
  <c r="O124" i="37" s="1"/>
  <c r="O127" i="37" s="1"/>
  <c r="O122" i="37"/>
  <c r="O123" i="37" s="1"/>
  <c r="AK126" i="39"/>
  <c r="AK127" i="39" s="1"/>
  <c r="T83" i="39"/>
  <c r="T98" i="39"/>
  <c r="T99" i="39" s="1"/>
  <c r="P173" i="37" s="1"/>
  <c r="S289" i="36"/>
  <c r="O178" i="37" s="1"/>
  <c r="O179" i="37" s="1"/>
  <c r="T56" i="39"/>
  <c r="T71" i="39"/>
  <c r="T72" i="39" s="1"/>
  <c r="P117" i="37" s="1"/>
  <c r="R221" i="36"/>
  <c r="N141" i="37"/>
  <c r="R203" i="36"/>
  <c r="N138" i="37"/>
  <c r="U75" i="39"/>
  <c r="U274" i="36"/>
  <c r="U258" i="36"/>
  <c r="O167" i="37"/>
  <c r="S265" i="36"/>
  <c r="AF148" i="37"/>
  <c r="C144" i="37"/>
  <c r="R159" i="36"/>
  <c r="N113" i="37"/>
  <c r="U152" i="36"/>
  <c r="U153" i="36" s="1"/>
  <c r="Q114" i="37" s="1"/>
  <c r="U49" i="39"/>
  <c r="M119" i="37"/>
  <c r="P167" i="37"/>
  <c r="U186" i="36"/>
  <c r="Q136" i="37"/>
  <c r="Q154" i="37" s="1"/>
  <c r="AK129" i="39"/>
  <c r="AK131" i="39" s="1"/>
  <c r="AK132" i="39" s="1"/>
  <c r="AL120" i="39"/>
  <c r="AL121" i="39"/>
  <c r="AL122" i="39"/>
  <c r="AL123" i="39"/>
  <c r="AL124" i="39"/>
  <c r="AL36" i="39"/>
  <c r="AL63" i="39"/>
  <c r="U248" i="36"/>
  <c r="Q164" i="37"/>
  <c r="T33" i="39"/>
  <c r="R35" i="39" s="1" a="1"/>
  <c r="R35" i="39" s="1"/>
  <c r="S33" i="39"/>
  <c r="Q35" i="39" s="1" a="1"/>
  <c r="Q35" i="39" s="1"/>
  <c r="T71" i="37"/>
  <c r="X43" i="36"/>
  <c r="X44" i="36" s="1"/>
  <c r="T73" i="37" s="1"/>
  <c r="P94" i="37"/>
  <c r="P95" i="37" s="1"/>
  <c r="T105" i="36"/>
  <c r="T106" i="36" s="1"/>
  <c r="P96" i="37" s="1"/>
  <c r="M91" i="37"/>
  <c r="U31" i="39"/>
  <c r="U44" i="39"/>
  <c r="U45" i="39" s="1"/>
  <c r="Q89" i="37" s="1"/>
  <c r="U29" i="39"/>
  <c r="U62" i="36"/>
  <c r="Q80" i="37"/>
  <c r="R97" i="36"/>
  <c r="N85" i="37"/>
  <c r="R79" i="36"/>
  <c r="N82" i="37"/>
  <c r="S68" i="37"/>
  <c r="V39" i="34"/>
  <c r="V189" i="34" s="1"/>
  <c r="U194" i="36" s="1"/>
  <c r="AB132" i="2"/>
  <c r="S140" i="36"/>
  <c r="S202" i="36"/>
  <c r="W241" i="36"/>
  <c r="W239" i="36"/>
  <c r="W244" i="36" s="1"/>
  <c r="W245" i="36" s="1"/>
  <c r="S163" i="37" s="1"/>
  <c r="V196" i="36"/>
  <c r="V212" i="36"/>
  <c r="V214" i="36" s="1"/>
  <c r="V215" i="36" s="1"/>
  <c r="R142" i="37" s="1"/>
  <c r="V180" i="36"/>
  <c r="V185" i="36"/>
  <c r="V242" i="36"/>
  <c r="V247" i="36"/>
  <c r="U90" i="36"/>
  <c r="U91" i="36" s="1"/>
  <c r="Q86" i="37" s="1"/>
  <c r="T226" i="36"/>
  <c r="T227" i="36" s="1"/>
  <c r="T199" i="36"/>
  <c r="W179" i="36"/>
  <c r="W177" i="36"/>
  <c r="W182" i="36" s="1"/>
  <c r="W183" i="36" s="1"/>
  <c r="S135" i="37" s="1"/>
  <c r="U124" i="36"/>
  <c r="S203" i="36"/>
  <c r="U197" i="36"/>
  <c r="Q139" i="37" s="1"/>
  <c r="S141" i="36"/>
  <c r="T137" i="36"/>
  <c r="T138" i="36" s="1"/>
  <c r="T165" i="36"/>
  <c r="V150" i="36"/>
  <c r="V134" i="36"/>
  <c r="S218" i="36"/>
  <c r="S220" i="36"/>
  <c r="S280" i="36"/>
  <c r="S282" i="36"/>
  <c r="S158" i="36"/>
  <c r="U135" i="36"/>
  <c r="Q111" i="37" s="1"/>
  <c r="S159" i="36"/>
  <c r="W115" i="36"/>
  <c r="W120" i="36" s="1"/>
  <c r="W121" i="36" s="1"/>
  <c r="S107" i="37" s="1"/>
  <c r="W117" i="36"/>
  <c r="Z69" i="34"/>
  <c r="V276" i="27"/>
  <c r="V426" i="27" s="1"/>
  <c r="Z69" i="35"/>
  <c r="Z99" i="35"/>
  <c r="Z129" i="34"/>
  <c r="Z99" i="34"/>
  <c r="Z129" i="35"/>
  <c r="V123" i="36"/>
  <c r="V118" i="36"/>
  <c r="R108" i="37" s="1"/>
  <c r="AB80" i="34"/>
  <c r="AA92" i="34"/>
  <c r="AB54" i="34"/>
  <c r="AB67" i="34" s="1"/>
  <c r="AA66" i="34"/>
  <c r="V88" i="36"/>
  <c r="V16" i="39" s="1"/>
  <c r="V28" i="39" s="1"/>
  <c r="V72" i="36"/>
  <c r="AB73" i="35"/>
  <c r="AB75" i="35" s="1"/>
  <c r="AB73" i="34"/>
  <c r="AB75" i="34" s="1"/>
  <c r="AB138" i="34"/>
  <c r="AA150" i="34"/>
  <c r="AB114" i="34"/>
  <c r="AB127" i="34" s="1"/>
  <c r="AA126" i="34"/>
  <c r="AC51" i="35"/>
  <c r="AB63" i="35"/>
  <c r="AB140" i="34"/>
  <c r="AA152" i="34"/>
  <c r="AB141" i="34"/>
  <c r="AA153" i="34"/>
  <c r="AB81" i="34"/>
  <c r="AA93" i="34"/>
  <c r="AB109" i="35"/>
  <c r="AA121" i="35"/>
  <c r="Y22" i="35"/>
  <c r="X171" i="35"/>
  <c r="X34" i="35"/>
  <c r="X184" i="35" s="1"/>
  <c r="S96" i="36"/>
  <c r="S94" i="36"/>
  <c r="AC51" i="34"/>
  <c r="AB63" i="34"/>
  <c r="AB108" i="34"/>
  <c r="AA120" i="34"/>
  <c r="AB114" i="35"/>
  <c r="AB127" i="35" s="1"/>
  <c r="AA126" i="35"/>
  <c r="Z13" i="35"/>
  <c r="Z13" i="34"/>
  <c r="AB107" i="34"/>
  <c r="AA119" i="34"/>
  <c r="Y19" i="34"/>
  <c r="X168" i="34"/>
  <c r="X31" i="34"/>
  <c r="X181" i="34" s="1"/>
  <c r="AB139" i="34"/>
  <c r="AA151" i="34"/>
  <c r="AB47" i="35"/>
  <c r="AA59" i="35"/>
  <c r="X166" i="34"/>
  <c r="Y17" i="34"/>
  <c r="X29" i="34"/>
  <c r="X179" i="34" s="1"/>
  <c r="AB49" i="34"/>
  <c r="AA61" i="34"/>
  <c r="AB47" i="34"/>
  <c r="AA59" i="34"/>
  <c r="AB53" i="35"/>
  <c r="AA65" i="35"/>
  <c r="AB142" i="34"/>
  <c r="AA154" i="34"/>
  <c r="X167" i="35"/>
  <c r="Y18" i="35"/>
  <c r="X30" i="35"/>
  <c r="X180" i="35" s="1"/>
  <c r="AB140" i="35"/>
  <c r="AA152" i="35"/>
  <c r="AB79" i="35"/>
  <c r="AA91" i="35"/>
  <c r="AB106" i="35"/>
  <c r="AA116" i="35"/>
  <c r="AA118" i="35"/>
  <c r="AB113" i="34"/>
  <c r="AA125" i="34"/>
  <c r="AB110" i="35"/>
  <c r="AA122" i="35"/>
  <c r="Y18" i="36"/>
  <c r="Y19" i="36" s="1"/>
  <c r="U56" i="37" s="1"/>
  <c r="X34" i="36"/>
  <c r="X35" i="36" s="1"/>
  <c r="T62" i="37" s="1"/>
  <c r="X27" i="36"/>
  <c r="X28" i="36" s="1"/>
  <c r="T59" i="37" s="1"/>
  <c r="W55" i="36"/>
  <c r="W58" i="36"/>
  <c r="W59" i="36" s="1"/>
  <c r="S79" i="37" s="1"/>
  <c r="AB141" i="35"/>
  <c r="AA153" i="35"/>
  <c r="X172" i="34"/>
  <c r="Y23" i="34"/>
  <c r="X35" i="34"/>
  <c r="X185" i="34" s="1"/>
  <c r="AB51" i="34"/>
  <c r="AA63" i="34"/>
  <c r="X171" i="34"/>
  <c r="Y22" i="34"/>
  <c r="X34" i="34"/>
  <c r="X184" i="34" s="1"/>
  <c r="AB136" i="34"/>
  <c r="AA148" i="34"/>
  <c r="X19" i="35"/>
  <c r="X26" i="35" s="1"/>
  <c r="X176" i="35" s="1"/>
  <c r="W255" i="36" s="1"/>
  <c r="W168" i="35"/>
  <c r="W31" i="35"/>
  <c r="W181" i="35" s="1"/>
  <c r="AB48" i="34"/>
  <c r="AA60" i="34"/>
  <c r="AB108" i="35"/>
  <c r="AA120" i="35"/>
  <c r="AB106" i="34"/>
  <c r="AA116" i="34"/>
  <c r="AA118" i="34"/>
  <c r="AA142" i="35"/>
  <c r="AA146" i="35" s="1"/>
  <c r="Z154" i="35"/>
  <c r="Z159" i="35" s="1"/>
  <c r="AB52" i="34"/>
  <c r="AA64" i="34"/>
  <c r="AB79" i="34"/>
  <c r="AA91" i="34"/>
  <c r="AB48" i="35"/>
  <c r="AA60" i="35"/>
  <c r="AB144" i="34"/>
  <c r="AB157" i="34" s="1"/>
  <c r="AA156" i="34"/>
  <c r="X168" i="35"/>
  <c r="Y19" i="35"/>
  <c r="X31" i="35"/>
  <c r="X181" i="35" s="1"/>
  <c r="W178" i="35"/>
  <c r="AB136" i="35"/>
  <c r="AA148" i="35"/>
  <c r="X173" i="34"/>
  <c r="Y24" i="34"/>
  <c r="X36" i="34"/>
  <c r="X186" i="34" s="1"/>
  <c r="AB144" i="35"/>
  <c r="AB157" i="35" s="1"/>
  <c r="AA156" i="35"/>
  <c r="AB81" i="35"/>
  <c r="AA93" i="35"/>
  <c r="AB137" i="35"/>
  <c r="AA149" i="35"/>
  <c r="Y163" i="35"/>
  <c r="X238" i="36" s="1"/>
  <c r="Y15" i="35"/>
  <c r="AB46" i="34"/>
  <c r="AA56" i="34"/>
  <c r="AA58" i="34"/>
  <c r="AB54" i="35"/>
  <c r="AB67" i="35" s="1"/>
  <c r="AA66" i="35"/>
  <c r="X165" i="34"/>
  <c r="Y16" i="34"/>
  <c r="X28" i="34"/>
  <c r="AB82" i="34"/>
  <c r="AA94" i="34"/>
  <c r="T93" i="36"/>
  <c r="T75" i="36"/>
  <c r="Y21" i="34"/>
  <c r="X170" i="34"/>
  <c r="X33" i="34"/>
  <c r="X183" i="34" s="1"/>
  <c r="AB111" i="35"/>
  <c r="AA123" i="35"/>
  <c r="AB82" i="35"/>
  <c r="AA94" i="35"/>
  <c r="X172" i="35"/>
  <c r="Y23" i="35"/>
  <c r="X35" i="35"/>
  <c r="X185" i="35" s="1"/>
  <c r="AB107" i="35"/>
  <c r="AA119" i="35"/>
  <c r="AB112" i="35"/>
  <c r="AA124" i="35"/>
  <c r="X167" i="34"/>
  <c r="Y18" i="34"/>
  <c r="X30" i="34"/>
  <c r="X180" i="34" s="1"/>
  <c r="AB83" i="35"/>
  <c r="AA95" i="35"/>
  <c r="X165" i="35"/>
  <c r="Y16" i="35"/>
  <c r="X28" i="35"/>
  <c r="X178" i="35" s="1"/>
  <c r="AB84" i="35"/>
  <c r="AB97" i="35" s="1"/>
  <c r="AA96" i="35"/>
  <c r="V39" i="35"/>
  <c r="V189" i="35" s="1"/>
  <c r="U256" i="36" s="1"/>
  <c r="U279" i="36" s="1"/>
  <c r="X19" i="34"/>
  <c r="W168" i="34"/>
  <c r="W31" i="34"/>
  <c r="W181" i="34" s="1"/>
  <c r="Y15" i="34"/>
  <c r="Y163" i="34"/>
  <c r="X176" i="36" s="1"/>
  <c r="AB46" i="35"/>
  <c r="AA56" i="35"/>
  <c r="AA58" i="35"/>
  <c r="AB137" i="34"/>
  <c r="AA149" i="34"/>
  <c r="AB78" i="35"/>
  <c r="AA90" i="35"/>
  <c r="AB43" i="35"/>
  <c r="AB45" i="35" s="1"/>
  <c r="AB43" i="34"/>
  <c r="AB45" i="34" s="1"/>
  <c r="W187" i="34"/>
  <c r="AB49" i="35"/>
  <c r="AA61" i="35"/>
  <c r="AB133" i="34"/>
  <c r="AB135" i="34" s="1"/>
  <c r="AB133" i="35"/>
  <c r="AB135" i="35" s="1"/>
  <c r="AB103" i="34"/>
  <c r="AB105" i="34" s="1"/>
  <c r="AB103" i="35"/>
  <c r="AB105" i="35" s="1"/>
  <c r="S78" i="36"/>
  <c r="AB84" i="34"/>
  <c r="AB97" i="34" s="1"/>
  <c r="AA96" i="34"/>
  <c r="AB80" i="35"/>
  <c r="AA92" i="35"/>
  <c r="X174" i="35"/>
  <c r="X37" i="35"/>
  <c r="AB78" i="34"/>
  <c r="AA90" i="34"/>
  <c r="AA142" i="34"/>
  <c r="Z154" i="34"/>
  <c r="Z159" i="34" s="1"/>
  <c r="V61" i="36"/>
  <c r="V56" i="36"/>
  <c r="AB76" i="35"/>
  <c r="AA86" i="35"/>
  <c r="AA88" i="35"/>
  <c r="AB142" i="35"/>
  <c r="AA154" i="35"/>
  <c r="U73" i="36"/>
  <c r="Q83" i="37" s="1"/>
  <c r="AB53" i="34"/>
  <c r="AA65" i="34"/>
  <c r="AB139" i="35"/>
  <c r="AA151" i="35"/>
  <c r="X174" i="34"/>
  <c r="X37" i="34"/>
  <c r="X187" i="34" s="1"/>
  <c r="AB77" i="34"/>
  <c r="AA89" i="34"/>
  <c r="AB113" i="35"/>
  <c r="AA125" i="35"/>
  <c r="AB111" i="34"/>
  <c r="AA123" i="34"/>
  <c r="S79" i="36"/>
  <c r="AB112" i="34"/>
  <c r="AA124" i="34"/>
  <c r="AB110" i="34"/>
  <c r="AA122" i="34"/>
  <c r="Y21" i="35"/>
  <c r="X170" i="35"/>
  <c r="X33" i="35"/>
  <c r="X183" i="35" s="1"/>
  <c r="AB138" i="35"/>
  <c r="AA150" i="35"/>
  <c r="X166" i="35"/>
  <c r="Y17" i="35"/>
  <c r="X29" i="35"/>
  <c r="X179" i="35" s="1"/>
  <c r="AB83" i="34"/>
  <c r="AA95" i="34"/>
  <c r="AB109" i="34"/>
  <c r="AA121" i="34"/>
  <c r="AB76" i="34"/>
  <c r="AA86" i="34"/>
  <c r="AA88" i="34"/>
  <c r="X173" i="35"/>
  <c r="Y24" i="35"/>
  <c r="X36" i="35"/>
  <c r="X186" i="35" s="1"/>
  <c r="AB77" i="35"/>
  <c r="AA89" i="35"/>
  <c r="AB51" i="35"/>
  <c r="AA63" i="35"/>
  <c r="AB52" i="35"/>
  <c r="AA64" i="35"/>
  <c r="AB131" i="2"/>
  <c r="V39" i="28"/>
  <c r="V189" i="28" s="1"/>
  <c r="U70" i="36" s="1"/>
  <c r="U102" i="36" s="1"/>
  <c r="U103" i="36" s="1"/>
  <c r="Z69" i="29"/>
  <c r="Z129" i="29"/>
  <c r="Z306" i="27"/>
  <c r="Z99" i="29"/>
  <c r="Z118" i="2"/>
  <c r="Z131" i="2" s="1"/>
  <c r="Z141" i="2" s="1"/>
  <c r="Y128" i="2"/>
  <c r="AB321" i="27"/>
  <c r="AB334" i="27" s="1"/>
  <c r="AA333" i="27"/>
  <c r="AB378" i="27"/>
  <c r="AA390" i="27"/>
  <c r="AB381" i="27"/>
  <c r="AB394" i="27" s="1"/>
  <c r="AA393" i="27"/>
  <c r="AB138" i="28"/>
  <c r="AA150" i="28"/>
  <c r="AD186" i="27"/>
  <c r="AA142" i="29"/>
  <c r="AA146" i="29" s="1"/>
  <c r="Z154" i="29"/>
  <c r="Z159" i="29" s="1"/>
  <c r="Y254" i="27"/>
  <c r="X403" i="27"/>
  <c r="X266" i="27"/>
  <c r="X416" i="27" s="1"/>
  <c r="Z366" i="27"/>
  <c r="AB78" i="29"/>
  <c r="AA90" i="29"/>
  <c r="AB81" i="28"/>
  <c r="AA93" i="28"/>
  <c r="AD158" i="27"/>
  <c r="AB52" i="28"/>
  <c r="AA64" i="28"/>
  <c r="AI77" i="27"/>
  <c r="AH236" i="27"/>
  <c r="AB286" i="27"/>
  <c r="AA298" i="27"/>
  <c r="AD77" i="27"/>
  <c r="AC236" i="27"/>
  <c r="AB315" i="27"/>
  <c r="AA327" i="27"/>
  <c r="Z336" i="27"/>
  <c r="AB350" i="27"/>
  <c r="AA362" i="27"/>
  <c r="X174" i="29"/>
  <c r="X37" i="29"/>
  <c r="X187" i="29" s="1"/>
  <c r="Y252" i="27"/>
  <c r="Y400" i="27"/>
  <c r="AB343" i="27"/>
  <c r="AA353" i="27"/>
  <c r="AA355" i="27"/>
  <c r="AD124" i="27"/>
  <c r="AB84" i="28"/>
  <c r="AB97" i="28" s="1"/>
  <c r="AA96" i="28"/>
  <c r="Y19" i="29"/>
  <c r="X168" i="29"/>
  <c r="X31" i="29"/>
  <c r="X181" i="29" s="1"/>
  <c r="AB77" i="28"/>
  <c r="AA89" i="28"/>
  <c r="AB141" i="29"/>
  <c r="AA153" i="29"/>
  <c r="AC192" i="27"/>
  <c r="AC194" i="27" s="1"/>
  <c r="AC209" i="27" s="1"/>
  <c r="AD125" i="27"/>
  <c r="AL201" i="27"/>
  <c r="AB109" i="29"/>
  <c r="AA121" i="29"/>
  <c r="AB81" i="29"/>
  <c r="AA93" i="29"/>
  <c r="AB53" i="28"/>
  <c r="AA65" i="28"/>
  <c r="AB79" i="28"/>
  <c r="AA91" i="28"/>
  <c r="AA142" i="28"/>
  <c r="AA146" i="28" s="1"/>
  <c r="Z154" i="28"/>
  <c r="Z159" i="28" s="1"/>
  <c r="AA58" i="28"/>
  <c r="AB46" i="28"/>
  <c r="AA56" i="28"/>
  <c r="AB73" i="28"/>
  <c r="AB75" i="28" s="1"/>
  <c r="AB310" i="27"/>
  <c r="AB312" i="27" s="1"/>
  <c r="AB73" i="29"/>
  <c r="AB75" i="29" s="1"/>
  <c r="AB112" i="28"/>
  <c r="AA124" i="28"/>
  <c r="AB344" i="27"/>
  <c r="AA356" i="27"/>
  <c r="AD191" i="27"/>
  <c r="AD122" i="27"/>
  <c r="AB374" i="27"/>
  <c r="AA386" i="27"/>
  <c r="AB136" i="29"/>
  <c r="AA148" i="29"/>
  <c r="Z146" i="29"/>
  <c r="AB107" i="28"/>
  <c r="AA119" i="28"/>
  <c r="Y255" i="27"/>
  <c r="X404" i="27"/>
  <c r="X267" i="27"/>
  <c r="X417" i="27" s="1"/>
  <c r="AD154" i="27"/>
  <c r="AB142" i="29"/>
  <c r="AA154" i="29"/>
  <c r="AD88" i="27"/>
  <c r="AC98" i="27"/>
  <c r="AC113" i="27" s="1"/>
  <c r="AC115" i="27"/>
  <c r="AB236" i="27"/>
  <c r="AB239" i="27" s="1"/>
  <c r="AC77" i="27"/>
  <c r="AB79" i="27"/>
  <c r="AB376" i="27"/>
  <c r="AA388" i="27"/>
  <c r="AD184" i="27"/>
  <c r="AC211" i="27"/>
  <c r="AD156" i="27"/>
  <c r="AB108" i="28"/>
  <c r="AA120" i="28"/>
  <c r="AB47" i="29"/>
  <c r="AA59" i="29"/>
  <c r="AB46" i="29"/>
  <c r="AA56" i="29"/>
  <c r="AA58" i="29"/>
  <c r="AB82" i="28"/>
  <c r="AA94" i="28"/>
  <c r="AB110" i="29"/>
  <c r="AA122" i="29"/>
  <c r="AD121" i="27"/>
  <c r="AC51" i="28"/>
  <c r="AB63" i="28"/>
  <c r="AB111" i="29"/>
  <c r="AA123" i="29"/>
  <c r="Y261" i="27"/>
  <c r="X410" i="27"/>
  <c r="X273" i="27"/>
  <c r="X423" i="27" s="1"/>
  <c r="X29" i="28"/>
  <c r="X179" i="28" s="1"/>
  <c r="X166" i="28"/>
  <c r="Y17" i="28"/>
  <c r="AA148" i="28"/>
  <c r="AB136" i="28"/>
  <c r="AB107" i="29"/>
  <c r="AA119" i="29"/>
  <c r="Y130" i="2"/>
  <c r="Y141" i="2" s="1"/>
  <c r="AB113" i="29"/>
  <c r="AA125" i="29"/>
  <c r="AB137" i="29"/>
  <c r="AA149" i="29"/>
  <c r="AD92" i="27"/>
  <c r="AD188" i="27"/>
  <c r="X172" i="29"/>
  <c r="Y23" i="29"/>
  <c r="X35" i="29"/>
  <c r="X185" i="29" s="1"/>
  <c r="AB84" i="29"/>
  <c r="AB97" i="29" s="1"/>
  <c r="AA96" i="29"/>
  <c r="AB377" i="27"/>
  <c r="AA389" i="27"/>
  <c r="AB314" i="27"/>
  <c r="AA326" i="27"/>
  <c r="AA221" i="27"/>
  <c r="AB62" i="27"/>
  <c r="AA131" i="2"/>
  <c r="X173" i="29"/>
  <c r="Y24" i="29"/>
  <c r="X36" i="29"/>
  <c r="X186" i="29" s="1"/>
  <c r="AB51" i="29"/>
  <c r="AA63" i="29"/>
  <c r="Z221" i="27"/>
  <c r="Z226" i="27" s="1"/>
  <c r="Z241" i="27" s="1"/>
  <c r="Y25" i="36" s="1"/>
  <c r="Y40" i="36" s="1"/>
  <c r="Y41" i="36" s="1"/>
  <c r="AA62" i="27"/>
  <c r="AA66" i="27" s="1"/>
  <c r="AA81" i="27" s="1"/>
  <c r="X33" i="28"/>
  <c r="X183" i="28" s="1"/>
  <c r="X170" i="28"/>
  <c r="Y21" i="28"/>
  <c r="X28" i="28"/>
  <c r="X165" i="28"/>
  <c r="Y16" i="28"/>
  <c r="AE133" i="27"/>
  <c r="AD143" i="27"/>
  <c r="Z99" i="28"/>
  <c r="AB318" i="27"/>
  <c r="AA330" i="27"/>
  <c r="AB80" i="28"/>
  <c r="AA92" i="28"/>
  <c r="AD160" i="27"/>
  <c r="Y21" i="29"/>
  <c r="X170" i="29"/>
  <c r="X33" i="29"/>
  <c r="X183" i="29" s="1"/>
  <c r="AB109" i="28"/>
  <c r="AA121" i="28"/>
  <c r="AD91" i="27"/>
  <c r="Y256" i="27"/>
  <c r="X405" i="27"/>
  <c r="X268" i="27"/>
  <c r="X418" i="27" s="1"/>
  <c r="AA127" i="29"/>
  <c r="AD96" i="27"/>
  <c r="AD187" i="27"/>
  <c r="Y260" i="27"/>
  <c r="X409" i="27"/>
  <c r="X272" i="27"/>
  <c r="X422" i="27" s="1"/>
  <c r="AB283" i="27"/>
  <c r="AA293" i="27"/>
  <c r="AA295" i="27"/>
  <c r="W415" i="27"/>
  <c r="AB370" i="27"/>
  <c r="AB372" i="27" s="1"/>
  <c r="AB133" i="28"/>
  <c r="AB135" i="28" s="1"/>
  <c r="AB133" i="29"/>
  <c r="AB135" i="29" s="1"/>
  <c r="AB373" i="27"/>
  <c r="AA385" i="27"/>
  <c r="AA219" i="27"/>
  <c r="AB60" i="27"/>
  <c r="AD151" i="27"/>
  <c r="AB320" i="27"/>
  <c r="AA332" i="27"/>
  <c r="AB137" i="28"/>
  <c r="AA149" i="28"/>
  <c r="AE175" i="27"/>
  <c r="AF165" i="27"/>
  <c r="AD93" i="27"/>
  <c r="AB77" i="29"/>
  <c r="AA89" i="29"/>
  <c r="AD120" i="27"/>
  <c r="AC147" i="27"/>
  <c r="AC130" i="27"/>
  <c r="AC145" i="27" s="1"/>
  <c r="AB110" i="28"/>
  <c r="AA122" i="28"/>
  <c r="AB349" i="27"/>
  <c r="AA361" i="27"/>
  <c r="AB139" i="29"/>
  <c r="AA151" i="29"/>
  <c r="AD152" i="27"/>
  <c r="AC179" i="27"/>
  <c r="AC162" i="27"/>
  <c r="AC177" i="27" s="1"/>
  <c r="AB291" i="27"/>
  <c r="AB304" i="27" s="1"/>
  <c r="AA303" i="27"/>
  <c r="AF101" i="27"/>
  <c r="AE111" i="27"/>
  <c r="AB348" i="27"/>
  <c r="AA360" i="27"/>
  <c r="AJ77" i="27"/>
  <c r="AI236" i="27"/>
  <c r="W31" i="28"/>
  <c r="W181" i="28" s="1"/>
  <c r="W168" i="28"/>
  <c r="X19" i="28"/>
  <c r="AB138" i="29"/>
  <c r="AA150" i="29"/>
  <c r="AD95" i="27"/>
  <c r="AB114" i="29"/>
  <c r="AB127" i="29" s="1"/>
  <c r="AA126" i="29"/>
  <c r="AB317" i="27"/>
  <c r="AA329" i="27"/>
  <c r="AB319" i="27"/>
  <c r="AA331" i="27"/>
  <c r="AB114" i="28"/>
  <c r="AB127" i="28" s="1"/>
  <c r="AA126" i="28"/>
  <c r="Z129" i="28"/>
  <c r="AA216" i="27"/>
  <c r="AB57" i="27"/>
  <c r="W178" i="28"/>
  <c r="AD189" i="27"/>
  <c r="AD159" i="27"/>
  <c r="AD192" i="27"/>
  <c r="AA88" i="28"/>
  <c r="AB76" i="28"/>
  <c r="AA86" i="28"/>
  <c r="AD123" i="27"/>
  <c r="AB144" i="28"/>
  <c r="AB157" i="28" s="1"/>
  <c r="AA156" i="28"/>
  <c r="AB285" i="27"/>
  <c r="AA297" i="27"/>
  <c r="AK137" i="27"/>
  <c r="AB351" i="27"/>
  <c r="AB364" i="27" s="1"/>
  <c r="AA363" i="27"/>
  <c r="Z146" i="28"/>
  <c r="AC51" i="29"/>
  <c r="AB63" i="29"/>
  <c r="AD128" i="27"/>
  <c r="AB139" i="28"/>
  <c r="AA151" i="28"/>
  <c r="AB52" i="29"/>
  <c r="AA64" i="29"/>
  <c r="AL105" i="27"/>
  <c r="AD155" i="27"/>
  <c r="AB48" i="28"/>
  <c r="AA60" i="28"/>
  <c r="X166" i="29"/>
  <c r="Y17" i="29"/>
  <c r="X29" i="29"/>
  <c r="X179" i="29" s="1"/>
  <c r="AD119" i="27"/>
  <c r="AB79" i="29"/>
  <c r="AA91" i="29"/>
  <c r="AB78" i="28"/>
  <c r="AA90" i="28"/>
  <c r="AF236" i="27"/>
  <c r="AG77" i="27"/>
  <c r="AA223" i="27"/>
  <c r="AB64" i="27"/>
  <c r="AB288" i="27"/>
  <c r="AA300" i="27"/>
  <c r="AB113" i="28"/>
  <c r="AA125" i="28"/>
  <c r="Z250" i="27"/>
  <c r="Z13" i="29"/>
  <c r="Z13" i="28"/>
  <c r="AD126" i="27"/>
  <c r="AB340" i="27"/>
  <c r="AB342" i="27" s="1"/>
  <c r="AB103" i="28"/>
  <c r="AB105" i="28" s="1"/>
  <c r="AB103" i="29"/>
  <c r="AB105" i="29" s="1"/>
  <c r="AB53" i="29"/>
  <c r="AA65" i="29"/>
  <c r="AB76" i="29"/>
  <c r="AA86" i="29"/>
  <c r="AA88" i="29"/>
  <c r="AB289" i="27"/>
  <c r="AA301" i="27"/>
  <c r="X411" i="27"/>
  <c r="X274" i="27"/>
  <c r="X424" i="27" s="1"/>
  <c r="X165" i="29"/>
  <c r="Y16" i="29"/>
  <c r="X28" i="29"/>
  <c r="AB347" i="27"/>
  <c r="AA359" i="27"/>
  <c r="AB49" i="29"/>
  <c r="AA61" i="29"/>
  <c r="AB80" i="29"/>
  <c r="AA92" i="29"/>
  <c r="AB140" i="29"/>
  <c r="AA152" i="29"/>
  <c r="AB82" i="29"/>
  <c r="AA94" i="29"/>
  <c r="AC288" i="27"/>
  <c r="AB300" i="27"/>
  <c r="V39" i="29"/>
  <c r="V189" i="29" s="1"/>
  <c r="U132" i="36" s="1"/>
  <c r="AA220" i="27"/>
  <c r="AB61" i="27"/>
  <c r="AJ236" i="27"/>
  <c r="AK77" i="27"/>
  <c r="AE77" i="27"/>
  <c r="AD236" i="27"/>
  <c r="AD190" i="27"/>
  <c r="X34" i="28"/>
  <c r="X184" i="28" s="1"/>
  <c r="X171" i="28"/>
  <c r="Y22" i="28"/>
  <c r="AB51" i="28"/>
  <c r="AA63" i="28"/>
  <c r="AB290" i="27"/>
  <c r="AA302" i="27"/>
  <c r="AB144" i="29"/>
  <c r="AB157" i="29" s="1"/>
  <c r="AA156" i="29"/>
  <c r="AA379" i="27"/>
  <c r="Z391" i="27"/>
  <c r="Z396" i="27" s="1"/>
  <c r="X37" i="28"/>
  <c r="X187" i="28" s="1"/>
  <c r="X174" i="28"/>
  <c r="AB47" i="28"/>
  <c r="AA59" i="28"/>
  <c r="AH77" i="27"/>
  <c r="AG236" i="27"/>
  <c r="AD185" i="27"/>
  <c r="AD153" i="27"/>
  <c r="AB108" i="29"/>
  <c r="AA120" i="29"/>
  <c r="X256" i="27"/>
  <c r="X263" i="27" s="1"/>
  <c r="X413" i="27" s="1"/>
  <c r="W405" i="27"/>
  <c r="W268" i="27"/>
  <c r="W418" i="27" s="1"/>
  <c r="X19" i="29"/>
  <c r="X26" i="29" s="1"/>
  <c r="X176" i="29" s="1"/>
  <c r="W131" i="36" s="1"/>
  <c r="W48" i="39" s="1"/>
  <c r="W168" i="29"/>
  <c r="W31" i="29"/>
  <c r="W181" i="29" s="1"/>
  <c r="AB313" i="27"/>
  <c r="AA323" i="27"/>
  <c r="AA325" i="27"/>
  <c r="AB48" i="29"/>
  <c r="AA60" i="29"/>
  <c r="AB316" i="27"/>
  <c r="AA328" i="27"/>
  <c r="AF77" i="27"/>
  <c r="AE236" i="27"/>
  <c r="AB49" i="28"/>
  <c r="AA61" i="28"/>
  <c r="X167" i="28"/>
  <c r="Y18" i="28"/>
  <c r="X30" i="28"/>
  <c r="X180" i="28" s="1"/>
  <c r="AA218" i="27"/>
  <c r="AB59" i="27"/>
  <c r="Y163" i="28"/>
  <c r="X52" i="36" s="1"/>
  <c r="X53" i="36" s="1"/>
  <c r="Y15" i="28"/>
  <c r="AB280" i="27"/>
  <c r="AB282" i="27" s="1"/>
  <c r="AB43" i="29"/>
  <c r="AB45" i="29" s="1"/>
  <c r="AB43" i="28"/>
  <c r="AB45" i="28" s="1"/>
  <c r="AA118" i="28"/>
  <c r="AB106" i="28"/>
  <c r="AA116" i="28"/>
  <c r="AB83" i="28"/>
  <c r="AA95" i="28"/>
  <c r="AA217" i="27"/>
  <c r="AB58" i="27"/>
  <c r="AE95" i="27"/>
  <c r="AB379" i="27"/>
  <c r="AA391" i="27"/>
  <c r="Y258" i="27"/>
  <c r="X407" i="27"/>
  <c r="X270" i="27"/>
  <c r="X420" i="27" s="1"/>
  <c r="X31" i="28"/>
  <c r="X181" i="28" s="1"/>
  <c r="X168" i="28"/>
  <c r="Y19" i="28"/>
  <c r="AB375" i="27"/>
  <c r="AA387" i="27"/>
  <c r="AB345" i="27"/>
  <c r="AA357" i="27"/>
  <c r="AD90" i="27"/>
  <c r="AA224" i="27"/>
  <c r="AB55" i="27"/>
  <c r="AB108" i="2"/>
  <c r="AB113" i="2" s="1"/>
  <c r="AB117" i="2" s="1"/>
  <c r="AB130" i="2" s="1"/>
  <c r="X36" i="28"/>
  <c r="X186" i="28" s="1"/>
  <c r="X173" i="28"/>
  <c r="Y24" i="28"/>
  <c r="AB141" i="28"/>
  <c r="AA153" i="28"/>
  <c r="Y259" i="27"/>
  <c r="X408" i="27"/>
  <c r="X271" i="27"/>
  <c r="X421" i="27" s="1"/>
  <c r="AB142" i="28"/>
  <c r="AA154" i="28"/>
  <c r="Z383" i="27"/>
  <c r="AB112" i="29"/>
  <c r="AA124" i="29"/>
  <c r="AB284" i="27"/>
  <c r="AA296" i="27"/>
  <c r="AB111" i="28"/>
  <c r="AA123" i="28"/>
  <c r="AD127" i="27"/>
  <c r="Y18" i="29"/>
  <c r="X167" i="29"/>
  <c r="X30" i="29"/>
  <c r="X180" i="29" s="1"/>
  <c r="X402" i="27"/>
  <c r="Y253" i="27"/>
  <c r="X265" i="27"/>
  <c r="X35" i="28"/>
  <c r="X185" i="28" s="1"/>
  <c r="X172" i="28"/>
  <c r="Y23" i="28"/>
  <c r="AB83" i="29"/>
  <c r="AA95" i="29"/>
  <c r="W186" i="29"/>
  <c r="AD157" i="27"/>
  <c r="Y15" i="29"/>
  <c r="Y163" i="29"/>
  <c r="X114" i="36" s="1"/>
  <c r="AF197" i="27"/>
  <c r="AE207" i="27"/>
  <c r="AD89" i="27"/>
  <c r="AB54" i="29"/>
  <c r="AB67" i="29" s="1"/>
  <c r="AA66" i="29"/>
  <c r="AB140" i="28"/>
  <c r="AA152" i="28"/>
  <c r="AB106" i="29"/>
  <c r="AA116" i="29"/>
  <c r="AA118" i="29"/>
  <c r="AA215" i="27"/>
  <c r="AA243" i="27" s="1"/>
  <c r="Z16" i="36" s="1"/>
  <c r="AA83" i="27"/>
  <c r="AB56" i="27"/>
  <c r="AB54" i="28"/>
  <c r="AB67" i="28" s="1"/>
  <c r="AA66" i="28"/>
  <c r="Y22" i="29"/>
  <c r="X171" i="29"/>
  <c r="X34" i="29"/>
  <c r="X184" i="29" s="1"/>
  <c r="AD87" i="27"/>
  <c r="AB346" i="27"/>
  <c r="AA358" i="27"/>
  <c r="Z69" i="28"/>
  <c r="AR4" i="28"/>
  <c r="AP133" i="27"/>
  <c r="AQ134" i="27" s="1"/>
  <c r="AR135" i="27" s="1"/>
  <c r="AS136" i="27" s="1"/>
  <c r="AT137" i="27" s="1"/>
  <c r="AU138" i="27" s="1"/>
  <c r="AR205" i="27"/>
  <c r="AT203" i="27"/>
  <c r="AU205" i="27"/>
  <c r="AT202" i="27"/>
  <c r="AN42" i="27"/>
  <c r="AN37" i="27"/>
  <c r="AR4" i="27"/>
  <c r="AQ13" i="27"/>
  <c r="AO29" i="27"/>
  <c r="AO32" i="27"/>
  <c r="AM47" i="27"/>
  <c r="AM68" i="27"/>
  <c r="AM228" i="27" s="1"/>
  <c r="AP28" i="27"/>
  <c r="AP36" i="27" s="1"/>
  <c r="AP46" i="27" s="1"/>
  <c r="AP196" i="27" s="1"/>
  <c r="AP26" i="27"/>
  <c r="AP34" i="27" s="1"/>
  <c r="AP44" i="27" s="1"/>
  <c r="AP24" i="27"/>
  <c r="AP25" i="27"/>
  <c r="AP33" i="27" s="1"/>
  <c r="AP43" i="27" s="1"/>
  <c r="AP100" i="27" s="1"/>
  <c r="AP27" i="27"/>
  <c r="AP35" i="27" s="1"/>
  <c r="AP45" i="27" s="1"/>
  <c r="AP164" i="27" s="1"/>
  <c r="AC80" i="2"/>
  <c r="AC108" i="2" s="1"/>
  <c r="AC113" i="2" s="1"/>
  <c r="AC117" i="2" s="1"/>
  <c r="AC86" i="2"/>
  <c r="AC136" i="2" s="1"/>
  <c r="AC87" i="2"/>
  <c r="AC137" i="2" s="1"/>
  <c r="AA95" i="2"/>
  <c r="Z104" i="2"/>
  <c r="Z106" i="2" s="1"/>
  <c r="AC88" i="2"/>
  <c r="AC138" i="2" s="1"/>
  <c r="AC84" i="2"/>
  <c r="AC83" i="2"/>
  <c r="AC133" i="2" s="1"/>
  <c r="AC82" i="2"/>
  <c r="AC132" i="2" s="1"/>
  <c r="AC81" i="2"/>
  <c r="AC85" i="2"/>
  <c r="AC135" i="2" s="1"/>
  <c r="AD94" i="2"/>
  <c r="AE95" i="2" s="1"/>
  <c r="AF96" i="2" s="1"/>
  <c r="AG97" i="2" s="1"/>
  <c r="AH98" i="2" s="1"/>
  <c r="AI99" i="2" s="1"/>
  <c r="AJ100" i="2" s="1"/>
  <c r="AK101" i="2" s="1"/>
  <c r="AL102" i="2" s="1"/>
  <c r="AB88" i="2"/>
  <c r="AB138" i="2" s="1"/>
  <c r="AA91" i="2"/>
  <c r="AC72" i="2"/>
  <c r="AN49" i="2"/>
  <c r="AN51" i="2"/>
  <c r="AN50" i="2"/>
  <c r="AN53" i="2"/>
  <c r="AN52" i="2"/>
  <c r="AM54" i="2"/>
  <c r="AP4" i="2"/>
  <c r="AO38" i="2"/>
  <c r="AO17" i="2"/>
  <c r="AO31" i="2"/>
  <c r="AO24" i="2"/>
  <c r="AD59" i="2"/>
  <c r="AD69" i="2" s="1"/>
  <c r="AD60" i="2"/>
  <c r="AD70" i="2" s="1"/>
  <c r="AD58" i="2"/>
  <c r="AD68" i="2" s="1"/>
  <c r="AD61" i="2"/>
  <c r="AD71" i="2" s="1"/>
  <c r="AC62" i="2"/>
  <c r="AD57" i="2"/>
  <c r="AD67" i="2" s="1"/>
  <c r="AD93" i="2" s="1"/>
  <c r="AC7" i="12"/>
  <c r="AE4" i="12"/>
  <c r="AC6" i="12"/>
  <c r="AE5" i="12"/>
  <c r="AH8" i="36"/>
  <c r="AH8" i="38" s="1"/>
  <c r="U164" i="36" l="1"/>
  <c r="U165" i="36" s="1"/>
  <c r="U155" i="36"/>
  <c r="U226" i="36"/>
  <c r="U227" i="36" s="1"/>
  <c r="Q150" i="37" s="1"/>
  <c r="Q151" i="37" s="1"/>
  <c r="U217" i="36"/>
  <c r="AJ93" i="39"/>
  <c r="AJ96" i="39" s="1"/>
  <c r="AF172" i="37" s="1"/>
  <c r="AJ95" i="39"/>
  <c r="Q90" i="39"/>
  <c r="Q96" i="39" s="1"/>
  <c r="M172" i="37" s="1"/>
  <c r="M182" i="37" s="1"/>
  <c r="M184" i="37" s="1"/>
  <c r="Q95" i="39"/>
  <c r="AK92" i="39" a="1"/>
  <c r="AK92" i="39" s="1"/>
  <c r="L172" i="37"/>
  <c r="AJ66" i="39"/>
  <c r="AJ68" i="39"/>
  <c r="K120" i="37"/>
  <c r="Q62" i="39" a="1"/>
  <c r="Q62" i="39" s="1"/>
  <c r="P69" i="39"/>
  <c r="L116" i="37" s="1"/>
  <c r="L126" i="37" s="1"/>
  <c r="L128" i="37" s="1"/>
  <c r="N155" i="37"/>
  <c r="N156" i="37" s="1"/>
  <c r="AA38" i="39" a="1"/>
  <c r="AA38" i="39" s="1"/>
  <c r="Q41" i="39"/>
  <c r="AB38" i="39" a="1"/>
  <c r="AB38" i="39" s="1"/>
  <c r="AB39" i="39" s="1"/>
  <c r="R41" i="39"/>
  <c r="Q36" i="39"/>
  <c r="Q42" i="39" s="1"/>
  <c r="R36" i="39"/>
  <c r="R42" i="39" s="1"/>
  <c r="N88" i="37" s="1"/>
  <c r="N98" i="37" s="1"/>
  <c r="N119" i="37"/>
  <c r="M156" i="37"/>
  <c r="N175" i="37"/>
  <c r="N183" i="37"/>
  <c r="N99" i="37"/>
  <c r="N147" i="37"/>
  <c r="U288" i="36"/>
  <c r="U261" i="36"/>
  <c r="U262" i="36" s="1"/>
  <c r="Q166" i="37" s="1"/>
  <c r="T167" i="36"/>
  <c r="T168" i="36" s="1"/>
  <c r="P124" i="37" s="1"/>
  <c r="P122" i="37"/>
  <c r="P123" i="37" s="1"/>
  <c r="T262" i="36"/>
  <c r="T264" i="36"/>
  <c r="W75" i="39"/>
  <c r="W274" i="36"/>
  <c r="W258" i="36"/>
  <c r="T141" i="36"/>
  <c r="P110" i="37"/>
  <c r="F35" i="37"/>
  <c r="C148" i="37"/>
  <c r="S291" i="36"/>
  <c r="S292" i="36" s="1"/>
  <c r="O180" i="37" s="1"/>
  <c r="T289" i="36"/>
  <c r="P178" i="37" s="1"/>
  <c r="P179" i="37" s="1"/>
  <c r="P150" i="37"/>
  <c r="P151" i="37" s="1"/>
  <c r="T229" i="36"/>
  <c r="T230" i="36" s="1"/>
  <c r="P152" i="37" s="1"/>
  <c r="V276" i="36"/>
  <c r="V277" i="36" s="1"/>
  <c r="R170" i="37" s="1"/>
  <c r="V76" i="39"/>
  <c r="S283" i="36"/>
  <c r="O169" i="37"/>
  <c r="T85" i="39"/>
  <c r="T87" i="39" s="1"/>
  <c r="R89" i="39" s="1" a="1"/>
  <c r="R89" i="39" s="1"/>
  <c r="V259" i="36"/>
  <c r="V152" i="36"/>
  <c r="V153" i="36" s="1"/>
  <c r="R114" i="37" s="1"/>
  <c r="V49" i="39"/>
  <c r="S221" i="36"/>
  <c r="O141" i="37"/>
  <c r="U56" i="39"/>
  <c r="U58" i="39" s="1"/>
  <c r="U60" i="39" s="1"/>
  <c r="U71" i="39"/>
  <c r="U72" i="39" s="1"/>
  <c r="Q117" i="37" s="1"/>
  <c r="U259" i="36"/>
  <c r="T58" i="39"/>
  <c r="T60" i="39" s="1"/>
  <c r="U276" i="36"/>
  <c r="U277" i="36" s="1"/>
  <c r="Q170" i="37" s="1"/>
  <c r="U76" i="39"/>
  <c r="V186" i="36"/>
  <c r="R136" i="37"/>
  <c r="R154" i="37" s="1"/>
  <c r="AL129" i="39"/>
  <c r="AL131" i="39" s="1"/>
  <c r="AL132" i="39" s="1"/>
  <c r="F132" i="39" s="1"/>
  <c r="AL126" i="39"/>
  <c r="AL127" i="39" s="1"/>
  <c r="F127" i="39" s="1"/>
  <c r="V248" i="36"/>
  <c r="R164" i="37"/>
  <c r="U33" i="39"/>
  <c r="S35" i="39" s="1" a="1"/>
  <c r="S35" i="39" s="1"/>
  <c r="Q94" i="37"/>
  <c r="Q95" i="37" s="1"/>
  <c r="U105" i="36"/>
  <c r="U106" i="36" s="1"/>
  <c r="Q96" i="37" s="1"/>
  <c r="U71" i="37"/>
  <c r="Y43" i="36"/>
  <c r="Y44" i="36" s="1"/>
  <c r="U73" i="37" s="1"/>
  <c r="U199" i="36"/>
  <c r="U200" i="36" s="1"/>
  <c r="N91" i="37"/>
  <c r="T68" i="37"/>
  <c r="V31" i="39"/>
  <c r="V44" i="39"/>
  <c r="V45" i="39" s="1"/>
  <c r="R89" i="37" s="1"/>
  <c r="V29" i="39"/>
  <c r="S97" i="36"/>
  <c r="O85" i="37"/>
  <c r="V62" i="36"/>
  <c r="R80" i="37"/>
  <c r="W180" i="36"/>
  <c r="W185" i="36"/>
  <c r="X241" i="36"/>
  <c r="X239" i="36"/>
  <c r="X244" i="36" s="1"/>
  <c r="X245" i="36" s="1"/>
  <c r="T163" i="37" s="1"/>
  <c r="T200" i="36"/>
  <c r="T202" i="36"/>
  <c r="V90" i="36"/>
  <c r="V91" i="36" s="1"/>
  <c r="R86" i="37" s="1"/>
  <c r="AA69" i="35"/>
  <c r="W39" i="34"/>
  <c r="W189" i="34" s="1"/>
  <c r="V194" i="36" s="1"/>
  <c r="V217" i="36" s="1"/>
  <c r="V124" i="36"/>
  <c r="V197" i="36"/>
  <c r="R139" i="37" s="1"/>
  <c r="X179" i="36"/>
  <c r="X177" i="36"/>
  <c r="X182" i="36" s="1"/>
  <c r="X183" i="36" s="1"/>
  <c r="T135" i="37" s="1"/>
  <c r="AA99" i="34"/>
  <c r="W242" i="36"/>
  <c r="S164" i="37" s="1"/>
  <c r="W247" i="36"/>
  <c r="T140" i="36"/>
  <c r="U137" i="36"/>
  <c r="U138" i="36" s="1"/>
  <c r="W150" i="36"/>
  <c r="W134" i="36"/>
  <c r="T220" i="36"/>
  <c r="T218" i="36"/>
  <c r="V135" i="36"/>
  <c r="R111" i="37" s="1"/>
  <c r="T282" i="36"/>
  <c r="T280" i="36"/>
  <c r="T158" i="36"/>
  <c r="T156" i="36"/>
  <c r="X117" i="36"/>
  <c r="X115" i="36"/>
  <c r="X120" i="36" s="1"/>
  <c r="X121" i="36" s="1"/>
  <c r="T107" i="37" s="1"/>
  <c r="AA99" i="35"/>
  <c r="AA69" i="34"/>
  <c r="AA129" i="34"/>
  <c r="W39" i="35"/>
  <c r="W189" i="35" s="1"/>
  <c r="V256" i="36" s="1"/>
  <c r="V279" i="36" s="1"/>
  <c r="AA129" i="35"/>
  <c r="W118" i="36"/>
  <c r="S108" i="37" s="1"/>
  <c r="W123" i="36"/>
  <c r="U93" i="36"/>
  <c r="U75" i="36"/>
  <c r="AC54" i="34"/>
  <c r="AC67" i="34" s="1"/>
  <c r="AB66" i="34"/>
  <c r="AC138" i="34"/>
  <c r="AB150" i="34"/>
  <c r="Y20" i="34"/>
  <c r="Y26" i="34" s="1"/>
  <c r="Y176" i="34" s="1"/>
  <c r="X193" i="36" s="1"/>
  <c r="X112" i="39" s="1"/>
  <c r="X169" i="34"/>
  <c r="X32" i="34"/>
  <c r="X182" i="34" s="1"/>
  <c r="AC138" i="35"/>
  <c r="AB150" i="35"/>
  <c r="W61" i="36"/>
  <c r="W56" i="36"/>
  <c r="AC48" i="34"/>
  <c r="AB60" i="34"/>
  <c r="AC108" i="34"/>
  <c r="AB120" i="34"/>
  <c r="Z15" i="35"/>
  <c r="Z163" i="35"/>
  <c r="Y238" i="36" s="1"/>
  <c r="AD52" i="34"/>
  <c r="AC64" i="34"/>
  <c r="Z18" i="35"/>
  <c r="Y167" i="35"/>
  <c r="Y30" i="35"/>
  <c r="Y180" i="35" s="1"/>
  <c r="AC111" i="34"/>
  <c r="AB123" i="34"/>
  <c r="AC114" i="35"/>
  <c r="AC127" i="35" s="1"/>
  <c r="AB126" i="35"/>
  <c r="AC81" i="35"/>
  <c r="AB93" i="35"/>
  <c r="AC106" i="35"/>
  <c r="AB116" i="35"/>
  <c r="AB118" i="35"/>
  <c r="AC46" i="34"/>
  <c r="AB56" i="34"/>
  <c r="AB58" i="34"/>
  <c r="AC84" i="35"/>
  <c r="AC97" i="35" s="1"/>
  <c r="AB96" i="35"/>
  <c r="AC108" i="35"/>
  <c r="AB120" i="35"/>
  <c r="AC112" i="35"/>
  <c r="AB124" i="35"/>
  <c r="Y20" i="35"/>
  <c r="Y26" i="35" s="1"/>
  <c r="Y176" i="35" s="1"/>
  <c r="X255" i="36" s="1"/>
  <c r="X169" i="35"/>
  <c r="X32" i="35"/>
  <c r="X182" i="35" s="1"/>
  <c r="AC52" i="34"/>
  <c r="AB64" i="34"/>
  <c r="Z19" i="35"/>
  <c r="Y168" i="35"/>
  <c r="Y31" i="35"/>
  <c r="Y181" i="35" s="1"/>
  <c r="AC82" i="34"/>
  <c r="AB94" i="34"/>
  <c r="AA13" i="34"/>
  <c r="AA13" i="35"/>
  <c r="Y27" i="36"/>
  <c r="Y28" i="36" s="1"/>
  <c r="U59" i="37" s="1"/>
  <c r="Y34" i="36"/>
  <c r="Y35" i="36" s="1"/>
  <c r="U62" i="37" s="1"/>
  <c r="X26" i="34"/>
  <c r="X176" i="34" s="1"/>
  <c r="W193" i="36" s="1"/>
  <c r="W112" i="39" s="1"/>
  <c r="AC106" i="34"/>
  <c r="AB116" i="34"/>
  <c r="AB118" i="34"/>
  <c r="AC46" i="35"/>
  <c r="AB56" i="35"/>
  <c r="AB58" i="35"/>
  <c r="AC82" i="35"/>
  <c r="AB94" i="35"/>
  <c r="AC137" i="35"/>
  <c r="AB149" i="35"/>
  <c r="AC107" i="34"/>
  <c r="AB119" i="34"/>
  <c r="AC50" i="34"/>
  <c r="AB62" i="34"/>
  <c r="AC140" i="34"/>
  <c r="AB152" i="34"/>
  <c r="AC109" i="34"/>
  <c r="AB121" i="34"/>
  <c r="AC133" i="35"/>
  <c r="AC135" i="35" s="1"/>
  <c r="AC133" i="34"/>
  <c r="AC135" i="34" s="1"/>
  <c r="Z18" i="36"/>
  <c r="Z19" i="36" s="1"/>
  <c r="V56" i="37" s="1"/>
  <c r="X58" i="36"/>
  <c r="X59" i="36" s="1"/>
  <c r="T79" i="37" s="1"/>
  <c r="X55" i="36"/>
  <c r="AC52" i="35"/>
  <c r="AB64" i="35"/>
  <c r="AC77" i="34"/>
  <c r="AB89" i="34"/>
  <c r="AC113" i="34"/>
  <c r="AB125" i="34"/>
  <c r="AB143" i="34"/>
  <c r="AB146" i="34" s="1"/>
  <c r="AA155" i="34"/>
  <c r="AA159" i="34" s="1"/>
  <c r="AC136" i="35"/>
  <c r="AB148" i="35"/>
  <c r="AC47" i="35"/>
  <c r="AB59" i="35"/>
  <c r="Y168" i="34"/>
  <c r="Z19" i="34"/>
  <c r="Y31" i="34"/>
  <c r="Y181" i="34" s="1"/>
  <c r="Y173" i="35"/>
  <c r="Z24" i="35"/>
  <c r="Y36" i="35"/>
  <c r="Y186" i="35" s="1"/>
  <c r="AC53" i="34"/>
  <c r="AB65" i="34"/>
  <c r="AA146" i="34"/>
  <c r="Y173" i="34"/>
  <c r="Z24" i="34"/>
  <c r="Y36" i="34"/>
  <c r="Y186" i="34" s="1"/>
  <c r="AC107" i="35"/>
  <c r="AB119" i="35"/>
  <c r="AC142" i="34"/>
  <c r="AB154" i="34"/>
  <c r="AC139" i="34"/>
  <c r="AB151" i="34"/>
  <c r="AC81" i="34"/>
  <c r="AB93" i="34"/>
  <c r="AC139" i="35"/>
  <c r="AB151" i="35"/>
  <c r="AC143" i="35"/>
  <c r="AB155" i="35"/>
  <c r="AC136" i="34"/>
  <c r="AB148" i="34"/>
  <c r="AC50" i="35"/>
  <c r="AB62" i="35"/>
  <c r="Z22" i="34"/>
  <c r="Y171" i="34"/>
  <c r="Y34" i="34"/>
  <c r="Y184" i="34" s="1"/>
  <c r="AC83" i="34"/>
  <c r="AB95" i="34"/>
  <c r="AC47" i="34"/>
  <c r="AB59" i="34"/>
  <c r="AC49" i="35"/>
  <c r="AB61" i="35"/>
  <c r="AC109" i="35"/>
  <c r="AB121" i="35"/>
  <c r="AC137" i="34"/>
  <c r="AB149" i="34"/>
  <c r="AC111" i="35"/>
  <c r="AB123" i="35"/>
  <c r="AC143" i="34"/>
  <c r="AB155" i="34"/>
  <c r="Y167" i="34"/>
  <c r="Z18" i="34"/>
  <c r="Y30" i="34"/>
  <c r="Y180" i="34" s="1"/>
  <c r="AC76" i="34"/>
  <c r="AB86" i="34"/>
  <c r="AB88" i="34"/>
  <c r="AC73" i="35"/>
  <c r="AC75" i="35" s="1"/>
  <c r="AC73" i="34"/>
  <c r="AC75" i="34" s="1"/>
  <c r="AC78" i="35"/>
  <c r="AB90" i="35"/>
  <c r="AC110" i="34"/>
  <c r="AB122" i="34"/>
  <c r="AC79" i="34"/>
  <c r="AB91" i="34"/>
  <c r="Y165" i="34"/>
  <c r="Z16" i="34"/>
  <c r="Y28" i="34"/>
  <c r="T76" i="36"/>
  <c r="T78" i="36"/>
  <c r="X178" i="34"/>
  <c r="Y165" i="35"/>
  <c r="Z16" i="35"/>
  <c r="Y28" i="35"/>
  <c r="AC80" i="35"/>
  <c r="AB92" i="35"/>
  <c r="Y172" i="35"/>
  <c r="Z23" i="35"/>
  <c r="Y35" i="35"/>
  <c r="Y185" i="35" s="1"/>
  <c r="AC141" i="34"/>
  <c r="AB153" i="34"/>
  <c r="AC76" i="35"/>
  <c r="AB86" i="35"/>
  <c r="AB88" i="35"/>
  <c r="AC103" i="35"/>
  <c r="AC105" i="35" s="1"/>
  <c r="AC103" i="34"/>
  <c r="AC105" i="34" s="1"/>
  <c r="AC140" i="35"/>
  <c r="AB152" i="35"/>
  <c r="X187" i="35"/>
  <c r="AC79" i="35"/>
  <c r="AB91" i="35"/>
  <c r="Y166" i="35"/>
  <c r="Z17" i="35"/>
  <c r="Y29" i="35"/>
  <c r="Y179" i="35" s="1"/>
  <c r="AC113" i="35"/>
  <c r="AB125" i="35"/>
  <c r="AC83" i="35"/>
  <c r="AB95" i="35"/>
  <c r="T94" i="36"/>
  <c r="T96" i="36"/>
  <c r="Y166" i="34"/>
  <c r="Z17" i="34"/>
  <c r="Y29" i="34"/>
  <c r="Y179" i="34" s="1"/>
  <c r="Y174" i="34"/>
  <c r="Y37" i="34"/>
  <c r="Y187" i="34" s="1"/>
  <c r="Y169" i="35"/>
  <c r="Z20" i="35"/>
  <c r="Y32" i="35"/>
  <c r="Y182" i="35" s="1"/>
  <c r="AC80" i="34"/>
  <c r="AB92" i="34"/>
  <c r="AC49" i="34"/>
  <c r="AB61" i="34"/>
  <c r="Z23" i="34"/>
  <c r="Y172" i="34"/>
  <c r="Y35" i="34"/>
  <c r="Y185" i="34" s="1"/>
  <c r="AC142" i="35"/>
  <c r="AB154" i="35"/>
  <c r="AC114" i="34"/>
  <c r="AC127" i="34" s="1"/>
  <c r="AB126" i="34"/>
  <c r="AC54" i="35"/>
  <c r="AC67" i="35" s="1"/>
  <c r="AB66" i="35"/>
  <c r="Z20" i="34"/>
  <c r="Y169" i="34"/>
  <c r="Y32" i="34"/>
  <c r="Y182" i="34" s="1"/>
  <c r="V73" i="36"/>
  <c r="R83" i="37" s="1"/>
  <c r="AC43" i="34"/>
  <c r="AC45" i="34" s="1"/>
  <c r="AC43" i="35"/>
  <c r="AC45" i="35" s="1"/>
  <c r="AC53" i="35"/>
  <c r="AB65" i="35"/>
  <c r="Y174" i="35"/>
  <c r="Y37" i="35"/>
  <c r="Y187" i="35" s="1"/>
  <c r="AC84" i="34"/>
  <c r="AC97" i="34" s="1"/>
  <c r="AB96" i="34"/>
  <c r="Y171" i="35"/>
  <c r="Z22" i="35"/>
  <c r="Y34" i="35"/>
  <c r="Y184" i="35" s="1"/>
  <c r="AC112" i="34"/>
  <c r="AB124" i="34"/>
  <c r="AC78" i="34"/>
  <c r="AB90" i="34"/>
  <c r="AC77" i="35"/>
  <c r="AB89" i="35"/>
  <c r="AB143" i="35"/>
  <c r="AA155" i="35"/>
  <c r="AC141" i="35"/>
  <c r="AB153" i="35"/>
  <c r="AC48" i="35"/>
  <c r="AB60" i="35"/>
  <c r="Z15" i="34"/>
  <c r="Z163" i="34"/>
  <c r="Y176" i="36" s="1"/>
  <c r="AC110" i="35"/>
  <c r="AB122" i="35"/>
  <c r="AD52" i="35"/>
  <c r="AC64" i="35"/>
  <c r="AA99" i="28"/>
  <c r="W39" i="29"/>
  <c r="W189" i="29" s="1"/>
  <c r="V132" i="36" s="1"/>
  <c r="AA99" i="29"/>
  <c r="AA69" i="29"/>
  <c r="AA306" i="27"/>
  <c r="AA250" i="27"/>
  <c r="AA13" i="29"/>
  <c r="AA13" i="28"/>
  <c r="AF96" i="27"/>
  <c r="AC84" i="28"/>
  <c r="AC97" i="28" s="1"/>
  <c r="AB96" i="28"/>
  <c r="AC49" i="29"/>
  <c r="AB61" i="29"/>
  <c r="AC291" i="27"/>
  <c r="AC304" i="27" s="1"/>
  <c r="AB303" i="27"/>
  <c r="AB221" i="27"/>
  <c r="AC62" i="27"/>
  <c r="AC83" i="29"/>
  <c r="AB95" i="29"/>
  <c r="AC348" i="27"/>
  <c r="AB360" i="27"/>
  <c r="AB118" i="28"/>
  <c r="AC106" i="28"/>
  <c r="AB116" i="28"/>
  <c r="Z252" i="27"/>
  <c r="Z400" i="27"/>
  <c r="AC49" i="28"/>
  <c r="AB61" i="28"/>
  <c r="AC286" i="27"/>
  <c r="AB298" i="27"/>
  <c r="AC77" i="28"/>
  <c r="AB89" i="28"/>
  <c r="AC320" i="27"/>
  <c r="AB332" i="27"/>
  <c r="AC340" i="27"/>
  <c r="AC342" i="27" s="1"/>
  <c r="AC103" i="28"/>
  <c r="AC105" i="28" s="1"/>
  <c r="AC103" i="29"/>
  <c r="AC105" i="29" s="1"/>
  <c r="AC78" i="29"/>
  <c r="AB90" i="29"/>
  <c r="AC138" i="28"/>
  <c r="AB150" i="28"/>
  <c r="Z261" i="27"/>
  <c r="Y410" i="27"/>
  <c r="Y273" i="27"/>
  <c r="Y423" i="27" s="1"/>
  <c r="AE92" i="27"/>
  <c r="AC47" i="29"/>
  <c r="AB59" i="29"/>
  <c r="AE157" i="27"/>
  <c r="AC377" i="27"/>
  <c r="AB389" i="27"/>
  <c r="AB88" i="28"/>
  <c r="AB86" i="28"/>
  <c r="AC76" i="28"/>
  <c r="AC80" i="28"/>
  <c r="AB92" i="28"/>
  <c r="AM202" i="27"/>
  <c r="AC344" i="27"/>
  <c r="AB356" i="27"/>
  <c r="AI237" i="27"/>
  <c r="AJ68" i="27"/>
  <c r="AC82" i="28"/>
  <c r="AB94" i="28"/>
  <c r="AB143" i="29"/>
  <c r="AB146" i="29" s="1"/>
  <c r="AA155" i="29"/>
  <c r="AA159" i="29" s="1"/>
  <c r="Z23" i="29"/>
  <c r="Y172" i="29"/>
  <c r="Y35" i="29"/>
  <c r="Y185" i="29" s="1"/>
  <c r="Y165" i="29"/>
  <c r="Z16" i="29"/>
  <c r="Y28" i="29"/>
  <c r="Y178" i="29" s="1"/>
  <c r="AC84" i="29"/>
  <c r="AC97" i="29" s="1"/>
  <c r="AB96" i="29"/>
  <c r="AC143" i="28"/>
  <c r="AB155" i="28"/>
  <c r="AE91" i="27"/>
  <c r="AB219" i="27"/>
  <c r="AC60" i="27"/>
  <c r="AC50" i="28"/>
  <c r="AB62" i="28"/>
  <c r="Y257" i="27"/>
  <c r="Y263" i="27" s="1"/>
  <c r="Y413" i="27" s="1"/>
  <c r="X406" i="27"/>
  <c r="X269" i="27"/>
  <c r="X419" i="27" s="1"/>
  <c r="X178" i="29"/>
  <c r="AC290" i="27"/>
  <c r="AB302" i="27"/>
  <c r="AC343" i="27"/>
  <c r="AB353" i="27"/>
  <c r="AB355" i="27"/>
  <c r="AA129" i="28"/>
  <c r="AG237" i="27"/>
  <c r="AH68" i="27"/>
  <c r="AE120" i="27"/>
  <c r="AD147" i="27"/>
  <c r="AD130" i="27"/>
  <c r="AD145" i="27" s="1"/>
  <c r="AC53" i="29"/>
  <c r="AB65" i="29"/>
  <c r="AD52" i="29"/>
  <c r="AC64" i="29"/>
  <c r="AE160" i="27"/>
  <c r="AB217" i="27"/>
  <c r="AC58" i="27"/>
  <c r="AA336" i="27"/>
  <c r="AC349" i="27"/>
  <c r="AB361" i="27"/>
  <c r="AE153" i="27"/>
  <c r="AC111" i="28"/>
  <c r="AB123" i="28"/>
  <c r="W276" i="27"/>
  <c r="W426" i="27" s="1"/>
  <c r="AA129" i="29"/>
  <c r="AE151" i="27"/>
  <c r="Y174" i="29"/>
  <c r="Y37" i="29"/>
  <c r="AC315" i="27"/>
  <c r="AB327" i="27"/>
  <c r="Y411" i="27"/>
  <c r="Y274" i="27"/>
  <c r="Y424" i="27" s="1"/>
  <c r="AE122" i="27"/>
  <c r="Z256" i="27"/>
  <c r="Y405" i="27"/>
  <c r="Y268" i="27"/>
  <c r="Y418" i="27" s="1"/>
  <c r="AC375" i="27"/>
  <c r="AB387" i="27"/>
  <c r="AE192" i="27"/>
  <c r="AA69" i="28"/>
  <c r="AC316" i="27"/>
  <c r="AB328" i="27"/>
  <c r="Y36" i="28"/>
  <c r="Y186" i="28" s="1"/>
  <c r="Y173" i="28"/>
  <c r="Z24" i="28"/>
  <c r="AC112" i="28"/>
  <c r="AB124" i="28"/>
  <c r="AC107" i="28"/>
  <c r="AB119" i="28"/>
  <c r="AC52" i="28"/>
  <c r="AB64" i="28"/>
  <c r="AE191" i="27"/>
  <c r="AC141" i="29"/>
  <c r="AB153" i="29"/>
  <c r="AC114" i="28"/>
  <c r="AC127" i="28" s="1"/>
  <c r="AB126" i="28"/>
  <c r="AC318" i="27"/>
  <c r="AB330" i="27"/>
  <c r="AC139" i="29"/>
  <c r="AB151" i="29"/>
  <c r="AE94" i="27"/>
  <c r="AC321" i="27"/>
  <c r="AC334" i="27" s="1"/>
  <c r="AB333" i="27"/>
  <c r="AF134" i="27"/>
  <c r="AE143" i="27"/>
  <c r="AA222" i="27"/>
  <c r="AA226" i="27" s="1"/>
  <c r="AA241" i="27" s="1"/>
  <c r="Z25" i="36" s="1"/>
  <c r="Z40" i="36" s="1"/>
  <c r="Z41" i="36" s="1"/>
  <c r="AB63" i="27"/>
  <c r="AC138" i="29"/>
  <c r="AB150" i="29"/>
  <c r="AC137" i="28"/>
  <c r="AB149" i="28"/>
  <c r="AC48" i="29"/>
  <c r="AB60" i="29"/>
  <c r="AC237" i="27"/>
  <c r="AC239" i="27" s="1"/>
  <c r="AD68" i="27"/>
  <c r="AC79" i="27"/>
  <c r="AC143" i="29"/>
  <c r="AB155" i="29"/>
  <c r="AC47" i="28"/>
  <c r="AB59" i="28"/>
  <c r="AC54" i="28"/>
  <c r="AC67" i="28" s="1"/>
  <c r="AB66" i="28"/>
  <c r="AC142" i="29"/>
  <c r="AB154" i="29"/>
  <c r="Y402" i="27"/>
  <c r="Z253" i="27"/>
  <c r="Y265" i="27"/>
  <c r="AC53" i="28"/>
  <c r="AB65" i="28"/>
  <c r="AC79" i="29"/>
  <c r="AB91" i="29"/>
  <c r="AC379" i="27"/>
  <c r="AB391" i="27"/>
  <c r="AC130" i="2"/>
  <c r="AE90" i="27"/>
  <c r="Z19" i="29"/>
  <c r="Y168" i="29"/>
  <c r="Y31" i="29"/>
  <c r="Y181" i="29" s="1"/>
  <c r="AC118" i="2"/>
  <c r="AD119" i="2" s="1"/>
  <c r="AE120" i="2" s="1"/>
  <c r="AF121" i="2" s="1"/>
  <c r="AG122" i="2" s="1"/>
  <c r="AH123" i="2" s="1"/>
  <c r="AI124" i="2" s="1"/>
  <c r="AJ125" i="2" s="1"/>
  <c r="AK126" i="2" s="1"/>
  <c r="AB218" i="27"/>
  <c r="AC59" i="27"/>
  <c r="AC314" i="27"/>
  <c r="AB326" i="27"/>
  <c r="AC109" i="29"/>
  <c r="AB121" i="29"/>
  <c r="AE186" i="27"/>
  <c r="AB380" i="27"/>
  <c r="AB383" i="27" s="1"/>
  <c r="AA392" i="27"/>
  <c r="AA396" i="27" s="1"/>
  <c r="Y35" i="28"/>
  <c r="Y185" i="28" s="1"/>
  <c r="Y172" i="28"/>
  <c r="Z23" i="28"/>
  <c r="Y166" i="29"/>
  <c r="Z17" i="29"/>
  <c r="Y29" i="29"/>
  <c r="Y179" i="29" s="1"/>
  <c r="AC140" i="28"/>
  <c r="AB152" i="28"/>
  <c r="AE183" i="27"/>
  <c r="X32" i="28"/>
  <c r="X182" i="28" s="1"/>
  <c r="X169" i="28"/>
  <c r="Y20" i="28"/>
  <c r="Y26" i="28" s="1"/>
  <c r="Y176" i="28" s="1"/>
  <c r="X69" i="36" s="1"/>
  <c r="X15" i="39" s="1"/>
  <c r="AC73" i="28"/>
  <c r="AC75" i="28" s="1"/>
  <c r="AC310" i="27"/>
  <c r="AC312" i="27" s="1"/>
  <c r="AC73" i="29"/>
  <c r="AC75" i="29" s="1"/>
  <c r="AD179" i="27"/>
  <c r="AD162" i="27"/>
  <c r="AD177" i="27" s="1"/>
  <c r="AE152" i="27"/>
  <c r="AA383" i="27"/>
  <c r="X26" i="28"/>
  <c r="X176" i="28" s="1"/>
  <c r="W69" i="36" s="1"/>
  <c r="W15" i="39" s="1"/>
  <c r="AC378" i="27"/>
  <c r="AB390" i="27"/>
  <c r="AC112" i="29"/>
  <c r="AB124" i="29"/>
  <c r="AC111" i="29"/>
  <c r="AB123" i="29"/>
  <c r="AC370" i="27"/>
  <c r="AC372" i="27" s="1"/>
  <c r="AC133" i="28"/>
  <c r="AC135" i="28" s="1"/>
  <c r="AC133" i="29"/>
  <c r="AC135" i="29" s="1"/>
  <c r="AC108" i="28"/>
  <c r="AB120" i="28"/>
  <c r="AE123" i="27"/>
  <c r="AC345" i="27"/>
  <c r="AB357" i="27"/>
  <c r="AD237" i="27"/>
  <c r="AE68" i="27"/>
  <c r="AC347" i="27"/>
  <c r="AB359" i="27"/>
  <c r="AC285" i="27"/>
  <c r="AB297" i="27"/>
  <c r="Z260" i="27"/>
  <c r="Y409" i="27"/>
  <c r="Y272" i="27"/>
  <c r="Y422" i="27" s="1"/>
  <c r="AB215" i="27"/>
  <c r="AB243" i="27" s="1"/>
  <c r="AA16" i="36" s="1"/>
  <c r="AC56" i="27"/>
  <c r="AB83" i="27"/>
  <c r="AB66" i="27"/>
  <c r="AB81" i="27" s="1"/>
  <c r="AC346" i="27"/>
  <c r="AB358" i="27"/>
  <c r="Z259" i="27"/>
  <c r="Y408" i="27"/>
  <c r="Y271" i="27"/>
  <c r="Y421" i="27" s="1"/>
  <c r="AB58" i="28"/>
  <c r="AC46" i="28"/>
  <c r="AB56" i="28"/>
  <c r="AF237" i="27"/>
  <c r="AG68" i="27"/>
  <c r="AC81" i="29"/>
  <c r="AB93" i="29"/>
  <c r="AC77" i="29"/>
  <c r="AB89" i="29"/>
  <c r="AC289" i="27"/>
  <c r="AB301" i="27"/>
  <c r="AC79" i="28"/>
  <c r="AB91" i="28"/>
  <c r="AE156" i="27"/>
  <c r="AG102" i="27"/>
  <c r="AF111" i="27"/>
  <c r="AC374" i="27"/>
  <c r="AB386" i="27"/>
  <c r="AE188" i="27"/>
  <c r="AC110" i="28"/>
  <c r="AB122" i="28"/>
  <c r="Z17" i="28"/>
  <c r="Y166" i="28"/>
  <c r="Y29" i="28"/>
  <c r="Y179" i="28" s="1"/>
  <c r="AB222" i="27"/>
  <c r="AC63" i="27"/>
  <c r="AE189" i="27"/>
  <c r="AC114" i="29"/>
  <c r="AC127" i="29" s="1"/>
  <c r="AB126" i="29"/>
  <c r="Y30" i="28"/>
  <c r="Y180" i="28" s="1"/>
  <c r="Y167" i="28"/>
  <c r="Z18" i="28"/>
  <c r="AC109" i="28"/>
  <c r="AB121" i="28"/>
  <c r="AE185" i="27"/>
  <c r="AC43" i="28"/>
  <c r="AC45" i="28" s="1"/>
  <c r="AC280" i="27"/>
  <c r="AC282" i="27" s="1"/>
  <c r="AC43" i="29"/>
  <c r="AC45" i="29" s="1"/>
  <c r="AC82" i="29"/>
  <c r="AB94" i="29"/>
  <c r="AE126" i="27"/>
  <c r="AC78" i="28"/>
  <c r="AB90" i="28"/>
  <c r="AE187" i="27"/>
  <c r="AE88" i="27"/>
  <c r="AD98" i="27"/>
  <c r="AD113" i="27" s="1"/>
  <c r="AD115" i="27"/>
  <c r="AC107" i="29"/>
  <c r="AB119" i="29"/>
  <c r="AE158" i="27"/>
  <c r="X415" i="27"/>
  <c r="AE128" i="27"/>
  <c r="AC46" i="29"/>
  <c r="AB56" i="29"/>
  <c r="AB58" i="29"/>
  <c r="AE154" i="27"/>
  <c r="AH237" i="27"/>
  <c r="AI68" i="27"/>
  <c r="AE237" i="27"/>
  <c r="AF68" i="27"/>
  <c r="AE127" i="27"/>
  <c r="Y167" i="29"/>
  <c r="Z18" i="29"/>
  <c r="Y30" i="29"/>
  <c r="Y180" i="29" s="1"/>
  <c r="AE190" i="27"/>
  <c r="AC140" i="29"/>
  <c r="AB152" i="29"/>
  <c r="AG166" i="27"/>
  <c r="AF175" i="27"/>
  <c r="AC136" i="29"/>
  <c r="AB148" i="29"/>
  <c r="AC284" i="27"/>
  <c r="AB296" i="27"/>
  <c r="Z257" i="27"/>
  <c r="Y406" i="27"/>
  <c r="Y269" i="27"/>
  <c r="Y419" i="27" s="1"/>
  <c r="AC81" i="28"/>
  <c r="AB93" i="28"/>
  <c r="AD52" i="28"/>
  <c r="AC64" i="28"/>
  <c r="AC83" i="28"/>
  <c r="AB95" i="28"/>
  <c r="AC113" i="28"/>
  <c r="AB125" i="28"/>
  <c r="AB143" i="28"/>
  <c r="AA155" i="28"/>
  <c r="AA159" i="28" s="1"/>
  <c r="AE125" i="27"/>
  <c r="Z254" i="27"/>
  <c r="Y403" i="27"/>
  <c r="Y266" i="27"/>
  <c r="Y416" i="27" s="1"/>
  <c r="AC113" i="29"/>
  <c r="AB125" i="29"/>
  <c r="AC142" i="28"/>
  <c r="AB154" i="28"/>
  <c r="AC376" i="27"/>
  <c r="AB388" i="27"/>
  <c r="AC380" i="27"/>
  <c r="AB392" i="27"/>
  <c r="AC283" i="27"/>
  <c r="AB293" i="27"/>
  <c r="AB295" i="27"/>
  <c r="Y31" i="28"/>
  <c r="Y181" i="28" s="1"/>
  <c r="Y168" i="28"/>
  <c r="Z19" i="28"/>
  <c r="AC317" i="27"/>
  <c r="AB329" i="27"/>
  <c r="Y20" i="29"/>
  <c r="X169" i="29"/>
  <c r="X32" i="29"/>
  <c r="X182" i="29" s="1"/>
  <c r="AK237" i="27"/>
  <c r="AL68" i="27"/>
  <c r="AD289" i="27"/>
  <c r="AC301" i="27"/>
  <c r="AC50" i="29"/>
  <c r="AB62" i="29"/>
  <c r="AC54" i="29"/>
  <c r="AC67" i="29" s="1"/>
  <c r="AB66" i="29"/>
  <c r="Z163" i="28"/>
  <c r="Y52" i="36" s="1"/>
  <c r="Y53" i="36" s="1"/>
  <c r="Z15" i="28"/>
  <c r="AB224" i="27"/>
  <c r="AC55" i="27"/>
  <c r="AC80" i="29"/>
  <c r="AB92" i="29"/>
  <c r="AL138" i="27"/>
  <c r="AE124" i="27"/>
  <c r="W39" i="28"/>
  <c r="W189" i="28" s="1"/>
  <c r="V70" i="36" s="1"/>
  <c r="V102" i="36" s="1"/>
  <c r="V103" i="36" s="1"/>
  <c r="AE96" i="27"/>
  <c r="AE121" i="27"/>
  <c r="AB220" i="27"/>
  <c r="AC61" i="27"/>
  <c r="AB148" i="28"/>
  <c r="AC136" i="28"/>
  <c r="AB146" i="28"/>
  <c r="X178" i="28"/>
  <c r="AE93" i="27"/>
  <c r="AE89" i="27"/>
  <c r="AE155" i="27"/>
  <c r="AC76" i="29"/>
  <c r="AB86" i="29"/>
  <c r="AB88" i="29"/>
  <c r="AC110" i="29"/>
  <c r="AB122" i="29"/>
  <c r="AD183" i="27"/>
  <c r="AA366" i="27"/>
  <c r="AC351" i="27"/>
  <c r="AB363" i="27"/>
  <c r="AC287" i="27"/>
  <c r="AB299" i="27"/>
  <c r="AE159" i="27"/>
  <c r="Z255" i="27"/>
  <c r="Y404" i="27"/>
  <c r="Y267" i="27"/>
  <c r="Y417" i="27" s="1"/>
  <c r="AC139" i="28"/>
  <c r="AB151" i="28"/>
  <c r="AD118" i="2"/>
  <c r="AE119" i="2" s="1"/>
  <c r="AF120" i="2" s="1"/>
  <c r="AG121" i="2" s="1"/>
  <c r="AH122" i="2" s="1"/>
  <c r="AI123" i="2" s="1"/>
  <c r="AJ124" i="2" s="1"/>
  <c r="AK125" i="2" s="1"/>
  <c r="AL126" i="2" s="1"/>
  <c r="AB216" i="27"/>
  <c r="AC57" i="27"/>
  <c r="AC141" i="28"/>
  <c r="AB153" i="28"/>
  <c r="AG198" i="27"/>
  <c r="AF207" i="27"/>
  <c r="Y37" i="28"/>
  <c r="Y187" i="28" s="1"/>
  <c r="Y174" i="28"/>
  <c r="Y32" i="28"/>
  <c r="Y182" i="28" s="1"/>
  <c r="Y169" i="28"/>
  <c r="Z20" i="28"/>
  <c r="Y28" i="28"/>
  <c r="Y165" i="28"/>
  <c r="Z16" i="28"/>
  <c r="AC48" i="28"/>
  <c r="AB60" i="28"/>
  <c r="AC106" i="29"/>
  <c r="AB116" i="29"/>
  <c r="AB118" i="29"/>
  <c r="Z15" i="29"/>
  <c r="Z163" i="29"/>
  <c r="Y114" i="36" s="1"/>
  <c r="AM106" i="27"/>
  <c r="AE119" i="27"/>
  <c r="AJ237" i="27"/>
  <c r="AK68" i="27"/>
  <c r="AC350" i="27"/>
  <c r="AB362" i="27"/>
  <c r="AC373" i="27"/>
  <c r="AB385" i="27"/>
  <c r="AE87" i="27"/>
  <c r="Y171" i="29"/>
  <c r="Z22" i="29"/>
  <c r="Y34" i="29"/>
  <c r="Y184" i="29" s="1"/>
  <c r="AC319" i="27"/>
  <c r="AB331" i="27"/>
  <c r="Y34" i="28"/>
  <c r="Y184" i="28" s="1"/>
  <c r="Y171" i="28"/>
  <c r="Z22" i="28"/>
  <c r="AC52" i="29"/>
  <c r="AB64" i="29"/>
  <c r="Y173" i="29"/>
  <c r="Z24" i="29"/>
  <c r="Y36" i="29"/>
  <c r="Y186" i="29" s="1"/>
  <c r="AC108" i="29"/>
  <c r="AB120" i="29"/>
  <c r="AC137" i="29"/>
  <c r="AB149" i="29"/>
  <c r="AC313" i="27"/>
  <c r="AB323" i="27"/>
  <c r="AB325" i="27"/>
  <c r="Y169" i="29"/>
  <c r="Z20" i="29"/>
  <c r="Y32" i="29"/>
  <c r="Y182" i="29" s="1"/>
  <c r="AA119" i="2"/>
  <c r="Z128" i="2"/>
  <c r="AS4" i="28"/>
  <c r="AQ101" i="27"/>
  <c r="AR102" i="27" s="1"/>
  <c r="AS103" i="27" s="1"/>
  <c r="AT104" i="27" s="1"/>
  <c r="AU105" i="27" s="1"/>
  <c r="AQ165" i="27"/>
  <c r="AR166" i="27" s="1"/>
  <c r="AS167" i="27" s="1"/>
  <c r="AT168" i="27" s="1"/>
  <c r="AU169" i="27" s="1"/>
  <c r="AQ197" i="27"/>
  <c r="AR198" i="27" s="1"/>
  <c r="AS199" i="27" s="1"/>
  <c r="AT200" i="27" s="1"/>
  <c r="AU204" i="27"/>
  <c r="AU203" i="27"/>
  <c r="AQ28" i="27"/>
  <c r="AQ36" i="27" s="1"/>
  <c r="AQ46" i="27" s="1"/>
  <c r="AQ24" i="27"/>
  <c r="AQ26" i="27"/>
  <c r="AQ34" i="27" s="1"/>
  <c r="AQ44" i="27" s="1"/>
  <c r="AQ132" i="27" s="1"/>
  <c r="AQ25" i="27"/>
  <c r="AQ33" i="27" s="1"/>
  <c r="AQ43" i="27" s="1"/>
  <c r="AQ27" i="27"/>
  <c r="AQ35" i="27" s="1"/>
  <c r="AQ45" i="27" s="1"/>
  <c r="AQ164" i="27" s="1"/>
  <c r="AN47" i="27"/>
  <c r="AN69" i="27"/>
  <c r="AO42" i="27"/>
  <c r="AO37" i="27"/>
  <c r="AP29" i="27"/>
  <c r="AP32" i="27"/>
  <c r="AR13" i="27"/>
  <c r="AS4" i="27"/>
  <c r="AD82" i="2"/>
  <c r="AD85" i="2"/>
  <c r="AD88" i="2"/>
  <c r="AD138" i="2" s="1"/>
  <c r="AD89" i="2"/>
  <c r="AD139" i="2" s="1"/>
  <c r="AD87" i="2"/>
  <c r="AD137" i="2" s="1"/>
  <c r="AD83" i="2"/>
  <c r="AD133" i="2" s="1"/>
  <c r="AD86" i="2"/>
  <c r="AD136" i="2" s="1"/>
  <c r="AB96" i="2"/>
  <c r="AA104" i="2"/>
  <c r="AA106" i="2" s="1"/>
  <c r="AD81" i="2"/>
  <c r="AD84" i="2"/>
  <c r="AD134" i="2" s="1"/>
  <c r="AE94" i="2"/>
  <c r="AF95" i="2" s="1"/>
  <c r="AG96" i="2" s="1"/>
  <c r="AH97" i="2" s="1"/>
  <c r="AI98" i="2" s="1"/>
  <c r="AJ99" i="2" s="1"/>
  <c r="AK100" i="2" s="1"/>
  <c r="AL101" i="2" s="1"/>
  <c r="AM102" i="2" s="1"/>
  <c r="AC89" i="2"/>
  <c r="AC139" i="2" s="1"/>
  <c r="AB91" i="2"/>
  <c r="AD72" i="2"/>
  <c r="AO52" i="2"/>
  <c r="AO50" i="2"/>
  <c r="AO49" i="2"/>
  <c r="AO51" i="2"/>
  <c r="AO53" i="2"/>
  <c r="AN54" i="2"/>
  <c r="AQ4" i="2"/>
  <c r="AP38" i="2"/>
  <c r="AP17" i="2"/>
  <c r="AP31" i="2"/>
  <c r="AP24" i="2"/>
  <c r="AE58" i="2"/>
  <c r="AE68" i="2" s="1"/>
  <c r="AE59" i="2"/>
  <c r="AE69" i="2" s="1"/>
  <c r="AE60" i="2"/>
  <c r="AE70" i="2" s="1"/>
  <c r="AE61" i="2"/>
  <c r="AE71" i="2" s="1"/>
  <c r="AD62" i="2"/>
  <c r="AE57" i="2"/>
  <c r="AE67" i="2" s="1"/>
  <c r="AF4" i="12"/>
  <c r="AD7" i="12"/>
  <c r="AD6" i="12"/>
  <c r="AF5" i="12"/>
  <c r="AI8" i="36"/>
  <c r="AI8" i="38" s="1"/>
  <c r="U229" i="36" l="1"/>
  <c r="U230" i="36" s="1"/>
  <c r="Q152" i="37" s="1"/>
  <c r="V164" i="36"/>
  <c r="V165" i="36" s="1"/>
  <c r="V155" i="36"/>
  <c r="M176" i="37"/>
  <c r="L176" i="37"/>
  <c r="L182" i="37"/>
  <c r="L184" i="37" s="1"/>
  <c r="AK93" i="39"/>
  <c r="AK96" i="39" s="1"/>
  <c r="AK95" i="39"/>
  <c r="R90" i="39"/>
  <c r="R96" i="39" s="1"/>
  <c r="R95" i="39"/>
  <c r="AL92" i="39" a="1"/>
  <c r="AL92" i="39" s="1"/>
  <c r="L120" i="37"/>
  <c r="S62" i="39" a="1"/>
  <c r="S62" i="39" s="1"/>
  <c r="S68" i="39" s="1"/>
  <c r="Q68" i="39"/>
  <c r="AK65" i="39" a="1"/>
  <c r="AK65" i="39" s="1"/>
  <c r="Q63" i="39"/>
  <c r="R62" i="39" a="1"/>
  <c r="R62" i="39" s="1"/>
  <c r="N92" i="37"/>
  <c r="AC38" i="39" a="1"/>
  <c r="AC38" i="39" s="1"/>
  <c r="AC39" i="39" s="1"/>
  <c r="S41" i="39"/>
  <c r="AA39" i="39"/>
  <c r="M88" i="37"/>
  <c r="S36" i="39"/>
  <c r="S42" i="39" s="1"/>
  <c r="O88" i="37" s="1"/>
  <c r="O98" i="37" s="1"/>
  <c r="U264" i="36"/>
  <c r="P127" i="37"/>
  <c r="N100" i="37"/>
  <c r="O147" i="37"/>
  <c r="O155" i="37"/>
  <c r="O156" i="37" s="1"/>
  <c r="O175" i="37"/>
  <c r="O183" i="37"/>
  <c r="O91" i="37"/>
  <c r="O99" i="37"/>
  <c r="T291" i="36"/>
  <c r="T292" i="36" s="1"/>
  <c r="P180" i="37" s="1"/>
  <c r="W152" i="36"/>
  <c r="W153" i="36" s="1"/>
  <c r="S114" i="37" s="1"/>
  <c r="W49" i="39"/>
  <c r="V56" i="39"/>
  <c r="V58" i="39" s="1"/>
  <c r="V60" i="39" s="1"/>
  <c r="V71" i="39"/>
  <c r="V72" i="39" s="1"/>
  <c r="R117" i="37" s="1"/>
  <c r="V98" i="39"/>
  <c r="V99" i="39" s="1"/>
  <c r="R173" i="37" s="1"/>
  <c r="V83" i="39"/>
  <c r="U167" i="36"/>
  <c r="U168" i="36" s="1"/>
  <c r="Q124" i="37" s="1"/>
  <c r="Q122" i="37"/>
  <c r="Q123" i="37" s="1"/>
  <c r="T221" i="36"/>
  <c r="P141" i="37"/>
  <c r="U141" i="36"/>
  <c r="Q110" i="37"/>
  <c r="P166" i="37"/>
  <c r="T265" i="36"/>
  <c r="Q167" i="37"/>
  <c r="U265" i="36"/>
  <c r="R167" i="37"/>
  <c r="F34" i="37"/>
  <c r="F39" i="37"/>
  <c r="T159" i="36"/>
  <c r="P113" i="37"/>
  <c r="V288" i="36"/>
  <c r="V261" i="36"/>
  <c r="W259" i="36"/>
  <c r="U289" i="36"/>
  <c r="Q178" i="37" s="1"/>
  <c r="Q179" i="37" s="1"/>
  <c r="X75" i="39"/>
  <c r="X274" i="36"/>
  <c r="X258" i="36"/>
  <c r="T283" i="36"/>
  <c r="P169" i="37"/>
  <c r="T203" i="36"/>
  <c r="P138" i="37"/>
  <c r="U203" i="36"/>
  <c r="Q138" i="37"/>
  <c r="U98" i="39"/>
  <c r="U99" i="39" s="1"/>
  <c r="Q173" i="37" s="1"/>
  <c r="U83" i="39"/>
  <c r="U85" i="39" s="1"/>
  <c r="U87" i="39" s="1"/>
  <c r="S89" i="39" s="1" a="1"/>
  <c r="S89" i="39" s="1"/>
  <c r="W276" i="36"/>
  <c r="W277" i="36" s="1"/>
  <c r="W76" i="39"/>
  <c r="W186" i="36"/>
  <c r="S136" i="37"/>
  <c r="S154" i="37" s="1"/>
  <c r="V33" i="39"/>
  <c r="T35" i="39" s="1" a="1"/>
  <c r="T35" i="39" s="1"/>
  <c r="V71" i="37"/>
  <c r="Z43" i="36"/>
  <c r="Z44" i="36" s="1"/>
  <c r="V73" i="37" s="1"/>
  <c r="R94" i="37"/>
  <c r="R95" i="37" s="1"/>
  <c r="V105" i="36"/>
  <c r="V106" i="36" s="1"/>
  <c r="R96" i="37" s="1"/>
  <c r="U202" i="36"/>
  <c r="T97" i="36"/>
  <c r="P85" i="37"/>
  <c r="W62" i="36"/>
  <c r="S80" i="37"/>
  <c r="T79" i="36"/>
  <c r="P82" i="37"/>
  <c r="U68" i="37"/>
  <c r="U140" i="36"/>
  <c r="X39" i="34"/>
  <c r="X189" i="34" s="1"/>
  <c r="W194" i="36" s="1"/>
  <c r="X180" i="36"/>
  <c r="X185" i="36"/>
  <c r="AB129" i="34"/>
  <c r="Y241" i="36"/>
  <c r="Y239" i="36"/>
  <c r="Y244" i="36" s="1"/>
  <c r="Y245" i="36" s="1"/>
  <c r="U163" i="37" s="1"/>
  <c r="X212" i="36"/>
  <c r="X214" i="36" s="1"/>
  <c r="X215" i="36" s="1"/>
  <c r="T142" i="37" s="1"/>
  <c r="X196" i="36"/>
  <c r="W196" i="36"/>
  <c r="W212" i="36"/>
  <c r="W214" i="36" s="1"/>
  <c r="W215" i="36" s="1"/>
  <c r="S142" i="37" s="1"/>
  <c r="X242" i="36"/>
  <c r="X247" i="36"/>
  <c r="X39" i="28"/>
  <c r="X189" i="28" s="1"/>
  <c r="W70" i="36" s="1"/>
  <c r="W102" i="36" s="1"/>
  <c r="W103" i="36" s="1"/>
  <c r="Y179" i="36"/>
  <c r="Y177" i="36"/>
  <c r="Y182" i="36" s="1"/>
  <c r="Y183" i="36" s="1"/>
  <c r="U135" i="37" s="1"/>
  <c r="AB99" i="34"/>
  <c r="V226" i="36"/>
  <c r="V227" i="36" s="1"/>
  <c r="V199" i="36"/>
  <c r="W124" i="36"/>
  <c r="W248" i="36"/>
  <c r="V137" i="36"/>
  <c r="V138" i="36" s="1"/>
  <c r="U156" i="36"/>
  <c r="U158" i="36"/>
  <c r="U218" i="36"/>
  <c r="U220" i="36"/>
  <c r="U282" i="36"/>
  <c r="U280" i="36"/>
  <c r="W135" i="36"/>
  <c r="S111" i="37" s="1"/>
  <c r="Y117" i="36"/>
  <c r="Y115" i="36"/>
  <c r="Y120" i="36" s="1"/>
  <c r="Y121" i="36" s="1"/>
  <c r="U107" i="37" s="1"/>
  <c r="AB69" i="34"/>
  <c r="AB129" i="35"/>
  <c r="AB69" i="35"/>
  <c r="AB99" i="35"/>
  <c r="X118" i="36"/>
  <c r="T108" i="37" s="1"/>
  <c r="X123" i="36"/>
  <c r="AA19" i="35"/>
  <c r="Z168" i="35"/>
  <c r="Z31" i="35"/>
  <c r="Z181" i="35" s="1"/>
  <c r="Z21" i="34"/>
  <c r="Z26" i="34" s="1"/>
  <c r="Z176" i="34" s="1"/>
  <c r="Y193" i="36" s="1"/>
  <c r="Y112" i="39" s="1"/>
  <c r="Y170" i="34"/>
  <c r="Y33" i="34"/>
  <c r="Y183" i="34" s="1"/>
  <c r="AA18" i="36"/>
  <c r="AA19" i="36" s="1"/>
  <c r="W56" i="37" s="1"/>
  <c r="W88" i="36"/>
  <c r="W16" i="39" s="1"/>
  <c r="W28" i="39" s="1"/>
  <c r="W72" i="36"/>
  <c r="AD46" i="34"/>
  <c r="AC56" i="34"/>
  <c r="AC58" i="34"/>
  <c r="Z170" i="35"/>
  <c r="AA21" i="35"/>
  <c r="Z33" i="35"/>
  <c r="Z183" i="35" s="1"/>
  <c r="AD81" i="35"/>
  <c r="AC93" i="35"/>
  <c r="AD140" i="35"/>
  <c r="AC152" i="35"/>
  <c r="AD140" i="34"/>
  <c r="AC152" i="34"/>
  <c r="X61" i="36"/>
  <c r="X56" i="36"/>
  <c r="T80" i="37" s="1"/>
  <c r="AD83" i="35"/>
  <c r="AC95" i="35"/>
  <c r="AD82" i="35"/>
  <c r="AC94" i="35"/>
  <c r="AD49" i="34"/>
  <c r="AC61" i="34"/>
  <c r="AD73" i="34"/>
  <c r="AD75" i="34" s="1"/>
  <c r="AD73" i="35"/>
  <c r="AD75" i="35" s="1"/>
  <c r="V93" i="36"/>
  <c r="V75" i="36"/>
  <c r="Y55" i="36"/>
  <c r="Y58" i="36"/>
  <c r="Y59" i="36" s="1"/>
  <c r="U79" i="37" s="1"/>
  <c r="AD43" i="34"/>
  <c r="AD45" i="34" s="1"/>
  <c r="AD43" i="35"/>
  <c r="AD45" i="35" s="1"/>
  <c r="AE53" i="35"/>
  <c r="AD65" i="35"/>
  <c r="AD142" i="35"/>
  <c r="AC154" i="35"/>
  <c r="AD113" i="34"/>
  <c r="AC125" i="34"/>
  <c r="AA21" i="34"/>
  <c r="Z170" i="34"/>
  <c r="Z33" i="34"/>
  <c r="Z183" i="34" s="1"/>
  <c r="AD77" i="35"/>
  <c r="AC89" i="35"/>
  <c r="Y178" i="35"/>
  <c r="Y178" i="34"/>
  <c r="AD79" i="35"/>
  <c r="AC91" i="35"/>
  <c r="AD112" i="35"/>
  <c r="AC124" i="35"/>
  <c r="AD51" i="35"/>
  <c r="AC63" i="35"/>
  <c r="AC144" i="34"/>
  <c r="AC157" i="34" s="1"/>
  <c r="AB156" i="34"/>
  <c r="AB159" i="34" s="1"/>
  <c r="AD51" i="34"/>
  <c r="AC63" i="34"/>
  <c r="AD83" i="34"/>
  <c r="AC95" i="34"/>
  <c r="Z21" i="35"/>
  <c r="Z26" i="35" s="1"/>
  <c r="Z176" i="35" s="1"/>
  <c r="Y255" i="36" s="1"/>
  <c r="Y170" i="35"/>
  <c r="Y33" i="35"/>
  <c r="Y183" i="35" s="1"/>
  <c r="AE53" i="34"/>
  <c r="AD65" i="34"/>
  <c r="AD139" i="34"/>
  <c r="AC151" i="34"/>
  <c r="AD46" i="35"/>
  <c r="AC56" i="35"/>
  <c r="AC58" i="35"/>
  <c r="AD143" i="35"/>
  <c r="AC155" i="35"/>
  <c r="Z167" i="35"/>
  <c r="AA18" i="35"/>
  <c r="Z30" i="35"/>
  <c r="Z180" i="35" s="1"/>
  <c r="AD76" i="35"/>
  <c r="AC86" i="35"/>
  <c r="AC88" i="35"/>
  <c r="AD144" i="34"/>
  <c r="AD157" i="34" s="1"/>
  <c r="AC156" i="34"/>
  <c r="AA20" i="34"/>
  <c r="Z169" i="34"/>
  <c r="Z32" i="34"/>
  <c r="Z182" i="34" s="1"/>
  <c r="AD53" i="35"/>
  <c r="AC65" i="35"/>
  <c r="AD54" i="35"/>
  <c r="AD67" i="35" s="1"/>
  <c r="AC66" i="35"/>
  <c r="AA24" i="34"/>
  <c r="Z173" i="34"/>
  <c r="Z36" i="34"/>
  <c r="Z186" i="34" s="1"/>
  <c r="AD80" i="35"/>
  <c r="AC92" i="35"/>
  <c r="AA17" i="34"/>
  <c r="Z166" i="34"/>
  <c r="Z29" i="34"/>
  <c r="Z179" i="34" s="1"/>
  <c r="AD77" i="34"/>
  <c r="AC89" i="34"/>
  <c r="AD48" i="34"/>
  <c r="AC60" i="34"/>
  <c r="AD143" i="34"/>
  <c r="AC155" i="34"/>
  <c r="AD54" i="34"/>
  <c r="AD67" i="34" s="1"/>
  <c r="AC66" i="34"/>
  <c r="AD111" i="35"/>
  <c r="AC123" i="35"/>
  <c r="AC144" i="35"/>
  <c r="AC157" i="35" s="1"/>
  <c r="AB156" i="35"/>
  <c r="AB159" i="35" s="1"/>
  <c r="Z172" i="35"/>
  <c r="AA23" i="35"/>
  <c r="Z35" i="35"/>
  <c r="Z185" i="35" s="1"/>
  <c r="AD84" i="35"/>
  <c r="AD97" i="35" s="1"/>
  <c r="AC96" i="35"/>
  <c r="AD106" i="34"/>
  <c r="AC116" i="34"/>
  <c r="AC118" i="34"/>
  <c r="AD142" i="34"/>
  <c r="AC154" i="34"/>
  <c r="Z166" i="35"/>
  <c r="AA17" i="35"/>
  <c r="Z29" i="35"/>
  <c r="Z179" i="35" s="1"/>
  <c r="AD138" i="34"/>
  <c r="AC150" i="34"/>
  <c r="AD48" i="35"/>
  <c r="AC60" i="35"/>
  <c r="AD114" i="34"/>
  <c r="AD127" i="34" s="1"/>
  <c r="AC126" i="34"/>
  <c r="AD108" i="34"/>
  <c r="AC120" i="34"/>
  <c r="AD47" i="35"/>
  <c r="AC59" i="35"/>
  <c r="AD47" i="34"/>
  <c r="AC59" i="34"/>
  <c r="AD79" i="34"/>
  <c r="AC91" i="34"/>
  <c r="AD141" i="34"/>
  <c r="AC153" i="34"/>
  <c r="X88" i="36"/>
  <c r="X16" i="39" s="1"/>
  <c r="X28" i="39" s="1"/>
  <c r="X72" i="36"/>
  <c r="AD103" i="34"/>
  <c r="AD105" i="34" s="1"/>
  <c r="AD103" i="35"/>
  <c r="AD105" i="35" s="1"/>
  <c r="AD50" i="34"/>
  <c r="AC62" i="34"/>
  <c r="X39" i="35"/>
  <c r="X189" i="35" s="1"/>
  <c r="W256" i="36" s="1"/>
  <c r="W279" i="36" s="1"/>
  <c r="AD106" i="35"/>
  <c r="AC116" i="35"/>
  <c r="AC118" i="35"/>
  <c r="AA19" i="34"/>
  <c r="Z168" i="34"/>
  <c r="Z31" i="34"/>
  <c r="Z181" i="34" s="1"/>
  <c r="AD84" i="34"/>
  <c r="AD97" i="34" s="1"/>
  <c r="AC96" i="34"/>
  <c r="AD137" i="34"/>
  <c r="AC149" i="34"/>
  <c r="AD108" i="35"/>
  <c r="AC120" i="35"/>
  <c r="Z174" i="35"/>
  <c r="Z37" i="35"/>
  <c r="Z187" i="35" s="1"/>
  <c r="AA15" i="35"/>
  <c r="AA163" i="35"/>
  <c r="Z238" i="36" s="1"/>
  <c r="Z169" i="35"/>
  <c r="AA20" i="35"/>
  <c r="Z32" i="35"/>
  <c r="Z182" i="35" s="1"/>
  <c r="AD113" i="35"/>
  <c r="AC125" i="35"/>
  <c r="AD112" i="34"/>
  <c r="AC124" i="34"/>
  <c r="Z165" i="35"/>
  <c r="AA16" i="35"/>
  <c r="Z28" i="35"/>
  <c r="AD139" i="35"/>
  <c r="AC151" i="35"/>
  <c r="U76" i="36"/>
  <c r="U78" i="36"/>
  <c r="AD49" i="35"/>
  <c r="AC61" i="35"/>
  <c r="AD111" i="34"/>
  <c r="AC123" i="34"/>
  <c r="AD50" i="35"/>
  <c r="AC62" i="35"/>
  <c r="AA23" i="34"/>
  <c r="Z35" i="34"/>
  <c r="Z185" i="34" s="1"/>
  <c r="Z172" i="34"/>
  <c r="AD136" i="35"/>
  <c r="AC148" i="35"/>
  <c r="Z165" i="34"/>
  <c r="AA16" i="34"/>
  <c r="Z28" i="34"/>
  <c r="AD78" i="35"/>
  <c r="AC90" i="35"/>
  <c r="AD114" i="35"/>
  <c r="AD127" i="35" s="1"/>
  <c r="AC126" i="35"/>
  <c r="Z173" i="35"/>
  <c r="AA24" i="35"/>
  <c r="Z36" i="35"/>
  <c r="Z186" i="35" s="1"/>
  <c r="AD80" i="34"/>
  <c r="AC92" i="34"/>
  <c r="AD110" i="35"/>
  <c r="AC122" i="35"/>
  <c r="AB146" i="35"/>
  <c r="AD78" i="34"/>
  <c r="AC90" i="34"/>
  <c r="AD110" i="34"/>
  <c r="AC122" i="34"/>
  <c r="AA15" i="34"/>
  <c r="AA163" i="34"/>
  <c r="Z176" i="36" s="1"/>
  <c r="U94" i="36"/>
  <c r="U96" i="36"/>
  <c r="AB13" i="34"/>
  <c r="AB13" i="35"/>
  <c r="Z27" i="36"/>
  <c r="Z28" i="36" s="1"/>
  <c r="V59" i="37" s="1"/>
  <c r="Z34" i="36"/>
  <c r="Z35" i="36" s="1"/>
  <c r="V62" i="37" s="1"/>
  <c r="AD81" i="34"/>
  <c r="AC93" i="34"/>
  <c r="Z167" i="34"/>
  <c r="AA18" i="34"/>
  <c r="Z30" i="34"/>
  <c r="Z180" i="34" s="1"/>
  <c r="AD141" i="35"/>
  <c r="AC153" i="35"/>
  <c r="AD76" i="34"/>
  <c r="AC86" i="34"/>
  <c r="AC88" i="34"/>
  <c r="AD144" i="35"/>
  <c r="AD157" i="35" s="1"/>
  <c r="AC156" i="35"/>
  <c r="AD82" i="34"/>
  <c r="AC94" i="34"/>
  <c r="Z174" i="34"/>
  <c r="Z37" i="34"/>
  <c r="Z187" i="34" s="1"/>
  <c r="AD137" i="35"/>
  <c r="AC149" i="35"/>
  <c r="AD136" i="34"/>
  <c r="AC148" i="34"/>
  <c r="AD138" i="35"/>
  <c r="AC150" i="35"/>
  <c r="AD107" i="34"/>
  <c r="AC119" i="34"/>
  <c r="AD53" i="34"/>
  <c r="AC65" i="34"/>
  <c r="AD109" i="35"/>
  <c r="AC121" i="35"/>
  <c r="AD107" i="35"/>
  <c r="AC119" i="35"/>
  <c r="AD109" i="34"/>
  <c r="AC121" i="34"/>
  <c r="AA159" i="35"/>
  <c r="AD132" i="2"/>
  <c r="X276" i="27"/>
  <c r="X426" i="27" s="1"/>
  <c r="AB129" i="29"/>
  <c r="AD131" i="2"/>
  <c r="AB69" i="29"/>
  <c r="AB99" i="29"/>
  <c r="AB306" i="27"/>
  <c r="AA21" i="29"/>
  <c r="Z170" i="29"/>
  <c r="Z33" i="29"/>
  <c r="Z183" i="29" s="1"/>
  <c r="AD109" i="29"/>
  <c r="AC121" i="29"/>
  <c r="AD107" i="29"/>
  <c r="AC119" i="29"/>
  <c r="AC217" i="27"/>
  <c r="AD58" i="27"/>
  <c r="AD288" i="27"/>
  <c r="AC300" i="27"/>
  <c r="AD111" i="29"/>
  <c r="AC123" i="29"/>
  <c r="AD84" i="28"/>
  <c r="AD97" i="28" s="1"/>
  <c r="AC96" i="28"/>
  <c r="AA258" i="27"/>
  <c r="Z407" i="27"/>
  <c r="Z270" i="27"/>
  <c r="Z420" i="27" s="1"/>
  <c r="AI228" i="27"/>
  <c r="AJ69" i="27"/>
  <c r="AD47" i="29"/>
  <c r="AC59" i="29"/>
  <c r="AD79" i="28"/>
  <c r="AC91" i="28"/>
  <c r="AD283" i="27"/>
  <c r="AC293" i="27"/>
  <c r="AC295" i="27"/>
  <c r="Z31" i="28"/>
  <c r="Z181" i="28" s="1"/>
  <c r="AA19" i="28"/>
  <c r="Z168" i="28"/>
  <c r="AF190" i="27"/>
  <c r="AD80" i="28"/>
  <c r="AC92" i="28"/>
  <c r="AD347" i="27"/>
  <c r="AC359" i="27"/>
  <c r="AD109" i="28"/>
  <c r="AC121" i="28"/>
  <c r="AD113" i="29"/>
  <c r="AC125" i="29"/>
  <c r="AF91" i="27"/>
  <c r="AB223" i="27"/>
  <c r="AB226" i="27" s="1"/>
  <c r="AB241" i="27" s="1"/>
  <c r="AA25" i="36" s="1"/>
  <c r="AA40" i="36" s="1"/>
  <c r="AA41" i="36" s="1"/>
  <c r="AC64" i="27"/>
  <c r="AD319" i="27"/>
  <c r="AC331" i="27"/>
  <c r="AF192" i="27"/>
  <c r="AD316" i="27"/>
  <c r="AC328" i="27"/>
  <c r="AF151" i="27"/>
  <c r="AD51" i="28"/>
  <c r="AC63" i="28"/>
  <c r="AA17" i="29"/>
  <c r="Z166" i="29"/>
  <c r="Z29" i="29"/>
  <c r="Z179" i="29" s="1"/>
  <c r="AD106" i="29"/>
  <c r="AC116" i="29"/>
  <c r="AC118" i="29"/>
  <c r="AD287" i="27"/>
  <c r="AC299" i="27"/>
  <c r="AF120" i="27"/>
  <c r="AE147" i="27"/>
  <c r="AE130" i="27"/>
  <c r="AE145" i="27" s="1"/>
  <c r="AF90" i="27"/>
  <c r="AD81" i="29"/>
  <c r="AC93" i="29"/>
  <c r="AD143" i="28"/>
  <c r="AC155" i="28"/>
  <c r="AD141" i="29"/>
  <c r="AC153" i="29"/>
  <c r="AC58" i="28"/>
  <c r="AD46" i="28"/>
  <c r="AC56" i="28"/>
  <c r="AC223" i="27"/>
  <c r="AD64" i="27"/>
  <c r="AD111" i="28"/>
  <c r="AC123" i="28"/>
  <c r="AH103" i="27"/>
  <c r="AG111" i="27"/>
  <c r="AA261" i="27"/>
  <c r="Z410" i="27"/>
  <c r="Z273" i="27"/>
  <c r="Z423" i="27" s="1"/>
  <c r="Z36" i="28"/>
  <c r="Z186" i="28" s="1"/>
  <c r="Z173" i="28"/>
  <c r="AA24" i="28"/>
  <c r="AF187" i="27"/>
  <c r="AD54" i="28"/>
  <c r="AD67" i="28" s="1"/>
  <c r="AC66" i="28"/>
  <c r="AF183" i="27"/>
  <c r="Y187" i="29"/>
  <c r="AD112" i="28"/>
  <c r="AC124" i="28"/>
  <c r="AC218" i="27"/>
  <c r="AD59" i="27"/>
  <c r="AD291" i="27"/>
  <c r="AD304" i="27" s="1"/>
  <c r="AC303" i="27"/>
  <c r="AC220" i="27"/>
  <c r="AD61" i="27"/>
  <c r="AD83" i="28"/>
  <c r="AC95" i="28"/>
  <c r="AD81" i="28"/>
  <c r="AC93" i="28"/>
  <c r="AC118" i="28"/>
  <c r="AC116" i="28"/>
  <c r="AD106" i="28"/>
  <c r="AD349" i="27"/>
  <c r="AC361" i="27"/>
  <c r="Z174" i="29"/>
  <c r="Z37" i="29"/>
  <c r="Z187" i="29" s="1"/>
  <c r="AD320" i="27"/>
  <c r="AC332" i="27"/>
  <c r="AD374" i="27"/>
  <c r="AC386" i="27"/>
  <c r="AD49" i="28"/>
  <c r="AC61" i="28"/>
  <c r="AA256" i="27"/>
  <c r="Z405" i="27"/>
  <c r="Z268" i="27"/>
  <c r="Z418" i="27" s="1"/>
  <c r="AC353" i="27"/>
  <c r="AC364" i="27"/>
  <c r="AF126" i="27"/>
  <c r="AE53" i="28"/>
  <c r="AD65" i="28"/>
  <c r="AC297" i="27"/>
  <c r="AD285" i="27"/>
  <c r="AF119" i="27"/>
  <c r="AF159" i="27"/>
  <c r="AD290" i="27"/>
  <c r="AC302" i="27"/>
  <c r="AD47" i="28"/>
  <c r="AC59" i="28"/>
  <c r="AD346" i="27"/>
  <c r="AC358" i="27"/>
  <c r="AD136" i="29"/>
  <c r="AC148" i="29"/>
  <c r="AD379" i="27"/>
  <c r="AC391" i="27"/>
  <c r="AD76" i="29"/>
  <c r="AC86" i="29"/>
  <c r="AC88" i="29"/>
  <c r="Y415" i="27"/>
  <c r="AD49" i="29"/>
  <c r="AC61" i="29"/>
  <c r="AF95" i="27"/>
  <c r="AD53" i="28"/>
  <c r="AC65" i="28"/>
  <c r="AC131" i="2"/>
  <c r="AE53" i="29"/>
  <c r="AD65" i="29"/>
  <c r="AH228" i="27"/>
  <c r="AI69" i="27"/>
  <c r="X39" i="29"/>
  <c r="X189" i="29" s="1"/>
  <c r="W132" i="36" s="1"/>
  <c r="AD144" i="28"/>
  <c r="AD157" i="28" s="1"/>
  <c r="AC156" i="28"/>
  <c r="AJ228" i="27"/>
  <c r="AK69" i="27"/>
  <c r="AD77" i="28"/>
  <c r="AC89" i="28"/>
  <c r="AF158" i="27"/>
  <c r="AD343" i="27"/>
  <c r="AC355" i="27"/>
  <c r="AD50" i="28"/>
  <c r="AC62" i="28"/>
  <c r="AA163" i="28"/>
  <c r="Z52" i="36" s="1"/>
  <c r="Z53" i="36" s="1"/>
  <c r="AA15" i="28"/>
  <c r="AN107" i="27"/>
  <c r="AD77" i="29"/>
  <c r="AC89" i="29"/>
  <c r="AD137" i="28"/>
  <c r="AC149" i="28"/>
  <c r="AC215" i="27"/>
  <c r="AC243" i="27" s="1"/>
  <c r="AB16" i="36" s="1"/>
  <c r="AC83" i="27"/>
  <c r="AD56" i="27"/>
  <c r="Z21" i="29"/>
  <c r="Z26" i="29" s="1"/>
  <c r="Z176" i="29" s="1"/>
  <c r="Y131" i="36" s="1"/>
  <c r="Y48" i="39" s="1"/>
  <c r="Y170" i="29"/>
  <c r="Y33" i="29"/>
  <c r="Y183" i="29" s="1"/>
  <c r="AD284" i="27"/>
  <c r="AC296" i="27"/>
  <c r="AD114" i="29"/>
  <c r="AD127" i="29" s="1"/>
  <c r="AC126" i="29"/>
  <c r="AF155" i="27"/>
  <c r="AF186" i="27"/>
  <c r="AB69" i="28"/>
  <c r="AB250" i="27"/>
  <c r="AB13" i="28"/>
  <c r="AB13" i="29"/>
  <c r="AD286" i="27"/>
  <c r="AC298" i="27"/>
  <c r="AC148" i="28"/>
  <c r="AD136" i="28"/>
  <c r="AD313" i="27"/>
  <c r="AC323" i="27"/>
  <c r="AC325" i="27"/>
  <c r="AF184" i="27"/>
  <c r="AE211" i="27"/>
  <c r="AD110" i="29"/>
  <c r="AC122" i="29"/>
  <c r="AA254" i="27"/>
  <c r="Z403" i="27"/>
  <c r="Z266" i="27"/>
  <c r="Z416" i="27" s="1"/>
  <c r="AD48" i="28"/>
  <c r="AC60" i="28"/>
  <c r="AB336" i="27"/>
  <c r="AD376" i="27"/>
  <c r="AC388" i="27"/>
  <c r="AF152" i="27"/>
  <c r="AE179" i="27"/>
  <c r="AE162" i="27"/>
  <c r="AE177" i="27" s="1"/>
  <c r="Z411" i="27"/>
  <c r="Z274" i="27"/>
  <c r="Z424" i="27" s="1"/>
  <c r="AD84" i="29"/>
  <c r="AD97" i="29" s="1"/>
  <c r="AC96" i="29"/>
  <c r="AD50" i="29"/>
  <c r="AC62" i="29"/>
  <c r="AA15" i="29"/>
  <c r="AA163" i="29"/>
  <c r="Z114" i="36" s="1"/>
  <c r="AD314" i="27"/>
  <c r="AC326" i="27"/>
  <c r="AA23" i="29"/>
  <c r="Z172" i="29"/>
  <c r="Z35" i="29"/>
  <c r="Z185" i="29" s="1"/>
  <c r="AD351" i="27"/>
  <c r="AD364" i="27" s="1"/>
  <c r="AC363" i="27"/>
  <c r="AA17" i="28"/>
  <c r="Z166" i="28"/>
  <c r="Z29" i="28"/>
  <c r="Z179" i="28" s="1"/>
  <c r="AE184" i="27"/>
  <c r="AD194" i="27"/>
  <c r="AD209" i="27" s="1"/>
  <c r="AD211" i="27"/>
  <c r="AF122" i="27"/>
  <c r="AD51" i="29"/>
  <c r="AC63" i="29"/>
  <c r="AC144" i="28"/>
  <c r="AC157" i="28" s="1"/>
  <c r="AB156" i="28"/>
  <c r="AB159" i="28" s="1"/>
  <c r="AF128" i="27"/>
  <c r="AD108" i="29"/>
  <c r="AC120" i="29"/>
  <c r="AF127" i="27"/>
  <c r="AD78" i="29"/>
  <c r="AC90" i="29"/>
  <c r="AC216" i="27"/>
  <c r="AD57" i="27"/>
  <c r="AF124" i="27"/>
  <c r="AD373" i="27"/>
  <c r="AC385" i="27"/>
  <c r="AC88" i="28"/>
  <c r="AD76" i="28"/>
  <c r="AC86" i="28"/>
  <c r="AD142" i="29"/>
  <c r="AC154" i="29"/>
  <c r="AD108" i="28"/>
  <c r="AC120" i="28"/>
  <c r="AD317" i="27"/>
  <c r="AC329" i="27"/>
  <c r="AF123" i="27"/>
  <c r="AD54" i="29"/>
  <c r="AD67" i="29" s="1"/>
  <c r="AC66" i="29"/>
  <c r="AB99" i="28"/>
  <c r="AD48" i="29"/>
  <c r="AC60" i="29"/>
  <c r="AD321" i="27"/>
  <c r="AD334" i="27" s="1"/>
  <c r="AC333" i="27"/>
  <c r="Z402" i="27"/>
  <c r="AA253" i="27"/>
  <c r="Z265" i="27"/>
  <c r="AA252" i="27"/>
  <c r="AA400" i="27"/>
  <c r="AD53" i="29"/>
  <c r="AC65" i="29"/>
  <c r="AK228" i="27"/>
  <c r="AL69" i="27"/>
  <c r="AA16" i="29"/>
  <c r="Z165" i="29"/>
  <c r="Z28" i="29"/>
  <c r="AH199" i="27"/>
  <c r="AG207" i="27"/>
  <c r="AF94" i="27"/>
  <c r="AC221" i="27"/>
  <c r="AD62" i="27"/>
  <c r="AF125" i="27"/>
  <c r="AD318" i="27"/>
  <c r="AC330" i="27"/>
  <c r="AD381" i="27"/>
  <c r="AD394" i="27" s="1"/>
  <c r="AC393" i="27"/>
  <c r="AD82" i="28"/>
  <c r="AC94" i="28"/>
  <c r="AD137" i="29"/>
  <c r="AC149" i="29"/>
  <c r="AF191" i="27"/>
  <c r="AF228" i="27"/>
  <c r="AG69" i="27"/>
  <c r="AD43" i="28"/>
  <c r="AD45" i="28" s="1"/>
  <c r="AD280" i="27"/>
  <c r="AD282" i="27" s="1"/>
  <c r="AD43" i="29"/>
  <c r="AD45" i="29" s="1"/>
  <c r="AF189" i="27"/>
  <c r="AD348" i="27"/>
  <c r="AC360" i="27"/>
  <c r="AF153" i="27"/>
  <c r="AD141" i="28"/>
  <c r="AC153" i="28"/>
  <c r="AC381" i="27"/>
  <c r="AB393" i="27"/>
  <c r="AB396" i="27" s="1"/>
  <c r="AD315" i="27"/>
  <c r="AC327" i="27"/>
  <c r="AD380" i="27"/>
  <c r="AC392" i="27"/>
  <c r="AD144" i="29"/>
  <c r="AD157" i="29" s="1"/>
  <c r="AC156" i="29"/>
  <c r="AD138" i="28"/>
  <c r="AC150" i="28"/>
  <c r="AG135" i="27"/>
  <c r="AF143" i="27"/>
  <c r="AF154" i="27"/>
  <c r="AB366" i="27"/>
  <c r="AA24" i="29"/>
  <c r="Z173" i="29"/>
  <c r="Z36" i="29"/>
  <c r="Z186" i="29" s="1"/>
  <c r="AD345" i="27"/>
  <c r="AC357" i="27"/>
  <c r="AD139" i="28"/>
  <c r="AC151" i="28"/>
  <c r="AC222" i="27"/>
  <c r="AD63" i="27"/>
  <c r="AB120" i="2"/>
  <c r="AA128" i="2"/>
  <c r="AD138" i="29"/>
  <c r="AC150" i="29"/>
  <c r="Z35" i="28"/>
  <c r="Z185" i="28" s="1"/>
  <c r="Z172" i="28"/>
  <c r="AA23" i="28"/>
  <c r="Y178" i="28"/>
  <c r="AF160" i="27"/>
  <c r="AF87" i="27"/>
  <c r="AE290" i="27"/>
  <c r="AD302" i="27"/>
  <c r="Z32" i="28"/>
  <c r="Z182" i="28" s="1"/>
  <c r="AA20" i="28"/>
  <c r="Z169" i="28"/>
  <c r="AA255" i="27"/>
  <c r="Z404" i="27"/>
  <c r="Z267" i="27"/>
  <c r="Z417" i="27" s="1"/>
  <c r="AD114" i="28"/>
  <c r="AD127" i="28" s="1"/>
  <c r="AC126" i="28"/>
  <c r="AF188" i="27"/>
  <c r="AD83" i="29"/>
  <c r="AC95" i="29"/>
  <c r="AF157" i="27"/>
  <c r="AD82" i="29"/>
  <c r="AC94" i="29"/>
  <c r="AA260" i="27"/>
  <c r="Z409" i="27"/>
  <c r="Z272" i="27"/>
  <c r="Z422" i="27" s="1"/>
  <c r="AD112" i="29"/>
  <c r="AC124" i="29"/>
  <c r="Y33" i="28"/>
  <c r="Y183" i="28" s="1"/>
  <c r="Y170" i="28"/>
  <c r="Z21" i="28"/>
  <c r="Z26" i="28" s="1"/>
  <c r="Z176" i="28" s="1"/>
  <c r="Y69" i="36" s="1"/>
  <c r="Y15" i="39" s="1"/>
  <c r="AC219" i="27"/>
  <c r="AD60" i="27"/>
  <c r="AA20" i="29"/>
  <c r="Z32" i="29"/>
  <c r="Z182" i="29" s="1"/>
  <c r="Z169" i="29"/>
  <c r="AD140" i="29"/>
  <c r="AC152" i="29"/>
  <c r="AD113" i="28"/>
  <c r="AC125" i="28"/>
  <c r="AA257" i="27"/>
  <c r="Z406" i="27"/>
  <c r="Z269" i="27"/>
  <c r="Z419" i="27" s="1"/>
  <c r="AD310" i="27"/>
  <c r="AD312" i="27" s="1"/>
  <c r="AD73" i="29"/>
  <c r="AD75" i="29" s="1"/>
  <c r="AD73" i="28"/>
  <c r="AD75" i="28" s="1"/>
  <c r="Z258" i="27"/>
  <c r="Y407" i="27"/>
  <c r="Y270" i="27"/>
  <c r="Y420" i="27" s="1"/>
  <c r="AF92" i="27"/>
  <c r="AD378" i="27"/>
  <c r="AC390" i="27"/>
  <c r="AF93" i="27"/>
  <c r="AD78" i="28"/>
  <c r="AC90" i="28"/>
  <c r="AD107" i="28"/>
  <c r="AC119" i="28"/>
  <c r="AA132" i="2"/>
  <c r="AA141" i="2" s="1"/>
  <c r="AF88" i="27"/>
  <c r="AE98" i="27"/>
  <c r="AE113" i="27" s="1"/>
  <c r="AE115" i="27"/>
  <c r="Z170" i="28"/>
  <c r="AA21" i="28"/>
  <c r="Z33" i="28"/>
  <c r="Z183" i="28" s="1"/>
  <c r="AD142" i="28"/>
  <c r="AC154" i="28"/>
  <c r="AD140" i="28"/>
  <c r="AC152" i="28"/>
  <c r="AF156" i="27"/>
  <c r="AM139" i="27"/>
  <c r="Z28" i="28"/>
  <c r="AA16" i="28"/>
  <c r="Z165" i="28"/>
  <c r="AL228" i="27"/>
  <c r="AM69" i="27"/>
  <c r="AD377" i="27"/>
  <c r="AC389" i="27"/>
  <c r="AH167" i="27"/>
  <c r="AG175" i="27"/>
  <c r="Z168" i="29"/>
  <c r="AA19" i="29"/>
  <c r="Z31" i="29"/>
  <c r="Z181" i="29" s="1"/>
  <c r="AF89" i="27"/>
  <c r="AD46" i="29"/>
  <c r="AC56" i="29"/>
  <c r="AC58" i="29"/>
  <c r="AD110" i="28"/>
  <c r="AC122" i="28"/>
  <c r="Z30" i="28"/>
  <c r="Z180" i="28" s="1"/>
  <c r="Z167" i="28"/>
  <c r="AA18" i="28"/>
  <c r="AD375" i="27"/>
  <c r="AC387" i="27"/>
  <c r="AG228" i="27"/>
  <c r="AH69" i="27"/>
  <c r="AE228" i="27"/>
  <c r="AF69" i="27"/>
  <c r="AD340" i="27"/>
  <c r="AD342" i="27" s="1"/>
  <c r="AD103" i="29"/>
  <c r="AD105" i="29" s="1"/>
  <c r="AD103" i="28"/>
  <c r="AD105" i="28" s="1"/>
  <c r="Z167" i="29"/>
  <c r="AA18" i="29"/>
  <c r="Z30" i="29"/>
  <c r="Z180" i="29" s="1"/>
  <c r="AD80" i="29"/>
  <c r="AC92" i="29"/>
  <c r="AD143" i="29"/>
  <c r="AC155" i="29"/>
  <c r="AD228" i="27"/>
  <c r="AD239" i="27" s="1"/>
  <c r="AD79" i="27"/>
  <c r="AE69" i="27"/>
  <c r="AD139" i="29"/>
  <c r="AC151" i="29"/>
  <c r="Z37" i="28"/>
  <c r="Z187" i="28" s="1"/>
  <c r="Z174" i="28"/>
  <c r="AD350" i="27"/>
  <c r="AC362" i="27"/>
  <c r="AF121" i="27"/>
  <c r="AD344" i="27"/>
  <c r="AC356" i="27"/>
  <c r="Y26" i="29"/>
  <c r="Y176" i="29" s="1"/>
  <c r="X131" i="36" s="1"/>
  <c r="X48" i="39" s="1"/>
  <c r="AC144" i="29"/>
  <c r="AC157" i="29" s="1"/>
  <c r="AB156" i="29"/>
  <c r="AB159" i="29" s="1"/>
  <c r="AN203" i="27"/>
  <c r="AD79" i="29"/>
  <c r="AC91" i="29"/>
  <c r="AB129" i="28"/>
  <c r="AG87" i="27"/>
  <c r="AT4" i="28"/>
  <c r="AR165" i="27"/>
  <c r="AS166" i="27" s="1"/>
  <c r="AT167" i="27" s="1"/>
  <c r="AU168" i="27" s="1"/>
  <c r="AO70" i="27"/>
  <c r="AN229" i="27"/>
  <c r="AR133" i="27"/>
  <c r="AS134" i="27" s="1"/>
  <c r="AT135" i="27" s="1"/>
  <c r="AU136" i="27" s="1"/>
  <c r="AU201" i="27"/>
  <c r="AQ29" i="27"/>
  <c r="AQ32" i="27"/>
  <c r="AP37" i="27"/>
  <c r="AP42" i="27"/>
  <c r="AS13" i="27"/>
  <c r="AT4" i="27"/>
  <c r="AR28" i="27"/>
  <c r="AR36" i="27" s="1"/>
  <c r="AR46" i="27" s="1"/>
  <c r="AR196" i="27" s="1"/>
  <c r="AR24" i="27"/>
  <c r="AR26" i="27"/>
  <c r="AR34" i="27" s="1"/>
  <c r="AR44" i="27" s="1"/>
  <c r="AR132" i="27" s="1"/>
  <c r="AR25" i="27"/>
  <c r="AR33" i="27" s="1"/>
  <c r="AR43" i="27" s="1"/>
  <c r="AR100" i="27" s="1"/>
  <c r="AR27" i="27"/>
  <c r="AR35" i="27" s="1"/>
  <c r="AR45" i="27" s="1"/>
  <c r="AR164" i="27" s="1"/>
  <c r="AO47" i="27"/>
  <c r="AE85" i="2"/>
  <c r="AE135" i="2" s="1"/>
  <c r="AE82" i="2"/>
  <c r="AE132" i="2" s="1"/>
  <c r="AE84" i="2"/>
  <c r="AE134" i="2" s="1"/>
  <c r="AE89" i="2"/>
  <c r="AE139" i="2" s="1"/>
  <c r="AE87" i="2"/>
  <c r="AE137" i="2" s="1"/>
  <c r="AE88" i="2"/>
  <c r="AE138" i="2" s="1"/>
  <c r="AE86" i="2"/>
  <c r="AC97" i="2"/>
  <c r="AB104" i="2"/>
  <c r="AB106" i="2" s="1"/>
  <c r="AE80" i="2"/>
  <c r="AE83" i="2"/>
  <c r="AE133" i="2" s="1"/>
  <c r="AD80" i="2"/>
  <c r="AC91" i="2"/>
  <c r="AE72" i="2"/>
  <c r="AE93" i="2"/>
  <c r="AO54" i="2"/>
  <c r="AP49" i="2"/>
  <c r="AP53" i="2"/>
  <c r="AP51" i="2"/>
  <c r="AP52" i="2"/>
  <c r="AP50" i="2"/>
  <c r="AR4" i="2"/>
  <c r="AQ38" i="2"/>
  <c r="AQ31" i="2"/>
  <c r="AQ17" i="2"/>
  <c r="AQ24" i="2"/>
  <c r="AF61" i="2"/>
  <c r="AF71" i="2" s="1"/>
  <c r="AF58" i="2"/>
  <c r="AF68" i="2" s="1"/>
  <c r="AE62" i="2"/>
  <c r="AF60" i="2"/>
  <c r="AF70" i="2" s="1"/>
  <c r="AF59" i="2"/>
  <c r="AF69" i="2" s="1"/>
  <c r="AF57" i="2"/>
  <c r="AF67" i="2" s="1"/>
  <c r="AE6" i="12"/>
  <c r="AG5" i="12"/>
  <c r="AE7" i="12"/>
  <c r="AG4" i="12"/>
  <c r="AJ8" i="36"/>
  <c r="AJ8" i="38" s="1"/>
  <c r="W226" i="36" l="1"/>
  <c r="W227" i="36" s="1"/>
  <c r="S150" i="37" s="1"/>
  <c r="S151" i="37" s="1"/>
  <c r="W217" i="36"/>
  <c r="W164" i="36"/>
  <c r="W165" i="36" s="1"/>
  <c r="W155" i="36"/>
  <c r="W156" i="36" s="1"/>
  <c r="AL93" i="39"/>
  <c r="AL95" i="39"/>
  <c r="N172" i="37"/>
  <c r="S95" i="39"/>
  <c r="S90" i="39"/>
  <c r="S96" i="39" s="1"/>
  <c r="O172" i="37" s="1"/>
  <c r="O176" i="37" s="1"/>
  <c r="T62" i="39" a="1"/>
  <c r="T62" i="39" s="1"/>
  <c r="T68" i="39" s="1"/>
  <c r="R68" i="39"/>
  <c r="AL65" i="39" a="1"/>
  <c r="AL65" i="39" s="1"/>
  <c r="R63" i="39"/>
  <c r="Q69" i="39"/>
  <c r="M116" i="37" s="1"/>
  <c r="M126" i="37" s="1"/>
  <c r="M128" i="37" s="1"/>
  <c r="AK66" i="39"/>
  <c r="AK69" i="39" s="1"/>
  <c r="AK68" i="39"/>
  <c r="S63" i="39"/>
  <c r="S69" i="39" s="1"/>
  <c r="O116" i="37" s="1"/>
  <c r="T41" i="39"/>
  <c r="AD38" i="39" a="1"/>
  <c r="AD38" i="39" s="1"/>
  <c r="AD39" i="39" s="1"/>
  <c r="Q127" i="37"/>
  <c r="P183" i="37"/>
  <c r="O92" i="37"/>
  <c r="M92" i="37"/>
  <c r="M98" i="37"/>
  <c r="M100" i="37" s="1"/>
  <c r="T36" i="39"/>
  <c r="T42" i="39" s="1"/>
  <c r="P88" i="37" s="1"/>
  <c r="P98" i="37" s="1"/>
  <c r="O100" i="37"/>
  <c r="P155" i="37"/>
  <c r="P156" i="37" s="1"/>
  <c r="P119" i="37"/>
  <c r="P99" i="37"/>
  <c r="P147" i="37"/>
  <c r="V85" i="39"/>
  <c r="V87" i="39" s="1"/>
  <c r="T89" i="39" s="1" a="1"/>
  <c r="T89" i="39" s="1"/>
  <c r="P175" i="37"/>
  <c r="R150" i="37"/>
  <c r="R151" i="37" s="1"/>
  <c r="V229" i="36"/>
  <c r="V230" i="36" s="1"/>
  <c r="R152" i="37" s="1"/>
  <c r="U291" i="36"/>
  <c r="U292" i="36" s="1"/>
  <c r="Q180" i="37" s="1"/>
  <c r="U283" i="36"/>
  <c r="Q169" i="37"/>
  <c r="V167" i="36"/>
  <c r="V168" i="36" s="1"/>
  <c r="R124" i="37" s="1"/>
  <c r="R122" i="37"/>
  <c r="R123" i="37" s="1"/>
  <c r="W83" i="39"/>
  <c r="W85" i="39" s="1"/>
  <c r="W87" i="39" s="1"/>
  <c r="U89" i="39" s="1" a="1"/>
  <c r="U89" i="39" s="1"/>
  <c r="W98" i="39"/>
  <c r="W99" i="39" s="1"/>
  <c r="S173" i="37" s="1"/>
  <c r="S167" i="37"/>
  <c r="V141" i="36"/>
  <c r="R110" i="37"/>
  <c r="S170" i="37"/>
  <c r="Y75" i="39"/>
  <c r="Y258" i="36"/>
  <c r="Y274" i="36"/>
  <c r="U221" i="36"/>
  <c r="Q141" i="37"/>
  <c r="X259" i="36"/>
  <c r="V262" i="36"/>
  <c r="V264" i="36"/>
  <c r="W56" i="39"/>
  <c r="W58" i="39" s="1"/>
  <c r="W60" i="39" s="1"/>
  <c r="W71" i="39"/>
  <c r="W72" i="39" s="1"/>
  <c r="S117" i="37" s="1"/>
  <c r="X276" i="36"/>
  <c r="X277" i="36" s="1"/>
  <c r="T170" i="37" s="1"/>
  <c r="X76" i="39"/>
  <c r="V289" i="36"/>
  <c r="R178" i="37" s="1"/>
  <c r="R179" i="37" s="1"/>
  <c r="W261" i="36"/>
  <c r="W288" i="36"/>
  <c r="U159" i="36"/>
  <c r="Q113" i="37"/>
  <c r="X186" i="36"/>
  <c r="T136" i="37"/>
  <c r="T154" i="37" s="1"/>
  <c r="X248" i="36"/>
  <c r="T164" i="37"/>
  <c r="W71" i="37"/>
  <c r="AA43" i="36"/>
  <c r="AA44" i="36" s="1"/>
  <c r="W73" i="37" s="1"/>
  <c r="S94" i="37"/>
  <c r="S95" i="37" s="1"/>
  <c r="W105" i="36"/>
  <c r="W106" i="36" s="1"/>
  <c r="S96" i="37" s="1"/>
  <c r="P91" i="37"/>
  <c r="X31" i="39"/>
  <c r="X44" i="39"/>
  <c r="X45" i="39" s="1"/>
  <c r="T89" i="37" s="1"/>
  <c r="X29" i="39"/>
  <c r="U97" i="36"/>
  <c r="Q85" i="37"/>
  <c r="W31" i="39"/>
  <c r="W44" i="39"/>
  <c r="W45" i="39" s="1"/>
  <c r="S89" i="37" s="1"/>
  <c r="W29" i="39"/>
  <c r="U79" i="36"/>
  <c r="Q82" i="37"/>
  <c r="V68" i="37"/>
  <c r="V140" i="36"/>
  <c r="W199" i="36"/>
  <c r="W200" i="36" s="1"/>
  <c r="S138" i="37" s="1"/>
  <c r="AC146" i="34"/>
  <c r="W220" i="36"/>
  <c r="W93" i="36"/>
  <c r="X90" i="36"/>
  <c r="X91" i="36" s="1"/>
  <c r="T86" i="37" s="1"/>
  <c r="W280" i="36"/>
  <c r="V200" i="36"/>
  <c r="V202" i="36"/>
  <c r="Y242" i="36"/>
  <c r="Y247" i="36"/>
  <c r="X124" i="36"/>
  <c r="Z179" i="36"/>
  <c r="Z177" i="36"/>
  <c r="Z182" i="36" s="1"/>
  <c r="Z183" i="36" s="1"/>
  <c r="V135" i="37" s="1"/>
  <c r="Z241" i="36"/>
  <c r="Z239" i="36"/>
  <c r="Z244" i="36" s="1"/>
  <c r="Z245" i="36" s="1"/>
  <c r="V163" i="37" s="1"/>
  <c r="W197" i="36"/>
  <c r="S139" i="37" s="1"/>
  <c r="W90" i="36"/>
  <c r="W91" i="36" s="1"/>
  <c r="S86" i="37" s="1"/>
  <c r="X197" i="36"/>
  <c r="T139" i="37" s="1"/>
  <c r="Y212" i="36"/>
  <c r="Y214" i="36" s="1"/>
  <c r="Y215" i="36" s="1"/>
  <c r="U142" i="37" s="1"/>
  <c r="Y196" i="36"/>
  <c r="W75" i="36"/>
  <c r="W76" i="36" s="1"/>
  <c r="S82" i="37" s="1"/>
  <c r="Y180" i="36"/>
  <c r="Y185" i="36"/>
  <c r="W137" i="36"/>
  <c r="W138" i="36" s="1"/>
  <c r="X150" i="36"/>
  <c r="X134" i="36"/>
  <c r="V156" i="36"/>
  <c r="V158" i="36"/>
  <c r="V218" i="36"/>
  <c r="V220" i="36"/>
  <c r="V280" i="36"/>
  <c r="V282" i="36"/>
  <c r="Y150" i="36"/>
  <c r="Y134" i="36"/>
  <c r="AC129" i="35"/>
  <c r="AC146" i="35"/>
  <c r="AC99" i="34"/>
  <c r="AC129" i="34"/>
  <c r="AC99" i="35"/>
  <c r="Z117" i="36"/>
  <c r="Z115" i="36"/>
  <c r="Z120" i="36" s="1"/>
  <c r="Z121" i="36" s="1"/>
  <c r="V107" i="37" s="1"/>
  <c r="AC69" i="35"/>
  <c r="Y118" i="36"/>
  <c r="U108" i="37" s="1"/>
  <c r="Y123" i="36"/>
  <c r="AE83" i="35"/>
  <c r="AD95" i="35"/>
  <c r="AE43" i="34"/>
  <c r="AE45" i="34" s="1"/>
  <c r="AE43" i="35"/>
  <c r="AE45" i="35" s="1"/>
  <c r="AF54" i="35"/>
  <c r="AF67" i="35" s="1"/>
  <c r="AE66" i="35"/>
  <c r="AE133" i="35"/>
  <c r="AE135" i="35" s="1"/>
  <c r="AE133" i="34"/>
  <c r="AE135" i="34" s="1"/>
  <c r="AB18" i="36"/>
  <c r="AB19" i="36" s="1"/>
  <c r="X56" i="37" s="1"/>
  <c r="AA34" i="36"/>
  <c r="AA35" i="36" s="1"/>
  <c r="W62" i="37" s="1"/>
  <c r="AA27" i="36"/>
  <c r="AA28" i="36" s="1"/>
  <c r="W59" i="37" s="1"/>
  <c r="AE54" i="34"/>
  <c r="AE67" i="34" s="1"/>
  <c r="AD66" i="34"/>
  <c r="AE111" i="35"/>
  <c r="AD123" i="35"/>
  <c r="AB24" i="34"/>
  <c r="AA173" i="34"/>
  <c r="AA36" i="34"/>
  <c r="AA186" i="34" s="1"/>
  <c r="AB21" i="35"/>
  <c r="AA170" i="35"/>
  <c r="AA33" i="35"/>
  <c r="AA183" i="35" s="1"/>
  <c r="AE109" i="35"/>
  <c r="AD121" i="35"/>
  <c r="AE112" i="35"/>
  <c r="AD124" i="35"/>
  <c r="AE78" i="34"/>
  <c r="AD90" i="34"/>
  <c r="AA174" i="34"/>
  <c r="AA37" i="34"/>
  <c r="AA187" i="34" s="1"/>
  <c r="AE144" i="35"/>
  <c r="AE157" i="35" s="1"/>
  <c r="AD156" i="35"/>
  <c r="AE52" i="34"/>
  <c r="AD64" i="34"/>
  <c r="AE80" i="35"/>
  <c r="AD92" i="35"/>
  <c r="AE46" i="35"/>
  <c r="AD56" i="35"/>
  <c r="AD58" i="35"/>
  <c r="AE141" i="35"/>
  <c r="AD153" i="35"/>
  <c r="AE47" i="34"/>
  <c r="AD59" i="34"/>
  <c r="AB20" i="34"/>
  <c r="AA169" i="34"/>
  <c r="AA32" i="34"/>
  <c r="AA182" i="34" s="1"/>
  <c r="AE138" i="35"/>
  <c r="AD150" i="35"/>
  <c r="AE82" i="34"/>
  <c r="AD94" i="34"/>
  <c r="AB16" i="34"/>
  <c r="AA165" i="34"/>
  <c r="AA28" i="34"/>
  <c r="AB17" i="35"/>
  <c r="AA166" i="35"/>
  <c r="AA29" i="35"/>
  <c r="AA179" i="35" s="1"/>
  <c r="AF54" i="34"/>
  <c r="AF67" i="34" s="1"/>
  <c r="AE66" i="34"/>
  <c r="Y39" i="34"/>
  <c r="Y189" i="34" s="1"/>
  <c r="X194" i="36" s="1"/>
  <c r="X217" i="36" s="1"/>
  <c r="AB22" i="34"/>
  <c r="AA171" i="34"/>
  <c r="AA34" i="34"/>
  <c r="AA184" i="34" s="1"/>
  <c r="AE46" i="34"/>
  <c r="AD56" i="34"/>
  <c r="AD58" i="34"/>
  <c r="AA22" i="34"/>
  <c r="AA26" i="34" s="1"/>
  <c r="AA176" i="34" s="1"/>
  <c r="Z193" i="36" s="1"/>
  <c r="Z112" i="39" s="1"/>
  <c r="Z171" i="34"/>
  <c r="Z34" i="34"/>
  <c r="Z184" i="34" s="1"/>
  <c r="Z55" i="36"/>
  <c r="Z58" i="36"/>
  <c r="Z59" i="36" s="1"/>
  <c r="V79" i="37" s="1"/>
  <c r="AE137" i="34"/>
  <c r="AD149" i="34"/>
  <c r="AB18" i="35"/>
  <c r="AA167" i="35"/>
  <c r="AA30" i="35"/>
  <c r="AA180" i="35" s="1"/>
  <c r="AE110" i="34"/>
  <c r="AD122" i="34"/>
  <c r="AE108" i="34"/>
  <c r="AD120" i="34"/>
  <c r="AE77" i="34"/>
  <c r="AD89" i="34"/>
  <c r="AB15" i="35"/>
  <c r="AB163" i="35"/>
  <c r="AA238" i="36" s="1"/>
  <c r="AE81" i="34"/>
  <c r="AD93" i="34"/>
  <c r="AE79" i="35"/>
  <c r="AD91" i="35"/>
  <c r="AE51" i="35"/>
  <c r="AD63" i="35"/>
  <c r="AE138" i="34"/>
  <c r="AD150" i="34"/>
  <c r="AE107" i="35"/>
  <c r="AD119" i="35"/>
  <c r="AE106" i="35"/>
  <c r="AD116" i="35"/>
  <c r="AD118" i="35"/>
  <c r="X73" i="36"/>
  <c r="T83" i="37" s="1"/>
  <c r="AE143" i="34"/>
  <c r="AD155" i="34"/>
  <c r="AC159" i="34"/>
  <c r="AE76" i="35"/>
  <c r="AD86" i="35"/>
  <c r="AD88" i="35"/>
  <c r="AE84" i="35"/>
  <c r="AE97" i="35" s="1"/>
  <c r="AD96" i="35"/>
  <c r="AE82" i="35"/>
  <c r="AD94" i="35"/>
  <c r="AB15" i="34"/>
  <c r="AB163" i="34"/>
  <c r="AA176" i="36" s="1"/>
  <c r="AE111" i="34"/>
  <c r="AD123" i="34"/>
  <c r="Z178" i="34"/>
  <c r="AA165" i="35"/>
  <c r="AB16" i="35"/>
  <c r="AA28" i="35"/>
  <c r="AE106" i="34"/>
  <c r="AD116" i="34"/>
  <c r="AD118" i="34"/>
  <c r="AE48" i="34"/>
  <c r="AD60" i="34"/>
  <c r="AE49" i="35"/>
  <c r="AD61" i="35"/>
  <c r="AB24" i="35"/>
  <c r="AA173" i="35"/>
  <c r="AA36" i="35"/>
  <c r="AA186" i="35" s="1"/>
  <c r="AB18" i="34"/>
  <c r="AA167" i="34"/>
  <c r="AA30" i="34"/>
  <c r="AA180" i="34" s="1"/>
  <c r="AE54" i="35"/>
  <c r="AE67" i="35" s="1"/>
  <c r="AD66" i="35"/>
  <c r="AE77" i="35"/>
  <c r="AD89" i="35"/>
  <c r="AE47" i="35"/>
  <c r="AD59" i="35"/>
  <c r="Y39" i="35"/>
  <c r="Y189" i="35" s="1"/>
  <c r="X256" i="36" s="1"/>
  <c r="X279" i="36" s="1"/>
  <c r="AE114" i="34"/>
  <c r="AE127" i="34" s="1"/>
  <c r="AD126" i="34"/>
  <c r="Y61" i="36"/>
  <c r="Y56" i="36"/>
  <c r="AE76" i="34"/>
  <c r="AD86" i="34"/>
  <c r="AD88" i="34"/>
  <c r="X62" i="36"/>
  <c r="W73" i="36"/>
  <c r="S83" i="37" s="1"/>
  <c r="AC13" i="35"/>
  <c r="AC13" i="34"/>
  <c r="Z178" i="35"/>
  <c r="AE109" i="34"/>
  <c r="AD121" i="34"/>
  <c r="AE103" i="35"/>
  <c r="AE105" i="35" s="1"/>
  <c r="AE103" i="34"/>
  <c r="AE105" i="34" s="1"/>
  <c r="AE108" i="35"/>
  <c r="AD120" i="35"/>
  <c r="AE139" i="35"/>
  <c r="AD151" i="35"/>
  <c r="AE142" i="35"/>
  <c r="AD154" i="35"/>
  <c r="AA174" i="35"/>
  <c r="AA37" i="35"/>
  <c r="AA187" i="35" s="1"/>
  <c r="AE112" i="34"/>
  <c r="AD124" i="34"/>
  <c r="AE113" i="34"/>
  <c r="AD125" i="34"/>
  <c r="AE144" i="34"/>
  <c r="AE157" i="34" s="1"/>
  <c r="AD156" i="34"/>
  <c r="AA22" i="35"/>
  <c r="AA26" i="35" s="1"/>
  <c r="AA176" i="35" s="1"/>
  <c r="Z255" i="36" s="1"/>
  <c r="Z171" i="35"/>
  <c r="Z34" i="35"/>
  <c r="Z184" i="35" s="1"/>
  <c r="AE52" i="35"/>
  <c r="AD64" i="35"/>
  <c r="V76" i="36"/>
  <c r="V78" i="36"/>
  <c r="AA171" i="35"/>
  <c r="AB22" i="35"/>
  <c r="AA34" i="35"/>
  <c r="AA184" i="35" s="1"/>
  <c r="AB20" i="35"/>
  <c r="AA169" i="35"/>
  <c r="AA32" i="35"/>
  <c r="AA182" i="35" s="1"/>
  <c r="AC66" i="27"/>
  <c r="AC81" i="27" s="1"/>
  <c r="Y88" i="36"/>
  <c r="Y16" i="39" s="1"/>
  <c r="Y28" i="39" s="1"/>
  <c r="Y72" i="36"/>
  <c r="AE73" i="35"/>
  <c r="AE75" i="35" s="1"/>
  <c r="AE73" i="34"/>
  <c r="AE75" i="34" s="1"/>
  <c r="AE83" i="34"/>
  <c r="AD95" i="34"/>
  <c r="AE79" i="34"/>
  <c r="AD91" i="34"/>
  <c r="AA166" i="34"/>
  <c r="AB17" i="34"/>
  <c r="AA29" i="34"/>
  <c r="AA179" i="34" s="1"/>
  <c r="AE137" i="35"/>
  <c r="AD149" i="35"/>
  <c r="AE51" i="34"/>
  <c r="AD63" i="34"/>
  <c r="AE142" i="34"/>
  <c r="AD154" i="34"/>
  <c r="AE48" i="35"/>
  <c r="AD60" i="35"/>
  <c r="AE139" i="34"/>
  <c r="AD151" i="34"/>
  <c r="AE107" i="34"/>
  <c r="AD119" i="34"/>
  <c r="AE81" i="35"/>
  <c r="AD93" i="35"/>
  <c r="AA168" i="35"/>
  <c r="AB19" i="35"/>
  <c r="AA31" i="35"/>
  <c r="AA181" i="35" s="1"/>
  <c r="AE143" i="35"/>
  <c r="AD155" i="35"/>
  <c r="V96" i="36"/>
  <c r="V94" i="36"/>
  <c r="AE50" i="34"/>
  <c r="AD62" i="34"/>
  <c r="AE80" i="34"/>
  <c r="AD92" i="34"/>
  <c r="AE140" i="34"/>
  <c r="AD152" i="34"/>
  <c r="AD133" i="35"/>
  <c r="AD135" i="35" s="1"/>
  <c r="AD133" i="34"/>
  <c r="AD135" i="34" s="1"/>
  <c r="AE110" i="35"/>
  <c r="AD122" i="35"/>
  <c r="AA168" i="34"/>
  <c r="AB19" i="34"/>
  <c r="AA31" i="34"/>
  <c r="AA181" i="34" s="1"/>
  <c r="AE50" i="35"/>
  <c r="AD62" i="35"/>
  <c r="AE140" i="35"/>
  <c r="AD152" i="35"/>
  <c r="AE114" i="35"/>
  <c r="AE127" i="35" s="1"/>
  <c r="AD126" i="35"/>
  <c r="AC159" i="35"/>
  <c r="AE49" i="34"/>
  <c r="AD61" i="34"/>
  <c r="AB21" i="34"/>
  <c r="AA170" i="34"/>
  <c r="AA33" i="34"/>
  <c r="AA183" i="34" s="1"/>
  <c r="AE84" i="34"/>
  <c r="AE97" i="34" s="1"/>
  <c r="AD96" i="34"/>
  <c r="AE113" i="35"/>
  <c r="AD125" i="35"/>
  <c r="AE78" i="35"/>
  <c r="AD90" i="35"/>
  <c r="AE141" i="34"/>
  <c r="AD153" i="34"/>
  <c r="AC69" i="34"/>
  <c r="AC69" i="29"/>
  <c r="Y39" i="28"/>
  <c r="Y189" i="28" s="1"/>
  <c r="X70" i="36" s="1"/>
  <c r="X102" i="36" s="1"/>
  <c r="X103" i="36" s="1"/>
  <c r="AC129" i="29"/>
  <c r="AC159" i="29"/>
  <c r="AC129" i="28"/>
  <c r="AC336" i="27"/>
  <c r="AC99" i="29"/>
  <c r="AO204" i="27"/>
  <c r="AP205" i="27" s="1"/>
  <c r="AQ196" i="27" s="1"/>
  <c r="AE229" i="27"/>
  <c r="AE239" i="27" s="1"/>
  <c r="AF70" i="27"/>
  <c r="AB19" i="29"/>
  <c r="AA168" i="29"/>
  <c r="AA31" i="29"/>
  <c r="AA181" i="29" s="1"/>
  <c r="AI70" i="27"/>
  <c r="AH229" i="27"/>
  <c r="AN70" i="27"/>
  <c r="AM229" i="27"/>
  <c r="AN140" i="27"/>
  <c r="AO141" i="27" s="1"/>
  <c r="AP132" i="27" s="1"/>
  <c r="AE143" i="28"/>
  <c r="AD155" i="28"/>
  <c r="AB258" i="27"/>
  <c r="AA407" i="27"/>
  <c r="AA270" i="27"/>
  <c r="AA420" i="27" s="1"/>
  <c r="AB21" i="29"/>
  <c r="AA170" i="29"/>
  <c r="AA33" i="29"/>
  <c r="AA183" i="29" s="1"/>
  <c r="AA33" i="28"/>
  <c r="AA183" i="28" s="1"/>
  <c r="AA170" i="28"/>
  <c r="AB21" i="28"/>
  <c r="AE139" i="28"/>
  <c r="AD151" i="28"/>
  <c r="AC383" i="27"/>
  <c r="AC394" i="27"/>
  <c r="AC396" i="27" s="1"/>
  <c r="AE349" i="27"/>
  <c r="AD361" i="27"/>
  <c r="AG229" i="27"/>
  <c r="AH70" i="27"/>
  <c r="AE138" i="29"/>
  <c r="AD150" i="29"/>
  <c r="AG95" i="27"/>
  <c r="AB17" i="29"/>
  <c r="AA166" i="29"/>
  <c r="AA29" i="29"/>
  <c r="AA179" i="29" s="1"/>
  <c r="AA402" i="27"/>
  <c r="AB253" i="27"/>
  <c r="AA265" i="27"/>
  <c r="AE49" i="29"/>
  <c r="AD61" i="29"/>
  <c r="AG124" i="27"/>
  <c r="AE77" i="28"/>
  <c r="AD89" i="28"/>
  <c r="AD217" i="27"/>
  <c r="AE58" i="27"/>
  <c r="AG119" i="27"/>
  <c r="AG123" i="27"/>
  <c r="AA30" i="28"/>
  <c r="AA180" i="28" s="1"/>
  <c r="AA167" i="28"/>
  <c r="AB18" i="28"/>
  <c r="AE370" i="27"/>
  <c r="AE372" i="27" s="1"/>
  <c r="AE133" i="29"/>
  <c r="AE135" i="29" s="1"/>
  <c r="AE133" i="28"/>
  <c r="AE135" i="28" s="1"/>
  <c r="AC146" i="28"/>
  <c r="AE78" i="29"/>
  <c r="AD90" i="29"/>
  <c r="AC366" i="27"/>
  <c r="AE77" i="29"/>
  <c r="AD89" i="29"/>
  <c r="AC69" i="28"/>
  <c r="AG120" i="27"/>
  <c r="AF147" i="27"/>
  <c r="AF130" i="27"/>
  <c r="AF145" i="27" s="1"/>
  <c r="AE84" i="28"/>
  <c r="AE97" i="28" s="1"/>
  <c r="AD96" i="28"/>
  <c r="AA37" i="28"/>
  <c r="AA187" i="28" s="1"/>
  <c r="AA174" i="28"/>
  <c r="AG91" i="27"/>
  <c r="AA167" i="29"/>
  <c r="AB18" i="29"/>
  <c r="AA30" i="29"/>
  <c r="AA180" i="29" s="1"/>
  <c r="AC224" i="27"/>
  <c r="AC226" i="27" s="1"/>
  <c r="AC241" i="27" s="1"/>
  <c r="AB25" i="36" s="1"/>
  <c r="AB40" i="36" s="1"/>
  <c r="AB41" i="36" s="1"/>
  <c r="AD55" i="27"/>
  <c r="AE81" i="28"/>
  <c r="AD93" i="28"/>
  <c r="AK70" i="27"/>
  <c r="AJ229" i="27"/>
  <c r="AE111" i="28"/>
  <c r="AD123" i="28"/>
  <c r="AD220" i="27"/>
  <c r="AE61" i="27"/>
  <c r="AE113" i="29"/>
  <c r="AD125" i="29"/>
  <c r="AG189" i="27"/>
  <c r="AE139" i="29"/>
  <c r="AD151" i="29"/>
  <c r="AM70" i="27"/>
  <c r="AL229" i="27"/>
  <c r="Z415" i="27"/>
  <c r="AC99" i="28"/>
  <c r="AD370" i="27"/>
  <c r="AD372" i="27" s="1"/>
  <c r="AD133" i="29"/>
  <c r="AD135" i="29" s="1"/>
  <c r="AD133" i="28"/>
  <c r="AD135" i="28" s="1"/>
  <c r="AA165" i="29"/>
  <c r="AB16" i="29"/>
  <c r="AA28" i="29"/>
  <c r="AE340" i="27"/>
  <c r="AE342" i="27" s="1"/>
  <c r="AE103" i="28"/>
  <c r="AE105" i="28" s="1"/>
  <c r="AE103" i="29"/>
  <c r="AE105" i="29" s="1"/>
  <c r="AE49" i="28"/>
  <c r="AD61" i="28"/>
  <c r="AG185" i="27"/>
  <c r="AC159" i="28"/>
  <c r="AG187" i="27"/>
  <c r="AD216" i="27"/>
  <c r="AE57" i="27"/>
  <c r="AE344" i="27"/>
  <c r="AD356" i="27"/>
  <c r="AL70" i="27"/>
  <c r="AK229" i="27"/>
  <c r="AE48" i="28"/>
  <c r="AD60" i="28"/>
  <c r="AE50" i="28"/>
  <c r="AD62" i="28"/>
  <c r="AE350" i="27"/>
  <c r="AD362" i="27"/>
  <c r="AG184" i="27"/>
  <c r="AF211" i="27"/>
  <c r="AE112" i="28"/>
  <c r="AD124" i="28"/>
  <c r="AE112" i="29"/>
  <c r="AD124" i="29"/>
  <c r="AE108" i="29"/>
  <c r="AD120" i="29"/>
  <c r="AH88" i="27"/>
  <c r="AG115" i="27"/>
  <c r="AD118" i="28"/>
  <c r="AE106" i="28"/>
  <c r="AD116" i="28"/>
  <c r="AA169" i="29"/>
  <c r="AB20" i="29"/>
  <c r="AA32" i="29"/>
  <c r="AA182" i="29" s="1"/>
  <c r="AA34" i="28"/>
  <c r="AA184" i="28" s="1"/>
  <c r="AA171" i="28"/>
  <c r="AB22" i="28"/>
  <c r="AA259" i="27"/>
  <c r="AA263" i="27" s="1"/>
  <c r="AA413" i="27" s="1"/>
  <c r="Z408" i="27"/>
  <c r="Z271" i="27"/>
  <c r="Z421" i="27" s="1"/>
  <c r="AE114" i="28"/>
  <c r="AE127" i="28" s="1"/>
  <c r="AD126" i="28"/>
  <c r="AG158" i="27"/>
  <c r="AG151" i="27"/>
  <c r="AE140" i="28"/>
  <c r="AD152" i="28"/>
  <c r="AE142" i="28"/>
  <c r="AD154" i="28"/>
  <c r="AE83" i="28"/>
  <c r="AD95" i="28"/>
  <c r="AG126" i="27"/>
  <c r="AB254" i="27"/>
  <c r="AA403" i="27"/>
  <c r="AA266" i="27"/>
  <c r="AA416" i="27" s="1"/>
  <c r="AE318" i="27"/>
  <c r="AD330" i="27"/>
  <c r="AG128" i="27"/>
  <c r="AG153" i="27"/>
  <c r="AC250" i="27"/>
  <c r="AC13" i="28"/>
  <c r="AC13" i="29"/>
  <c r="AO108" i="27"/>
  <c r="AP109" i="27" s="1"/>
  <c r="AQ100" i="27" s="1"/>
  <c r="AF54" i="29"/>
  <c r="AF67" i="29" s="1"/>
  <c r="AE66" i="29"/>
  <c r="AE380" i="27"/>
  <c r="AD392" i="27"/>
  <c r="AC306" i="27"/>
  <c r="AG127" i="27"/>
  <c r="AE107" i="28"/>
  <c r="AD119" i="28"/>
  <c r="AD221" i="27"/>
  <c r="AE62" i="27"/>
  <c r="AD224" i="27"/>
  <c r="AE55" i="27"/>
  <c r="AE142" i="29"/>
  <c r="AD154" i="29"/>
  <c r="AE288" i="27"/>
  <c r="AD300" i="27"/>
  <c r="AE52" i="28"/>
  <c r="AD64" i="28"/>
  <c r="AE114" i="29"/>
  <c r="AE127" i="29" s="1"/>
  <c r="AD126" i="29"/>
  <c r="AE351" i="27"/>
  <c r="AE364" i="27" s="1"/>
  <c r="AD363" i="27"/>
  <c r="AE106" i="29"/>
  <c r="AD116" i="29"/>
  <c r="AD118" i="29"/>
  <c r="AE108" i="28"/>
  <c r="AD120" i="28"/>
  <c r="AE379" i="27"/>
  <c r="AD391" i="27"/>
  <c r="AD88" i="28"/>
  <c r="AE76" i="28"/>
  <c r="AD86" i="28"/>
  <c r="AF291" i="27"/>
  <c r="AF304" i="27" s="1"/>
  <c r="AE303" i="27"/>
  <c r="AC121" i="2"/>
  <c r="AC134" i="2" s="1"/>
  <c r="AC141" i="2" s="1"/>
  <c r="AB128" i="2"/>
  <c r="AD222" i="27"/>
  <c r="AE63" i="27"/>
  <c r="Z263" i="27"/>
  <c r="Z413" i="27" s="1"/>
  <c r="AE374" i="27"/>
  <c r="AD386" i="27"/>
  <c r="AF185" i="27"/>
  <c r="AE51" i="29"/>
  <c r="AD63" i="29"/>
  <c r="AE287" i="27"/>
  <c r="AD299" i="27"/>
  <c r="AE285" i="27"/>
  <c r="AD297" i="27"/>
  <c r="AE50" i="29"/>
  <c r="AD62" i="29"/>
  <c r="AE291" i="27"/>
  <c r="AE304" i="27" s="1"/>
  <c r="AD303" i="27"/>
  <c r="AE286" i="27"/>
  <c r="AD298" i="27"/>
  <c r="AE375" i="27"/>
  <c r="AD387" i="27"/>
  <c r="AG183" i="27"/>
  <c r="AE284" i="27"/>
  <c r="AD296" i="27"/>
  <c r="AE289" i="27"/>
  <c r="AD301" i="27"/>
  <c r="AE110" i="29"/>
  <c r="AD122" i="29"/>
  <c r="AE144" i="29"/>
  <c r="AE157" i="29" s="1"/>
  <c r="AD156" i="29"/>
  <c r="AE343" i="27"/>
  <c r="AD353" i="27"/>
  <c r="AD355" i="27"/>
  <c r="AE376" i="27"/>
  <c r="AD388" i="27"/>
  <c r="AE47" i="29"/>
  <c r="AD59" i="29"/>
  <c r="AG157" i="27"/>
  <c r="AE280" i="27"/>
  <c r="AE282" i="27" s="1"/>
  <c r="AE43" i="28"/>
  <c r="AE45" i="28" s="1"/>
  <c r="AE43" i="29"/>
  <c r="AE45" i="29" s="1"/>
  <c r="AE76" i="29"/>
  <c r="AD86" i="29"/>
  <c r="AD88" i="29"/>
  <c r="AE141" i="29"/>
  <c r="AD153" i="29"/>
  <c r="AB261" i="27"/>
  <c r="AA410" i="27"/>
  <c r="AA273" i="27"/>
  <c r="AA423" i="27" s="1"/>
  <c r="AF98" i="27"/>
  <c r="AF113" i="27" s="1"/>
  <c r="AG88" i="27"/>
  <c r="AF115" i="27"/>
  <c r="AE346" i="27"/>
  <c r="AD358" i="27"/>
  <c r="AG155" i="27"/>
  <c r="AE381" i="27"/>
  <c r="AE394" i="27" s="1"/>
  <c r="AD393" i="27"/>
  <c r="AG154" i="27"/>
  <c r="AG190" i="27"/>
  <c r="AI200" i="27"/>
  <c r="AH207" i="27"/>
  <c r="AE109" i="28"/>
  <c r="AD121" i="28"/>
  <c r="AE109" i="29"/>
  <c r="AD121" i="29"/>
  <c r="AE52" i="29"/>
  <c r="AD64" i="29"/>
  <c r="AB255" i="27"/>
  <c r="AA404" i="27"/>
  <c r="AA267" i="27"/>
  <c r="AA417" i="27" s="1"/>
  <c r="AB15" i="29"/>
  <c r="AB163" i="29"/>
  <c r="AA114" i="36" s="1"/>
  <c r="AA28" i="28"/>
  <c r="AA165" i="28"/>
  <c r="AB16" i="28"/>
  <c r="Y276" i="27"/>
  <c r="Y426" i="27" s="1"/>
  <c r="AC146" i="29"/>
  <c r="AE113" i="28"/>
  <c r="AD125" i="28"/>
  <c r="AE144" i="28"/>
  <c r="AE157" i="28" s="1"/>
  <c r="AD156" i="28"/>
  <c r="AE310" i="27"/>
  <c r="AE312" i="27" s="1"/>
  <c r="AE73" i="29"/>
  <c r="AE75" i="29" s="1"/>
  <c r="AE73" i="28"/>
  <c r="AE75" i="28" s="1"/>
  <c r="AE110" i="28"/>
  <c r="AD122" i="28"/>
  <c r="AD218" i="27"/>
  <c r="AE59" i="27"/>
  <c r="AE345" i="27"/>
  <c r="AD357" i="27"/>
  <c r="AG70" i="27"/>
  <c r="AF229" i="27"/>
  <c r="AA31" i="28"/>
  <c r="AA181" i="28" s="1"/>
  <c r="AA168" i="28"/>
  <c r="AB19" i="28"/>
  <c r="AI168" i="27"/>
  <c r="AH175" i="27"/>
  <c r="AA29" i="28"/>
  <c r="AA179" i="28" s="1"/>
  <c r="AA166" i="28"/>
  <c r="AB17" i="28"/>
  <c r="AE79" i="28"/>
  <c r="AD91" i="28"/>
  <c r="AG93" i="27"/>
  <c r="AE313" i="27"/>
  <c r="AD323" i="27"/>
  <c r="AD325" i="27"/>
  <c r="Z34" i="28"/>
  <c r="Z184" i="28" s="1"/>
  <c r="Z171" i="28"/>
  <c r="AA22" i="28"/>
  <c r="AE84" i="29"/>
  <c r="AE97" i="29" s="1"/>
  <c r="AD96" i="29"/>
  <c r="AA36" i="28"/>
  <c r="AA186" i="28" s="1"/>
  <c r="AA173" i="28"/>
  <c r="AB24" i="28"/>
  <c r="AD223" i="27"/>
  <c r="AE64" i="27"/>
  <c r="AE46" i="29"/>
  <c r="AD56" i="29"/>
  <c r="AD58" i="29"/>
  <c r="Z178" i="29"/>
  <c r="AE54" i="29"/>
  <c r="AE67" i="29" s="1"/>
  <c r="AD66" i="29"/>
  <c r="AG125" i="27"/>
  <c r="AE79" i="29"/>
  <c r="AD91" i="29"/>
  <c r="AA173" i="29"/>
  <c r="AB24" i="29"/>
  <c r="AA36" i="29"/>
  <c r="AA186" i="29" s="1"/>
  <c r="AB163" i="28"/>
  <c r="AA52" i="36" s="1"/>
  <c r="AA53" i="36" s="1"/>
  <c r="AB15" i="28"/>
  <c r="AG156" i="27"/>
  <c r="AG159" i="27"/>
  <c r="AE54" i="28"/>
  <c r="AE67" i="28" s="1"/>
  <c r="AD66" i="28"/>
  <c r="AE137" i="29"/>
  <c r="AD149" i="29"/>
  <c r="AE321" i="27"/>
  <c r="AE334" i="27" s="1"/>
  <c r="AD333" i="27"/>
  <c r="AA411" i="27"/>
  <c r="AA274" i="27"/>
  <c r="AA424" i="27" s="1"/>
  <c r="AE107" i="29"/>
  <c r="AD119" i="29"/>
  <c r="AG152" i="27"/>
  <c r="AF179" i="27"/>
  <c r="AF162" i="27"/>
  <c r="AF177" i="27" s="1"/>
  <c r="AE320" i="27"/>
  <c r="AD332" i="27"/>
  <c r="AG191" i="27"/>
  <c r="AE80" i="28"/>
  <c r="AD92" i="28"/>
  <c r="AB259" i="27"/>
  <c r="AA408" i="27"/>
  <c r="AA271" i="27"/>
  <c r="AA421" i="27" s="1"/>
  <c r="AE80" i="29"/>
  <c r="AD92" i="29"/>
  <c r="AE81" i="29"/>
  <c r="AD93" i="29"/>
  <c r="AE79" i="27"/>
  <c r="AG90" i="27"/>
  <c r="Z178" i="28"/>
  <c r="AE141" i="28"/>
  <c r="AD153" i="28"/>
  <c r="AG89" i="27"/>
  <c r="AE83" i="29"/>
  <c r="AD95" i="29"/>
  <c r="AB256" i="27"/>
  <c r="AA405" i="27"/>
  <c r="AA268" i="27"/>
  <c r="AA418" i="27" s="1"/>
  <c r="AH136" i="27"/>
  <c r="AG143" i="27"/>
  <c r="AE316" i="27"/>
  <c r="AD328" i="27"/>
  <c r="AE283" i="27"/>
  <c r="AD293" i="27"/>
  <c r="AD295" i="27"/>
  <c r="AG192" i="27"/>
  <c r="AE319" i="27"/>
  <c r="AD331" i="27"/>
  <c r="AB133" i="2"/>
  <c r="AB141" i="2" s="1"/>
  <c r="AE143" i="29"/>
  <c r="AD155" i="29"/>
  <c r="AE377" i="27"/>
  <c r="AD389" i="27"/>
  <c r="AE111" i="29"/>
  <c r="AD123" i="29"/>
  <c r="AE314" i="27"/>
  <c r="AD326" i="27"/>
  <c r="AB252" i="27"/>
  <c r="AB400" i="27"/>
  <c r="AA22" i="29"/>
  <c r="AA26" i="29" s="1"/>
  <c r="AA176" i="29" s="1"/>
  <c r="Z131" i="36" s="1"/>
  <c r="Z48" i="39" s="1"/>
  <c r="Z171" i="29"/>
  <c r="Z34" i="29"/>
  <c r="Z184" i="29" s="1"/>
  <c r="AE138" i="28"/>
  <c r="AD150" i="28"/>
  <c r="AF54" i="28"/>
  <c r="AF67" i="28" s="1"/>
  <c r="AE66" i="28"/>
  <c r="AE82" i="28"/>
  <c r="AD94" i="28"/>
  <c r="Y39" i="29"/>
  <c r="Y189" i="29" s="1"/>
  <c r="X132" i="36" s="1"/>
  <c r="AE82" i="29"/>
  <c r="AD94" i="29"/>
  <c r="AG92" i="27"/>
  <c r="AE348" i="27"/>
  <c r="AD360" i="27"/>
  <c r="AA171" i="29"/>
  <c r="AB22" i="29"/>
  <c r="AA34" i="29"/>
  <c r="AA184" i="29" s="1"/>
  <c r="AG122" i="27"/>
  <c r="AE140" i="29"/>
  <c r="AD152" i="29"/>
  <c r="AE378" i="27"/>
  <c r="AD390" i="27"/>
  <c r="AG94" i="27"/>
  <c r="AA37" i="29"/>
  <c r="AA187" i="29" s="1"/>
  <c r="AA174" i="29"/>
  <c r="AD58" i="28"/>
  <c r="AE46" i="28"/>
  <c r="AD56" i="28"/>
  <c r="AE315" i="27"/>
  <c r="AD327" i="27"/>
  <c r="AE194" i="27"/>
  <c r="AE209" i="27" s="1"/>
  <c r="AE137" i="28"/>
  <c r="AD149" i="28"/>
  <c r="AE51" i="28"/>
  <c r="AD63" i="28"/>
  <c r="AE78" i="28"/>
  <c r="AD90" i="28"/>
  <c r="AJ70" i="27"/>
  <c r="AI229" i="27"/>
  <c r="AG96" i="27"/>
  <c r="AE347" i="27"/>
  <c r="AD359" i="27"/>
  <c r="AG160" i="27"/>
  <c r="AB257" i="27"/>
  <c r="AA406" i="27"/>
  <c r="AA269" i="27"/>
  <c r="AA419" i="27" s="1"/>
  <c r="AD219" i="27"/>
  <c r="AE60" i="27"/>
  <c r="AG188" i="27"/>
  <c r="AI104" i="27"/>
  <c r="AH111" i="27"/>
  <c r="AE47" i="28"/>
  <c r="AD59" i="28"/>
  <c r="AG121" i="27"/>
  <c r="AE317" i="27"/>
  <c r="AD329" i="27"/>
  <c r="AA32" i="28"/>
  <c r="AA182" i="28" s="1"/>
  <c r="AA169" i="28"/>
  <c r="AB20" i="28"/>
  <c r="AE48" i="29"/>
  <c r="AD60" i="29"/>
  <c r="AU4" i="28"/>
  <c r="AS197" i="27"/>
  <c r="AT198" i="27" s="1"/>
  <c r="AU199" i="27" s="1"/>
  <c r="AS101" i="27"/>
  <c r="AT102" i="27" s="1"/>
  <c r="AU103" i="27" s="1"/>
  <c r="AP71" i="27"/>
  <c r="AO230" i="27"/>
  <c r="AS133" i="27"/>
  <c r="AT134" i="27" s="1"/>
  <c r="AU135" i="27" s="1"/>
  <c r="AS165" i="27"/>
  <c r="AT166" i="27" s="1"/>
  <c r="AU167" i="27" s="1"/>
  <c r="AT13" i="27"/>
  <c r="AU4" i="27"/>
  <c r="AS25" i="27"/>
  <c r="AS33" i="27" s="1"/>
  <c r="AS43" i="27" s="1"/>
  <c r="AS100" i="27" s="1"/>
  <c r="AS28" i="27"/>
  <c r="AS36" i="27" s="1"/>
  <c r="AS46" i="27" s="1"/>
  <c r="AS196" i="27" s="1"/>
  <c r="AS27" i="27"/>
  <c r="AS35" i="27" s="1"/>
  <c r="AS45" i="27" s="1"/>
  <c r="AS164" i="27" s="1"/>
  <c r="AS24" i="27"/>
  <c r="AS26" i="27"/>
  <c r="AS34" i="27" s="1"/>
  <c r="AS44" i="27" s="1"/>
  <c r="AS132" i="27" s="1"/>
  <c r="AP47" i="27"/>
  <c r="AQ37" i="27"/>
  <c r="AQ42" i="27"/>
  <c r="AR29" i="27"/>
  <c r="AR32" i="27"/>
  <c r="AF80" i="2"/>
  <c r="AF89" i="2"/>
  <c r="AF139" i="2" s="1"/>
  <c r="AF85" i="2"/>
  <c r="AF135" i="2" s="1"/>
  <c r="AF81" i="2"/>
  <c r="AF88" i="2"/>
  <c r="AF138" i="2" s="1"/>
  <c r="AF83" i="2"/>
  <c r="AF133" i="2" s="1"/>
  <c r="AF87" i="2"/>
  <c r="AF84" i="2"/>
  <c r="AF134" i="2" s="1"/>
  <c r="AD98" i="2"/>
  <c r="AC104" i="2"/>
  <c r="AC106" i="2" s="1"/>
  <c r="AF86" i="2"/>
  <c r="AF136" i="2" s="1"/>
  <c r="AF72" i="2"/>
  <c r="AF93" i="2"/>
  <c r="AF94" i="2"/>
  <c r="AG95" i="2" s="1"/>
  <c r="AH96" i="2" s="1"/>
  <c r="AI97" i="2" s="1"/>
  <c r="AJ98" i="2" s="1"/>
  <c r="AK99" i="2" s="1"/>
  <c r="AL100" i="2" s="1"/>
  <c r="AM101" i="2" s="1"/>
  <c r="AN102" i="2" s="1"/>
  <c r="AE108" i="2"/>
  <c r="AE113" i="2" s="1"/>
  <c r="AE117" i="2" s="1"/>
  <c r="AE130" i="2" s="1"/>
  <c r="AD108" i="2"/>
  <c r="AD113" i="2" s="1"/>
  <c r="AD117" i="2" s="1"/>
  <c r="AD130" i="2" s="1"/>
  <c r="AE81" i="2"/>
  <c r="AD91" i="2"/>
  <c r="AQ49" i="2"/>
  <c r="AQ52" i="2"/>
  <c r="AQ53" i="2"/>
  <c r="AQ50" i="2"/>
  <c r="AQ51" i="2"/>
  <c r="AP54" i="2"/>
  <c r="AS4" i="2"/>
  <c r="AR38" i="2"/>
  <c r="AR24" i="2"/>
  <c r="AR17" i="2"/>
  <c r="AR31" i="2"/>
  <c r="AG60" i="2"/>
  <c r="AG70" i="2" s="1"/>
  <c r="AG61" i="2"/>
  <c r="AG71" i="2" s="1"/>
  <c r="AG59" i="2"/>
  <c r="AG69" i="2" s="1"/>
  <c r="AG58" i="2"/>
  <c r="AG68" i="2" s="1"/>
  <c r="AF62" i="2"/>
  <c r="AG57" i="2"/>
  <c r="AG67" i="2" s="1"/>
  <c r="AG93" i="2" s="1"/>
  <c r="AF6" i="12"/>
  <c r="AH5" i="12"/>
  <c r="AF7" i="12"/>
  <c r="AH4" i="12"/>
  <c r="AK8" i="36"/>
  <c r="AK8" i="38" s="1"/>
  <c r="W229" i="36" l="1"/>
  <c r="W230" i="36" s="1"/>
  <c r="S152" i="37" s="1"/>
  <c r="X164" i="36"/>
  <c r="X165" i="36" s="1"/>
  <c r="X155" i="36"/>
  <c r="U90" i="39"/>
  <c r="U96" i="39" s="1"/>
  <c r="Q172" i="37" s="1"/>
  <c r="Q182" i="37" s="1"/>
  <c r="U95" i="39"/>
  <c r="T90" i="39"/>
  <c r="T96" i="39" s="1"/>
  <c r="P172" i="37" s="1"/>
  <c r="P182" i="37" s="1"/>
  <c r="P184" i="37" s="1"/>
  <c r="T95" i="39"/>
  <c r="O182" i="37"/>
  <c r="O184" i="37" s="1"/>
  <c r="N176" i="37"/>
  <c r="N182" i="37"/>
  <c r="N184" i="37" s="1"/>
  <c r="AL96" i="39"/>
  <c r="F93" i="39"/>
  <c r="M120" i="37"/>
  <c r="R69" i="39"/>
  <c r="N116" i="37" s="1"/>
  <c r="N126" i="37" s="1"/>
  <c r="N128" i="37" s="1"/>
  <c r="AL66" i="39"/>
  <c r="AL68" i="39"/>
  <c r="U62" i="39" a="1"/>
  <c r="U62" i="39" s="1"/>
  <c r="U68" i="39" s="1"/>
  <c r="O126" i="37"/>
  <c r="O128" i="37" s="1"/>
  <c r="O120" i="37"/>
  <c r="T63" i="39"/>
  <c r="P92" i="37"/>
  <c r="R127" i="37"/>
  <c r="Q147" i="37"/>
  <c r="Q155" i="37"/>
  <c r="Q156" i="37" s="1"/>
  <c r="Q119" i="37"/>
  <c r="Q175" i="37"/>
  <c r="Q183" i="37"/>
  <c r="P100" i="37"/>
  <c r="Q99" i="37"/>
  <c r="V291" i="36"/>
  <c r="V292" i="36" s="1"/>
  <c r="R180" i="37" s="1"/>
  <c r="Z75" i="39"/>
  <c r="Z274" i="36"/>
  <c r="Z258" i="36"/>
  <c r="Y152" i="36"/>
  <c r="Y153" i="36" s="1"/>
  <c r="U114" i="37" s="1"/>
  <c r="Y49" i="39"/>
  <c r="X152" i="36"/>
  <c r="X153" i="36" s="1"/>
  <c r="T114" i="37" s="1"/>
  <c r="X49" i="39"/>
  <c r="R166" i="37"/>
  <c r="V265" i="36"/>
  <c r="W167" i="36"/>
  <c r="W168" i="36" s="1"/>
  <c r="S124" i="37" s="1"/>
  <c r="S122" i="37"/>
  <c r="S123" i="37" s="1"/>
  <c r="V283" i="36"/>
  <c r="R169" i="37"/>
  <c r="W141" i="36"/>
  <c r="S110" i="37"/>
  <c r="T167" i="37"/>
  <c r="V203" i="36"/>
  <c r="R138" i="37"/>
  <c r="W289" i="36"/>
  <c r="S178" i="37" s="1"/>
  <c r="S179" i="37" s="1"/>
  <c r="V221" i="36"/>
  <c r="R141" i="37"/>
  <c r="W159" i="36"/>
  <c r="S113" i="37"/>
  <c r="W262" i="36"/>
  <c r="W264" i="36"/>
  <c r="W283" i="36"/>
  <c r="S169" i="37"/>
  <c r="Y76" i="39"/>
  <c r="Y276" i="36"/>
  <c r="Y277" i="36" s="1"/>
  <c r="U170" i="37" s="1"/>
  <c r="V159" i="36"/>
  <c r="R113" i="37"/>
  <c r="Y259" i="36"/>
  <c r="U167" i="37" s="1"/>
  <c r="X288" i="36"/>
  <c r="X261" i="36"/>
  <c r="X98" i="39"/>
  <c r="X99" i="39" s="1"/>
  <c r="T173" i="37" s="1"/>
  <c r="X83" i="39"/>
  <c r="X85" i="39" s="1"/>
  <c r="X87" i="39" s="1"/>
  <c r="V89" i="39" s="1" a="1"/>
  <c r="V89" i="39" s="1"/>
  <c r="Y186" i="36"/>
  <c r="U136" i="37"/>
  <c r="U154" i="37" s="1"/>
  <c r="Y248" i="36"/>
  <c r="U164" i="37"/>
  <c r="X33" i="39"/>
  <c r="V35" i="39" s="1" a="1"/>
  <c r="V35" i="39" s="1"/>
  <c r="W33" i="39"/>
  <c r="U35" i="39" s="1" a="1"/>
  <c r="U35" i="39" s="1"/>
  <c r="T94" i="37"/>
  <c r="T95" i="37" s="1"/>
  <c r="X105" i="36"/>
  <c r="X106" i="36" s="1"/>
  <c r="T96" i="37" s="1"/>
  <c r="X71" i="37"/>
  <c r="AB43" i="36"/>
  <c r="AB44" i="36" s="1"/>
  <c r="X73" i="37" s="1"/>
  <c r="W78" i="36"/>
  <c r="W218" i="36"/>
  <c r="Q91" i="37"/>
  <c r="W68" i="37"/>
  <c r="Y44" i="39"/>
  <c r="Y45" i="39" s="1"/>
  <c r="U89" i="37" s="1"/>
  <c r="Y31" i="39"/>
  <c r="Y29" i="39"/>
  <c r="V97" i="36"/>
  <c r="R85" i="37"/>
  <c r="V79" i="36"/>
  <c r="R82" i="37"/>
  <c r="Y62" i="36"/>
  <c r="U80" i="37"/>
  <c r="W202" i="36"/>
  <c r="W96" i="36"/>
  <c r="W282" i="36"/>
  <c r="AD129" i="35"/>
  <c r="Z39" i="34"/>
  <c r="Z189" i="34" s="1"/>
  <c r="Y194" i="36" s="1"/>
  <c r="Z180" i="36"/>
  <c r="Z185" i="36"/>
  <c r="AA179" i="36"/>
  <c r="AA177" i="36"/>
  <c r="AA182" i="36" s="1"/>
  <c r="AA183" i="36" s="1"/>
  <c r="W135" i="37" s="1"/>
  <c r="Y135" i="36"/>
  <c r="U111" i="37" s="1"/>
  <c r="W140" i="36"/>
  <c r="AA241" i="36"/>
  <c r="AA239" i="36"/>
  <c r="AA244" i="36" s="1"/>
  <c r="AA245" i="36" s="1"/>
  <c r="W163" i="37" s="1"/>
  <c r="X226" i="36"/>
  <c r="X227" i="36" s="1"/>
  <c r="X199" i="36"/>
  <c r="Z196" i="36"/>
  <c r="Z212" i="36"/>
  <c r="Z214" i="36" s="1"/>
  <c r="Z215" i="36" s="1"/>
  <c r="V142" i="37" s="1"/>
  <c r="Y197" i="36"/>
  <c r="U139" i="37" s="1"/>
  <c r="W203" i="36"/>
  <c r="Y90" i="36"/>
  <c r="Y91" i="36" s="1"/>
  <c r="U86" i="37" s="1"/>
  <c r="W158" i="36"/>
  <c r="W94" i="36"/>
  <c r="Y124" i="36"/>
  <c r="Z242" i="36"/>
  <c r="Z247" i="36"/>
  <c r="X137" i="36"/>
  <c r="X138" i="36" s="1"/>
  <c r="T110" i="37" s="1"/>
  <c r="Z150" i="36"/>
  <c r="Z134" i="36"/>
  <c r="X135" i="36"/>
  <c r="T111" i="37" s="1"/>
  <c r="Z118" i="36"/>
  <c r="V108" i="37" s="1"/>
  <c r="Z123" i="36"/>
  <c r="AD69" i="34"/>
  <c r="AD99" i="34"/>
  <c r="AD69" i="35"/>
  <c r="AA115" i="36"/>
  <c r="AA120" i="36" s="1"/>
  <c r="AA121" i="36" s="1"/>
  <c r="W107" i="37" s="1"/>
  <c r="AA117" i="36"/>
  <c r="AD129" i="34"/>
  <c r="AD99" i="35"/>
  <c r="AF50" i="34"/>
  <c r="AE62" i="34"/>
  <c r="AF141" i="34"/>
  <c r="AE153" i="34"/>
  <c r="AF82" i="35"/>
  <c r="AE94" i="35"/>
  <c r="AF143" i="34"/>
  <c r="AE155" i="34"/>
  <c r="AF81" i="34"/>
  <c r="AE93" i="34"/>
  <c r="AF108" i="34"/>
  <c r="AE120" i="34"/>
  <c r="AF52" i="34"/>
  <c r="AE64" i="34"/>
  <c r="AF138" i="34"/>
  <c r="AE150" i="34"/>
  <c r="AF142" i="35"/>
  <c r="AE154" i="35"/>
  <c r="AF113" i="35"/>
  <c r="AE125" i="35"/>
  <c r="AF43" i="34"/>
  <c r="AF45" i="34" s="1"/>
  <c r="AF43" i="35"/>
  <c r="AF45" i="35" s="1"/>
  <c r="AG43" i="34"/>
  <c r="AG45" i="34" s="1"/>
  <c r="AG43" i="35"/>
  <c r="AG45" i="35" s="1"/>
  <c r="AF133" i="34"/>
  <c r="AF135" i="34" s="1"/>
  <c r="AF133" i="35"/>
  <c r="AF135" i="35" s="1"/>
  <c r="AF73" i="35"/>
  <c r="AF75" i="35" s="1"/>
  <c r="AF73" i="34"/>
  <c r="AF75" i="34" s="1"/>
  <c r="AE136" i="34"/>
  <c r="AE146" i="34" s="1"/>
  <c r="AD146" i="34"/>
  <c r="AD148" i="34"/>
  <c r="AD159" i="34" s="1"/>
  <c r="AF144" i="35"/>
  <c r="AF157" i="35" s="1"/>
  <c r="AE156" i="35"/>
  <c r="AF84" i="34"/>
  <c r="AF97" i="34" s="1"/>
  <c r="AE96" i="34"/>
  <c r="AB170" i="35"/>
  <c r="AC21" i="35"/>
  <c r="AB33" i="35"/>
  <c r="AB183" i="35" s="1"/>
  <c r="AF143" i="35"/>
  <c r="AE155" i="35"/>
  <c r="AF110" i="34"/>
  <c r="AE122" i="34"/>
  <c r="AF49" i="34"/>
  <c r="AE61" i="34"/>
  <c r="AA178" i="35"/>
  <c r="AC16" i="34"/>
  <c r="AB165" i="34"/>
  <c r="AB28" i="34"/>
  <c r="AF139" i="34"/>
  <c r="AE151" i="34"/>
  <c r="AC16" i="35"/>
  <c r="AB165" i="35"/>
  <c r="AB28" i="35"/>
  <c r="AB23" i="34"/>
  <c r="AA172" i="34"/>
  <c r="AA35" i="34"/>
  <c r="AA185" i="34" s="1"/>
  <c r="AB174" i="34"/>
  <c r="AB37" i="34"/>
  <c r="AB187" i="34" s="1"/>
  <c r="AF142" i="34"/>
  <c r="AE154" i="34"/>
  <c r="AF111" i="35"/>
  <c r="AE123" i="35"/>
  <c r="AE136" i="35"/>
  <c r="AE146" i="35" s="1"/>
  <c r="AD146" i="35"/>
  <c r="AD148" i="35"/>
  <c r="AD159" i="35" s="1"/>
  <c r="AF140" i="34"/>
  <c r="AE152" i="34"/>
  <c r="AF138" i="35"/>
  <c r="AE150" i="35"/>
  <c r="AF76" i="34"/>
  <c r="AE86" i="34"/>
  <c r="AE88" i="34"/>
  <c r="AF53" i="35"/>
  <c r="AE65" i="35"/>
  <c r="AF114" i="34"/>
  <c r="AF127" i="34" s="1"/>
  <c r="AE126" i="34"/>
  <c r="Z39" i="35"/>
  <c r="Z189" i="35" s="1"/>
  <c r="Y256" i="36" s="1"/>
  <c r="Y279" i="36" s="1"/>
  <c r="AC19" i="34"/>
  <c r="AB168" i="34"/>
  <c r="AB31" i="34"/>
  <c r="AB181" i="34" s="1"/>
  <c r="AB166" i="35"/>
  <c r="AC17" i="35"/>
  <c r="AB29" i="35"/>
  <c r="AB179" i="35" s="1"/>
  <c r="AF77" i="35"/>
  <c r="AE89" i="35"/>
  <c r="Z56" i="36"/>
  <c r="V80" i="37" s="1"/>
  <c r="Z61" i="36"/>
  <c r="AB166" i="34"/>
  <c r="AC17" i="34"/>
  <c r="AB29" i="34"/>
  <c r="AB179" i="34" s="1"/>
  <c r="AA55" i="36"/>
  <c r="AA58" i="36"/>
  <c r="AA59" i="36" s="1"/>
  <c r="W79" i="37" s="1"/>
  <c r="AF141" i="35"/>
  <c r="AE153" i="35"/>
  <c r="AB169" i="35"/>
  <c r="AC20" i="35"/>
  <c r="AB32" i="35"/>
  <c r="AB182" i="35" s="1"/>
  <c r="AF76" i="35"/>
  <c r="AE86" i="35"/>
  <c r="AE88" i="35"/>
  <c r="AF140" i="35"/>
  <c r="AE152" i="35"/>
  <c r="AF48" i="35"/>
  <c r="AE60" i="35"/>
  <c r="AF52" i="35"/>
  <c r="AE64" i="35"/>
  <c r="AF78" i="34"/>
  <c r="AE90" i="34"/>
  <c r="AB170" i="34"/>
  <c r="AC21" i="34"/>
  <c r="AB33" i="34"/>
  <c r="AB183" i="34" s="1"/>
  <c r="AF47" i="35"/>
  <c r="AE59" i="35"/>
  <c r="AF110" i="35"/>
  <c r="AE122" i="35"/>
  <c r="AF112" i="35"/>
  <c r="AE124" i="35"/>
  <c r="Y73" i="36"/>
  <c r="U83" i="37" s="1"/>
  <c r="AF103" i="34"/>
  <c r="AF105" i="34" s="1"/>
  <c r="AF103" i="35"/>
  <c r="AF105" i="35" s="1"/>
  <c r="AF79" i="35"/>
  <c r="AE91" i="35"/>
  <c r="AC22" i="34"/>
  <c r="AB171" i="34"/>
  <c r="AB34" i="34"/>
  <c r="AB184" i="34" s="1"/>
  <c r="AF49" i="35"/>
  <c r="AE61" i="35"/>
  <c r="AC18" i="34"/>
  <c r="AB167" i="34"/>
  <c r="AB30" i="34"/>
  <c r="AB180" i="34" s="1"/>
  <c r="AF113" i="34"/>
  <c r="AE125" i="34"/>
  <c r="AF106" i="34"/>
  <c r="AE116" i="34"/>
  <c r="AE118" i="34"/>
  <c r="AC15" i="34"/>
  <c r="AC163" i="34"/>
  <c r="AB176" i="36" s="1"/>
  <c r="AF77" i="34"/>
  <c r="AE89" i="34"/>
  <c r="AF47" i="34"/>
  <c r="AE59" i="34"/>
  <c r="AF83" i="34"/>
  <c r="AE95" i="34"/>
  <c r="AF46" i="35"/>
  <c r="AE56" i="35"/>
  <c r="AE58" i="35"/>
  <c r="AF194" i="27"/>
  <c r="AF209" i="27" s="1"/>
  <c r="X93" i="36"/>
  <c r="X75" i="36"/>
  <c r="AF51" i="35"/>
  <c r="AE63" i="35"/>
  <c r="AF51" i="34"/>
  <c r="AE63" i="34"/>
  <c r="AB172" i="35"/>
  <c r="AC23" i="35"/>
  <c r="AB35" i="35"/>
  <c r="AB185" i="35" s="1"/>
  <c r="AB23" i="35"/>
  <c r="AA172" i="35"/>
  <c r="AA35" i="35"/>
  <c r="AA185" i="35" s="1"/>
  <c r="AF109" i="35"/>
  <c r="AE121" i="35"/>
  <c r="AF106" i="35"/>
  <c r="AE116" i="35"/>
  <c r="AE118" i="35"/>
  <c r="AC15" i="35"/>
  <c r="AC163" i="35"/>
  <c r="AB238" i="36" s="1"/>
  <c r="AF78" i="35"/>
  <c r="AE90" i="35"/>
  <c r="AB174" i="35"/>
  <c r="AB37" i="35"/>
  <c r="AB187" i="35" s="1"/>
  <c r="AF83" i="35"/>
  <c r="AE95" i="35"/>
  <c r="AF107" i="35"/>
  <c r="AE119" i="35"/>
  <c r="AF80" i="35"/>
  <c r="AE92" i="35"/>
  <c r="AF109" i="34"/>
  <c r="AE121" i="34"/>
  <c r="AF81" i="35"/>
  <c r="AE93" i="35"/>
  <c r="AF46" i="34"/>
  <c r="AE56" i="34"/>
  <c r="AE58" i="34"/>
  <c r="W79" i="36"/>
  <c r="AB168" i="35"/>
  <c r="AC19" i="35"/>
  <c r="AB31" i="35"/>
  <c r="AB181" i="35" s="1"/>
  <c r="AC18" i="35"/>
  <c r="AB167" i="35"/>
  <c r="AB30" i="35"/>
  <c r="AB180" i="35" s="1"/>
  <c r="AF139" i="35"/>
  <c r="AE151" i="35"/>
  <c r="AF48" i="34"/>
  <c r="AE60" i="34"/>
  <c r="AF79" i="34"/>
  <c r="AE91" i="34"/>
  <c r="AC22" i="35"/>
  <c r="AB171" i="35"/>
  <c r="AB34" i="35"/>
  <c r="AB184" i="35" s="1"/>
  <c r="AF136" i="34"/>
  <c r="AE148" i="34"/>
  <c r="AB27" i="36"/>
  <c r="AB28" i="36" s="1"/>
  <c r="X59" i="37" s="1"/>
  <c r="AB34" i="36"/>
  <c r="AB35" i="36" s="1"/>
  <c r="X62" i="37" s="1"/>
  <c r="AF114" i="35"/>
  <c r="AF127" i="35" s="1"/>
  <c r="AE126" i="35"/>
  <c r="AB169" i="34"/>
  <c r="AC20" i="34"/>
  <c r="AB32" i="34"/>
  <c r="AB182" i="34" s="1"/>
  <c r="AF80" i="34"/>
  <c r="AE92" i="34"/>
  <c r="AF50" i="35"/>
  <c r="AE62" i="35"/>
  <c r="AF107" i="34"/>
  <c r="AE119" i="34"/>
  <c r="AF112" i="34"/>
  <c r="AE124" i="34"/>
  <c r="AF144" i="34"/>
  <c r="AF157" i="34" s="1"/>
  <c r="AE156" i="34"/>
  <c r="AF108" i="35"/>
  <c r="AE120" i="35"/>
  <c r="AF82" i="34"/>
  <c r="AE94" i="34"/>
  <c r="AF111" i="34"/>
  <c r="AE123" i="34"/>
  <c r="AC23" i="34"/>
  <c r="AB172" i="34"/>
  <c r="AB35" i="34"/>
  <c r="AB185" i="34" s="1"/>
  <c r="AA178" i="34"/>
  <c r="AF53" i="34"/>
  <c r="AE65" i="34"/>
  <c r="AF136" i="35"/>
  <c r="AE148" i="35"/>
  <c r="AF84" i="35"/>
  <c r="AF97" i="35" s="1"/>
  <c r="AE96" i="35"/>
  <c r="AD69" i="28"/>
  <c r="AD129" i="29"/>
  <c r="AD99" i="29"/>
  <c r="AD99" i="28"/>
  <c r="Z39" i="28"/>
  <c r="Z189" i="28" s="1"/>
  <c r="Y70" i="36" s="1"/>
  <c r="Y102" i="36" s="1"/>
  <c r="Y103" i="36" s="1"/>
  <c r="AD69" i="29"/>
  <c r="AB174" i="28"/>
  <c r="AB37" i="28"/>
  <c r="AB187" i="28" s="1"/>
  <c r="AG98" i="27"/>
  <c r="AG113" i="27" s="1"/>
  <c r="AH89" i="27"/>
  <c r="AG280" i="27"/>
  <c r="AG282" i="27" s="1"/>
  <c r="AG43" i="29"/>
  <c r="AG45" i="29" s="1"/>
  <c r="AG43" i="28"/>
  <c r="AG45" i="28" s="1"/>
  <c r="AF373" i="27"/>
  <c r="AE385" i="27"/>
  <c r="AF78" i="28"/>
  <c r="AE90" i="28"/>
  <c r="AE220" i="27"/>
  <c r="AF61" i="27"/>
  <c r="AB172" i="29"/>
  <c r="AC23" i="29"/>
  <c r="AB35" i="29"/>
  <c r="AB185" i="29" s="1"/>
  <c r="AC257" i="27"/>
  <c r="AB406" i="27"/>
  <c r="AB269" i="27"/>
  <c r="AB419" i="27" s="1"/>
  <c r="AF142" i="28"/>
  <c r="AE154" i="28"/>
  <c r="AC260" i="27"/>
  <c r="AB409" i="27"/>
  <c r="AB272" i="27"/>
  <c r="AB422" i="27" s="1"/>
  <c r="AF321" i="27"/>
  <c r="AE333" i="27"/>
  <c r="AB28" i="28"/>
  <c r="AB165" i="28"/>
  <c r="AC16" i="28"/>
  <c r="AB30" i="28"/>
  <c r="AB180" i="28" s="1"/>
  <c r="AC18" i="28"/>
  <c r="AB167" i="28"/>
  <c r="AF110" i="29"/>
  <c r="AE122" i="29"/>
  <c r="AF344" i="27"/>
  <c r="AE356" i="27"/>
  <c r="AF285" i="27"/>
  <c r="AE297" i="27"/>
  <c r="AD306" i="27"/>
  <c r="AF288" i="27"/>
  <c r="AE300" i="27"/>
  <c r="AF375" i="27"/>
  <c r="AE387" i="27"/>
  <c r="AF289" i="27"/>
  <c r="AE301" i="27"/>
  <c r="AH128" i="27"/>
  <c r="AH152" i="27"/>
  <c r="AG179" i="27"/>
  <c r="AG162" i="27"/>
  <c r="AG177" i="27" s="1"/>
  <c r="AC21" i="29"/>
  <c r="AB170" i="29"/>
  <c r="AB33" i="29"/>
  <c r="AB183" i="29" s="1"/>
  <c r="AI89" i="27"/>
  <c r="AF113" i="28"/>
  <c r="AE125" i="28"/>
  <c r="AF106" i="29"/>
  <c r="AE116" i="29"/>
  <c r="AE118" i="29"/>
  <c r="AE136" i="29"/>
  <c r="AE146" i="29" s="1"/>
  <c r="AD146" i="29"/>
  <c r="AD148" i="29"/>
  <c r="AD159" i="29" s="1"/>
  <c r="AF140" i="29"/>
  <c r="AE152" i="29"/>
  <c r="AF82" i="28"/>
  <c r="AE94" i="28"/>
  <c r="AB31" i="28"/>
  <c r="AB181" i="28" s="1"/>
  <c r="AB168" i="28"/>
  <c r="AC19" i="28"/>
  <c r="AC22" i="29"/>
  <c r="AB171" i="29"/>
  <c r="AB34" i="29"/>
  <c r="AB184" i="29" s="1"/>
  <c r="AG71" i="27"/>
  <c r="AG79" i="27" s="1"/>
  <c r="AF230" i="27"/>
  <c r="AF239" i="27" s="1"/>
  <c r="AE222" i="27"/>
  <c r="AF63" i="27"/>
  <c r="AF48" i="28"/>
  <c r="AE60" i="28"/>
  <c r="AF138" i="28"/>
  <c r="AE150" i="28"/>
  <c r="AF83" i="29"/>
  <c r="AE95" i="29"/>
  <c r="AF315" i="27"/>
  <c r="AE327" i="27"/>
  <c r="AF284" i="27"/>
  <c r="AE296" i="27"/>
  <c r="AF82" i="29"/>
  <c r="AE94" i="29"/>
  <c r="AF314" i="27"/>
  <c r="AE326" i="27"/>
  <c r="AH71" i="27"/>
  <c r="AG230" i="27"/>
  <c r="AF114" i="28"/>
  <c r="AF127" i="28" s="1"/>
  <c r="AE126" i="28"/>
  <c r="AC16" i="29"/>
  <c r="AB165" i="29"/>
  <c r="AB28" i="29"/>
  <c r="AH191" i="27"/>
  <c r="AH158" i="27"/>
  <c r="AF380" i="27"/>
  <c r="AE392" i="27"/>
  <c r="AR101" i="27"/>
  <c r="AC255" i="27"/>
  <c r="AB404" i="27"/>
  <c r="AB267" i="27"/>
  <c r="AB417" i="27" s="1"/>
  <c r="AB260" i="27"/>
  <c r="AB263" i="27" s="1"/>
  <c r="AB413" i="27" s="1"/>
  <c r="AA409" i="27"/>
  <c r="AA272" i="27"/>
  <c r="AA422" i="27" s="1"/>
  <c r="AF51" i="28"/>
  <c r="AE63" i="28"/>
  <c r="AE217" i="27"/>
  <c r="AF58" i="27"/>
  <c r="AE118" i="28"/>
  <c r="AF106" i="28"/>
  <c r="AE116" i="28"/>
  <c r="AE373" i="27"/>
  <c r="AD383" i="27"/>
  <c r="AD385" i="27"/>
  <c r="AD396" i="27" s="1"/>
  <c r="AD215" i="27"/>
  <c r="AD83" i="27"/>
  <c r="AD66" i="27"/>
  <c r="AD81" i="27" s="1"/>
  <c r="AE56" i="27"/>
  <c r="AH92" i="27"/>
  <c r="AF310" i="27"/>
  <c r="AF312" i="27" s="1"/>
  <c r="AF73" i="29"/>
  <c r="AF75" i="29" s="1"/>
  <c r="AF73" i="28"/>
  <c r="AF75" i="28" s="1"/>
  <c r="AH120" i="27"/>
  <c r="AG147" i="27"/>
  <c r="AG130" i="27"/>
  <c r="AG145" i="27" s="1"/>
  <c r="AF144" i="29"/>
  <c r="AF157" i="29" s="1"/>
  <c r="AE156" i="29"/>
  <c r="AF80" i="29"/>
  <c r="AE92" i="29"/>
  <c r="AF80" i="28"/>
  <c r="AE92" i="28"/>
  <c r="AF287" i="27"/>
  <c r="AE299" i="27"/>
  <c r="AD148" i="28"/>
  <c r="AD159" i="28" s="1"/>
  <c r="AD146" i="28"/>
  <c r="AE136" i="28"/>
  <c r="AE146" i="28" s="1"/>
  <c r="AQ133" i="27"/>
  <c r="AH151" i="27"/>
  <c r="AF141" i="29"/>
  <c r="AE153" i="29"/>
  <c r="AF139" i="28"/>
  <c r="AE151" i="28"/>
  <c r="AF320" i="27"/>
  <c r="AE332" i="27"/>
  <c r="AF84" i="29"/>
  <c r="AF97" i="29" s="1"/>
  <c r="AE96" i="29"/>
  <c r="AF81" i="28"/>
  <c r="AE93" i="28"/>
  <c r="AF340" i="27"/>
  <c r="AF342" i="27" s="1"/>
  <c r="AF103" i="29"/>
  <c r="AF105" i="29" s="1"/>
  <c r="AF103" i="28"/>
  <c r="AF105" i="28" s="1"/>
  <c r="AF47" i="29"/>
  <c r="AE59" i="29"/>
  <c r="AF111" i="28"/>
  <c r="AE123" i="28"/>
  <c r="AF110" i="28"/>
  <c r="AE122" i="28"/>
  <c r="AF77" i="29"/>
  <c r="AE89" i="29"/>
  <c r="AF52" i="29"/>
  <c r="AE64" i="29"/>
  <c r="AD122" i="2"/>
  <c r="AE123" i="2" s="1"/>
  <c r="AF124" i="2" s="1"/>
  <c r="AG125" i="2" s="1"/>
  <c r="AH126" i="2" s="1"/>
  <c r="AC128" i="2"/>
  <c r="AF143" i="29"/>
  <c r="AE155" i="29"/>
  <c r="AC15" i="29"/>
  <c r="AC163" i="29"/>
  <c r="AB114" i="36" s="1"/>
  <c r="AF143" i="28"/>
  <c r="AE155" i="28"/>
  <c r="AF370" i="27"/>
  <c r="AF372" i="27" s="1"/>
  <c r="AF133" i="28"/>
  <c r="AF135" i="28" s="1"/>
  <c r="AF133" i="29"/>
  <c r="AF135" i="29" s="1"/>
  <c r="AF343" i="27"/>
  <c r="AE353" i="27"/>
  <c r="AE355" i="27"/>
  <c r="AH121" i="27"/>
  <c r="AE218" i="27"/>
  <c r="AF59" i="27"/>
  <c r="AF139" i="29"/>
  <c r="AE151" i="29"/>
  <c r="AF140" i="28"/>
  <c r="AE152" i="28"/>
  <c r="AO71" i="27"/>
  <c r="AN230" i="27"/>
  <c r="AH189" i="27"/>
  <c r="AD336" i="27"/>
  <c r="AF78" i="29"/>
  <c r="AE90" i="29"/>
  <c r="AC254" i="27"/>
  <c r="AB403" i="27"/>
  <c r="AB266" i="27"/>
  <c r="AB416" i="27" s="1"/>
  <c r="AF318" i="27"/>
  <c r="AE330" i="27"/>
  <c r="AJ105" i="27"/>
  <c r="AI111" i="27"/>
  <c r="AK71" i="27"/>
  <c r="AJ230" i="27"/>
  <c r="AH95" i="27"/>
  <c r="AF349" i="27"/>
  <c r="AE361" i="27"/>
  <c r="AF112" i="29"/>
  <c r="AE124" i="29"/>
  <c r="AF317" i="27"/>
  <c r="AE329" i="27"/>
  <c r="AF81" i="29"/>
  <c r="AE93" i="29"/>
  <c r="AH153" i="27"/>
  <c r="AH160" i="27"/>
  <c r="AH126" i="27"/>
  <c r="AE224" i="27"/>
  <c r="AF55" i="27"/>
  <c r="AH94" i="27"/>
  <c r="AF346" i="27"/>
  <c r="AE358" i="27"/>
  <c r="AE88" i="28"/>
  <c r="AF76" i="28"/>
  <c r="AE86" i="28"/>
  <c r="AH155" i="27"/>
  <c r="AH156" i="27"/>
  <c r="AF46" i="29"/>
  <c r="AE56" i="29"/>
  <c r="AE58" i="29"/>
  <c r="AF48" i="29"/>
  <c r="AE60" i="29"/>
  <c r="AH184" i="27"/>
  <c r="AG211" i="27"/>
  <c r="AF51" i="29"/>
  <c r="AE63" i="29"/>
  <c r="AF109" i="28"/>
  <c r="AE121" i="28"/>
  <c r="AE215" i="27"/>
  <c r="AE243" i="27" s="1"/>
  <c r="AD16" i="36" s="1"/>
  <c r="AE83" i="27"/>
  <c r="AF56" i="27"/>
  <c r="AF381" i="27"/>
  <c r="AF394" i="27" s="1"/>
  <c r="AE393" i="27"/>
  <c r="AC163" i="28"/>
  <c r="AB52" i="36" s="1"/>
  <c r="AB53" i="36" s="1"/>
  <c r="AC15" i="28"/>
  <c r="AB35" i="28"/>
  <c r="AB185" i="28" s="1"/>
  <c r="AB172" i="28"/>
  <c r="AC23" i="28"/>
  <c r="AF49" i="28"/>
  <c r="AE61" i="28"/>
  <c r="AH186" i="27"/>
  <c r="AA178" i="29"/>
  <c r="Z276" i="27"/>
  <c r="Z426" i="27" s="1"/>
  <c r="AF79" i="29"/>
  <c r="AE91" i="29"/>
  <c r="AH125" i="27"/>
  <c r="AI71" i="27"/>
  <c r="AH230" i="27"/>
  <c r="AB34" i="28"/>
  <c r="AB184" i="28" s="1"/>
  <c r="AB171" i="28"/>
  <c r="AC22" i="28"/>
  <c r="AC259" i="27"/>
  <c r="AB408" i="27"/>
  <c r="AB271" i="27"/>
  <c r="AB421" i="27" s="1"/>
  <c r="AR197" i="27"/>
  <c r="AH122" i="27"/>
  <c r="AF52" i="28"/>
  <c r="AE64" i="28"/>
  <c r="AB402" i="27"/>
  <c r="AC253" i="27"/>
  <c r="AB265" i="27"/>
  <c r="AA178" i="28"/>
  <c r="AF351" i="27"/>
  <c r="AF364" i="27" s="1"/>
  <c r="AE363" i="27"/>
  <c r="AE221" i="27"/>
  <c r="AF62" i="27"/>
  <c r="AB169" i="29"/>
  <c r="AC20" i="29"/>
  <c r="AB32" i="29"/>
  <c r="AB182" i="29" s="1"/>
  <c r="AF348" i="27"/>
  <c r="AE360" i="27"/>
  <c r="AF316" i="27"/>
  <c r="AE328" i="27"/>
  <c r="AH123" i="27"/>
  <c r="AH90" i="27"/>
  <c r="AH91" i="27"/>
  <c r="AB174" i="29"/>
  <c r="AB37" i="29"/>
  <c r="AB187" i="29" s="1"/>
  <c r="AA35" i="28"/>
  <c r="AA185" i="28" s="1"/>
  <c r="AB23" i="28"/>
  <c r="AA172" i="28"/>
  <c r="AJ169" i="27"/>
  <c r="AI175" i="27"/>
  <c r="AF76" i="29"/>
  <c r="AE86" i="29"/>
  <c r="AE88" i="29"/>
  <c r="AB29" i="28"/>
  <c r="AB179" i="28" s="1"/>
  <c r="AB166" i="28"/>
  <c r="AC17" i="28"/>
  <c r="AC256" i="27"/>
  <c r="AB405" i="27"/>
  <c r="AB268" i="27"/>
  <c r="AB418" i="27" s="1"/>
  <c r="AD366" i="27"/>
  <c r="AE58" i="28"/>
  <c r="AE56" i="28"/>
  <c r="AF46" i="28"/>
  <c r="AF111" i="29"/>
  <c r="AE123" i="29"/>
  <c r="AG186" i="27"/>
  <c r="AF108" i="28"/>
  <c r="AE120" i="28"/>
  <c r="AC252" i="27"/>
  <c r="AC400" i="27"/>
  <c r="AH119" i="27"/>
  <c r="AH159" i="27"/>
  <c r="AF107" i="28"/>
  <c r="AE119" i="28"/>
  <c r="AF109" i="29"/>
  <c r="AE121" i="29"/>
  <c r="AH190" i="27"/>
  <c r="AF112" i="28"/>
  <c r="AE124" i="28"/>
  <c r="AC18" i="29"/>
  <c r="AB30" i="29"/>
  <c r="AB180" i="29" s="1"/>
  <c r="AB167" i="29"/>
  <c r="AJ71" i="27"/>
  <c r="AI230" i="27"/>
  <c r="AF379" i="27"/>
  <c r="AE391" i="27"/>
  <c r="AF108" i="29"/>
  <c r="AE120" i="29"/>
  <c r="AF84" i="28"/>
  <c r="AF97" i="28" s="1"/>
  <c r="AE96" i="28"/>
  <c r="AF50" i="28"/>
  <c r="AE62" i="28"/>
  <c r="AF79" i="28"/>
  <c r="AE91" i="28"/>
  <c r="AH93" i="27"/>
  <c r="AF83" i="28"/>
  <c r="AE95" i="28"/>
  <c r="AB23" i="29"/>
  <c r="AB26" i="29" s="1"/>
  <c r="AB176" i="29" s="1"/>
  <c r="AA131" i="36" s="1"/>
  <c r="AA48" i="39" s="1"/>
  <c r="AA172" i="29"/>
  <c r="AA35" i="29"/>
  <c r="AA185" i="29" s="1"/>
  <c r="AF378" i="27"/>
  <c r="AE390" i="27"/>
  <c r="AI137" i="27"/>
  <c r="AH143" i="27"/>
  <c r="AF138" i="29"/>
  <c r="AE150" i="29"/>
  <c r="AH157" i="27"/>
  <c r="AB32" i="28"/>
  <c r="AB182" i="28" s="1"/>
  <c r="AB169" i="28"/>
  <c r="AC20" i="28"/>
  <c r="AE219" i="27"/>
  <c r="AF60" i="27"/>
  <c r="AF313" i="27"/>
  <c r="AE323" i="27"/>
  <c r="AE325" i="27"/>
  <c r="AA26" i="28"/>
  <c r="AA176" i="28" s="1"/>
  <c r="Z69" i="36" s="1"/>
  <c r="Z15" i="39" s="1"/>
  <c r="AJ201" i="27"/>
  <c r="AI207" i="27"/>
  <c r="AF347" i="27"/>
  <c r="AE359" i="27"/>
  <c r="AB411" i="27"/>
  <c r="AB274" i="27"/>
  <c r="AB424" i="27" s="1"/>
  <c r="AF283" i="27"/>
  <c r="AE293" i="27"/>
  <c r="AE295" i="27"/>
  <c r="AF377" i="27"/>
  <c r="AE389" i="27"/>
  <c r="AF376" i="27"/>
  <c r="AE388" i="27"/>
  <c r="AE223" i="27"/>
  <c r="AF64" i="27"/>
  <c r="AH127" i="27"/>
  <c r="AF141" i="28"/>
  <c r="AE153" i="28"/>
  <c r="AD129" i="28"/>
  <c r="AH185" i="27"/>
  <c r="AM71" i="27"/>
  <c r="AL230" i="27"/>
  <c r="AB166" i="29"/>
  <c r="AC17" i="29"/>
  <c r="AB29" i="29"/>
  <c r="AB179" i="29" s="1"/>
  <c r="AE148" i="28"/>
  <c r="AF136" i="28"/>
  <c r="AF50" i="29"/>
  <c r="AE62" i="29"/>
  <c r="AF144" i="28"/>
  <c r="AF157" i="28" s="1"/>
  <c r="AE156" i="28"/>
  <c r="AF79" i="27"/>
  <c r="AB33" i="28"/>
  <c r="AB183" i="28" s="1"/>
  <c r="AC21" i="28"/>
  <c r="AB170" i="28"/>
  <c r="AH87" i="27"/>
  <c r="AF142" i="29"/>
  <c r="AE154" i="29"/>
  <c r="AF345" i="27"/>
  <c r="AE357" i="27"/>
  <c r="AE118" i="2"/>
  <c r="AF119" i="2" s="1"/>
  <c r="AG120" i="2" s="1"/>
  <c r="AH121" i="2" s="1"/>
  <c r="AI122" i="2" s="1"/>
  <c r="AJ123" i="2" s="1"/>
  <c r="AK124" i="2" s="1"/>
  <c r="AL125" i="2" s="1"/>
  <c r="AM126" i="2" s="1"/>
  <c r="AF118" i="2"/>
  <c r="AG119" i="2" s="1"/>
  <c r="AH120" i="2" s="1"/>
  <c r="AI121" i="2" s="1"/>
  <c r="AJ122" i="2" s="1"/>
  <c r="AK123" i="2" s="1"/>
  <c r="AL124" i="2" s="1"/>
  <c r="AM125" i="2" s="1"/>
  <c r="AN126" i="2" s="1"/>
  <c r="AF49" i="29"/>
  <c r="AE61" i="29"/>
  <c r="AC258" i="27"/>
  <c r="AB407" i="27"/>
  <c r="AB270" i="27"/>
  <c r="AB420" i="27" s="1"/>
  <c r="AF47" i="28"/>
  <c r="AE59" i="28"/>
  <c r="AH183" i="27"/>
  <c r="AH192" i="27"/>
  <c r="Z39" i="29"/>
  <c r="Z189" i="29" s="1"/>
  <c r="Y132" i="36" s="1"/>
  <c r="AF53" i="29"/>
  <c r="AE65" i="29"/>
  <c r="AF280" i="27"/>
  <c r="AF282" i="27" s="1"/>
  <c r="AF43" i="29"/>
  <c r="AF45" i="29" s="1"/>
  <c r="AF43" i="28"/>
  <c r="AF45" i="28" s="1"/>
  <c r="AF290" i="27"/>
  <c r="AE302" i="27"/>
  <c r="AF286" i="27"/>
  <c r="AE298" i="27"/>
  <c r="AF77" i="28"/>
  <c r="AE89" i="28"/>
  <c r="AF107" i="29"/>
  <c r="AE119" i="29"/>
  <c r="AF53" i="28"/>
  <c r="AE65" i="28"/>
  <c r="AH154" i="27"/>
  <c r="AF319" i="27"/>
  <c r="AE331" i="27"/>
  <c r="AF113" i="29"/>
  <c r="AE125" i="29"/>
  <c r="AH188" i="27"/>
  <c r="AN71" i="27"/>
  <c r="AM230" i="27"/>
  <c r="AF114" i="29"/>
  <c r="AF127" i="29" s="1"/>
  <c r="AE126" i="29"/>
  <c r="AL71" i="27"/>
  <c r="AK230" i="27"/>
  <c r="AB168" i="29"/>
  <c r="AC19" i="29"/>
  <c r="AB31" i="29"/>
  <c r="AB181" i="29" s="1"/>
  <c r="AF136" i="29"/>
  <c r="AE148" i="29"/>
  <c r="AH124" i="27"/>
  <c r="AA415" i="27"/>
  <c r="AH96" i="27"/>
  <c r="AF350" i="27"/>
  <c r="AE362" i="27"/>
  <c r="AT101" i="27"/>
  <c r="AU102" i="27" s="1"/>
  <c r="AT165" i="27"/>
  <c r="AU166" i="27" s="1"/>
  <c r="AT197" i="27"/>
  <c r="AU198" i="27" s="1"/>
  <c r="AQ72" i="27"/>
  <c r="AP231" i="27"/>
  <c r="AT133" i="27"/>
  <c r="AU134" i="27" s="1"/>
  <c r="AU13" i="27"/>
  <c r="AR37" i="27"/>
  <c r="AR42" i="27"/>
  <c r="AS29" i="27"/>
  <c r="AS32" i="27"/>
  <c r="AT26" i="27"/>
  <c r="AT34" i="27" s="1"/>
  <c r="AT44" i="27" s="1"/>
  <c r="AT132" i="27" s="1"/>
  <c r="AT25" i="27"/>
  <c r="AT33" i="27" s="1"/>
  <c r="AT43" i="27" s="1"/>
  <c r="AT100" i="27" s="1"/>
  <c r="AT28" i="27"/>
  <c r="AT36" i="27" s="1"/>
  <c r="AT46" i="27" s="1"/>
  <c r="AT196" i="27" s="1"/>
  <c r="AT27" i="27"/>
  <c r="AT35" i="27" s="1"/>
  <c r="AT45" i="27" s="1"/>
  <c r="AT164" i="27" s="1"/>
  <c r="AT24" i="27"/>
  <c r="AQ47" i="27"/>
  <c r="AG87" i="2"/>
  <c r="AG137" i="2" s="1"/>
  <c r="AG88" i="2"/>
  <c r="AG86" i="2"/>
  <c r="AG136" i="2" s="1"/>
  <c r="AG84" i="2"/>
  <c r="AG134" i="2" s="1"/>
  <c r="AG80" i="2"/>
  <c r="AG85" i="2"/>
  <c r="AG135" i="2" s="1"/>
  <c r="AE99" i="2"/>
  <c r="AD104" i="2"/>
  <c r="AD106" i="2" s="1"/>
  <c r="AG89" i="2"/>
  <c r="AG139" i="2" s="1"/>
  <c r="AG81" i="2"/>
  <c r="AG82" i="2"/>
  <c r="AG72" i="2"/>
  <c r="AF82" i="2"/>
  <c r="AE91" i="2"/>
  <c r="AG94" i="2"/>
  <c r="AH95" i="2" s="1"/>
  <c r="AI96" i="2" s="1"/>
  <c r="AJ97" i="2" s="1"/>
  <c r="AK98" i="2" s="1"/>
  <c r="AL99" i="2" s="1"/>
  <c r="AM100" i="2" s="1"/>
  <c r="AN101" i="2" s="1"/>
  <c r="AO102" i="2" s="1"/>
  <c r="AF108" i="2"/>
  <c r="AF113" i="2" s="1"/>
  <c r="AF117" i="2" s="1"/>
  <c r="AH94" i="2"/>
  <c r="AI95" i="2" s="1"/>
  <c r="AJ96" i="2" s="1"/>
  <c r="AK97" i="2" s="1"/>
  <c r="AL98" i="2" s="1"/>
  <c r="AM99" i="2" s="1"/>
  <c r="AN100" i="2" s="1"/>
  <c r="AO101" i="2" s="1"/>
  <c r="AP102" i="2" s="1"/>
  <c r="AQ54" i="2"/>
  <c r="AR52" i="2"/>
  <c r="AR53" i="2"/>
  <c r="AR51" i="2"/>
  <c r="AR49" i="2"/>
  <c r="AR50" i="2"/>
  <c r="AT4" i="2"/>
  <c r="AS38" i="2"/>
  <c r="AS17" i="2"/>
  <c r="AS24" i="2"/>
  <c r="AS31" i="2"/>
  <c r="AH58" i="2"/>
  <c r="AH68" i="2" s="1"/>
  <c r="AH59" i="2"/>
  <c r="AH69" i="2" s="1"/>
  <c r="AH60" i="2"/>
  <c r="AH70" i="2" s="1"/>
  <c r="AH61" i="2"/>
  <c r="AH71" i="2" s="1"/>
  <c r="AG62" i="2"/>
  <c r="AH57" i="2"/>
  <c r="AH67" i="2" s="1"/>
  <c r="AG6" i="12"/>
  <c r="AG7" i="12"/>
  <c r="AI5" i="12"/>
  <c r="AI4" i="12"/>
  <c r="Y164" i="36" l="1"/>
  <c r="Y165" i="36" s="1"/>
  <c r="Y155" i="36"/>
  <c r="Y226" i="36"/>
  <c r="Y227" i="36" s="1"/>
  <c r="U150" i="37" s="1"/>
  <c r="U151" i="37" s="1"/>
  <c r="Y217" i="36"/>
  <c r="AL8" i="36"/>
  <c r="AL8" i="38" s="1"/>
  <c r="P176" i="37"/>
  <c r="Q176" i="37"/>
  <c r="V90" i="39"/>
  <c r="V96" i="39" s="1"/>
  <c r="R172" i="37" s="1"/>
  <c r="R182" i="37" s="1"/>
  <c r="V95" i="39"/>
  <c r="U63" i="39"/>
  <c r="U69" i="39" s="1"/>
  <c r="Q116" i="37" s="1"/>
  <c r="Q126" i="37" s="1"/>
  <c r="Q128" i="37" s="1"/>
  <c r="F66" i="39"/>
  <c r="AL69" i="39"/>
  <c r="T69" i="39"/>
  <c r="P116" i="37" s="1"/>
  <c r="P126" i="37" s="1"/>
  <c r="P128" i="37" s="1"/>
  <c r="N120" i="37"/>
  <c r="AF38" i="39" a="1"/>
  <c r="AF38" i="39" s="1"/>
  <c r="AF39" i="39" s="1"/>
  <c r="V41" i="39"/>
  <c r="U41" i="39"/>
  <c r="AE38" i="39" a="1"/>
  <c r="AE38" i="39" s="1"/>
  <c r="AE39" i="39" s="1"/>
  <c r="AA276" i="27"/>
  <c r="AA426" i="27" s="1"/>
  <c r="V36" i="39"/>
  <c r="V42" i="39" s="1"/>
  <c r="R88" i="37" s="1"/>
  <c r="R92" i="37" s="1"/>
  <c r="U36" i="39"/>
  <c r="U42" i="39" s="1"/>
  <c r="Q88" i="37" s="1"/>
  <c r="Q92" i="37" s="1"/>
  <c r="S127" i="37"/>
  <c r="R99" i="37"/>
  <c r="R155" i="37"/>
  <c r="R156" i="37" s="1"/>
  <c r="Q184" i="37"/>
  <c r="R119" i="37"/>
  <c r="R183" i="37"/>
  <c r="R147" i="37"/>
  <c r="S166" i="37"/>
  <c r="S175" i="37" s="1"/>
  <c r="W265" i="36"/>
  <c r="Y71" i="39"/>
  <c r="Y72" i="39" s="1"/>
  <c r="U117" i="37" s="1"/>
  <c r="Y56" i="39"/>
  <c r="Y288" i="36"/>
  <c r="Y261" i="36"/>
  <c r="T150" i="37"/>
  <c r="T151" i="37" s="1"/>
  <c r="X229" i="36"/>
  <c r="X230" i="36" s="1"/>
  <c r="T152" i="37" s="1"/>
  <c r="X262" i="36"/>
  <c r="X264" i="36"/>
  <c r="Z259" i="36"/>
  <c r="W221" i="36"/>
  <c r="S141" i="37"/>
  <c r="X289" i="36"/>
  <c r="T178" i="37" s="1"/>
  <c r="T179" i="37" s="1"/>
  <c r="Y98" i="39"/>
  <c r="Y99" i="39" s="1"/>
  <c r="U173" i="37" s="1"/>
  <c r="Y83" i="39"/>
  <c r="Z76" i="39"/>
  <c r="Z276" i="36"/>
  <c r="Z277" i="36" s="1"/>
  <c r="V170" i="37" s="1"/>
  <c r="Z152" i="36"/>
  <c r="Z153" i="36" s="1"/>
  <c r="V114" i="37" s="1"/>
  <c r="Z49" i="39"/>
  <c r="S119" i="37"/>
  <c r="R175" i="37"/>
  <c r="X167" i="36"/>
  <c r="X168" i="36" s="1"/>
  <c r="T124" i="37" s="1"/>
  <c r="T127" i="37" s="1"/>
  <c r="T122" i="37"/>
  <c r="T123" i="37" s="1"/>
  <c r="W291" i="36"/>
  <c r="W292" i="36" s="1"/>
  <c r="S180" i="37" s="1"/>
  <c r="S183" i="37" s="1"/>
  <c r="X71" i="39"/>
  <c r="X72" i="39" s="1"/>
  <c r="T117" i="37" s="1"/>
  <c r="X56" i="39"/>
  <c r="X58" i="39" s="1"/>
  <c r="X60" i="39" s="1"/>
  <c r="Z186" i="36"/>
  <c r="V136" i="37"/>
  <c r="V154" i="37" s="1"/>
  <c r="Z248" i="36"/>
  <c r="V164" i="37"/>
  <c r="Y33" i="39"/>
  <c r="W35" i="39" s="1" a="1"/>
  <c r="W35" i="39" s="1"/>
  <c r="X141" i="36"/>
  <c r="U94" i="37"/>
  <c r="U95" i="37" s="1"/>
  <c r="Y105" i="36"/>
  <c r="Y106" i="36" s="1"/>
  <c r="U96" i="37" s="1"/>
  <c r="R91" i="37"/>
  <c r="W97" i="36"/>
  <c r="S85" i="37"/>
  <c r="Y199" i="36"/>
  <c r="Y200" i="36" s="1"/>
  <c r="X68" i="37"/>
  <c r="X140" i="36"/>
  <c r="AD135" i="2"/>
  <c r="AD141" i="2" s="1"/>
  <c r="AE136" i="2"/>
  <c r="AD128" i="2"/>
  <c r="AA39" i="34"/>
  <c r="AA189" i="34" s="1"/>
  <c r="Z194" i="36" s="1"/>
  <c r="Z217" i="36" s="1"/>
  <c r="AE69" i="35"/>
  <c r="AB241" i="36"/>
  <c r="AB239" i="36"/>
  <c r="AB244" i="36" s="1"/>
  <c r="AB245" i="36" s="1"/>
  <c r="X163" i="37" s="1"/>
  <c r="AE99" i="35"/>
  <c r="Z197" i="36"/>
  <c r="V139" i="37" s="1"/>
  <c r="X200" i="36"/>
  <c r="X202" i="36"/>
  <c r="AA180" i="36"/>
  <c r="AA185" i="36"/>
  <c r="Z124" i="36"/>
  <c r="AA242" i="36"/>
  <c r="AA247" i="36"/>
  <c r="AB179" i="36"/>
  <c r="AB177" i="36"/>
  <c r="AB182" i="36" s="1"/>
  <c r="AB183" i="36" s="1"/>
  <c r="X135" i="37" s="1"/>
  <c r="Y137" i="36"/>
  <c r="Y140" i="36" s="1"/>
  <c r="X218" i="36"/>
  <c r="X220" i="36"/>
  <c r="X158" i="36"/>
  <c r="X156" i="36"/>
  <c r="Z135" i="36"/>
  <c r="V111" i="37" s="1"/>
  <c r="AA134" i="36"/>
  <c r="AA150" i="36"/>
  <c r="X280" i="36"/>
  <c r="X282" i="36"/>
  <c r="AE129" i="34"/>
  <c r="AA123" i="36"/>
  <c r="AA118" i="36"/>
  <c r="W108" i="37" s="1"/>
  <c r="AE129" i="35"/>
  <c r="AB117" i="36"/>
  <c r="AB115" i="36"/>
  <c r="AB120" i="36" s="1"/>
  <c r="AB121" i="36" s="1"/>
  <c r="X107" i="37" s="1"/>
  <c r="AE99" i="34"/>
  <c r="AC165" i="35"/>
  <c r="AD16" i="35"/>
  <c r="AC28" i="35"/>
  <c r="AD23" i="34"/>
  <c r="AC172" i="34"/>
  <c r="AC35" i="34"/>
  <c r="AC185" i="34" s="1"/>
  <c r="AG141" i="35"/>
  <c r="AF153" i="35"/>
  <c r="AG78" i="35"/>
  <c r="AF90" i="35"/>
  <c r="AD17" i="35"/>
  <c r="AC166" i="35"/>
  <c r="AC29" i="35"/>
  <c r="AC179" i="35" s="1"/>
  <c r="AG133" i="35"/>
  <c r="AG135" i="35" s="1"/>
  <c r="AG133" i="34"/>
  <c r="AG135" i="34" s="1"/>
  <c r="AG112" i="34"/>
  <c r="AF124" i="34"/>
  <c r="AG80" i="34"/>
  <c r="AF92" i="34"/>
  <c r="X94" i="36"/>
  <c r="X96" i="36"/>
  <c r="AG78" i="34"/>
  <c r="AF90" i="34"/>
  <c r="AG79" i="34"/>
  <c r="AF91" i="34"/>
  <c r="AG143" i="34"/>
  <c r="AF155" i="34"/>
  <c r="AD22" i="35"/>
  <c r="AC171" i="35"/>
  <c r="AC34" i="35"/>
  <c r="AC184" i="35" s="1"/>
  <c r="AF137" i="34"/>
  <c r="AF146" i="34" s="1"/>
  <c r="AE149" i="34"/>
  <c r="AE159" i="34" s="1"/>
  <c r="AG139" i="34"/>
  <c r="AF151" i="34"/>
  <c r="AG144" i="34"/>
  <c r="AG157" i="34" s="1"/>
  <c r="AF156" i="34"/>
  <c r="AC24" i="35"/>
  <c r="AB173" i="35"/>
  <c r="AB36" i="35"/>
  <c r="AB186" i="35" s="1"/>
  <c r="AG113" i="35"/>
  <c r="AF125" i="35"/>
  <c r="AG54" i="34"/>
  <c r="AG67" i="34" s="1"/>
  <c r="AF66" i="34"/>
  <c r="AG113" i="34"/>
  <c r="AF125" i="34"/>
  <c r="AC169" i="35"/>
  <c r="AD20" i="35"/>
  <c r="AC32" i="35"/>
  <c r="AC182" i="35" s="1"/>
  <c r="AG82" i="35"/>
  <c r="AF94" i="35"/>
  <c r="AG84" i="35"/>
  <c r="AG97" i="35" s="1"/>
  <c r="AF96" i="35"/>
  <c r="AC173" i="35"/>
  <c r="AD24" i="35"/>
  <c r="AC36" i="35"/>
  <c r="AC186" i="35" s="1"/>
  <c r="AG80" i="35"/>
  <c r="AF92" i="35"/>
  <c r="AG111" i="35"/>
  <c r="AF123" i="35"/>
  <c r="AA61" i="36"/>
  <c r="AA56" i="36"/>
  <c r="AC167" i="34"/>
  <c r="AD18" i="34"/>
  <c r="AC30" i="34"/>
  <c r="AC180" i="34" s="1"/>
  <c r="AD18" i="35"/>
  <c r="AC167" i="35"/>
  <c r="AC30" i="35"/>
  <c r="AC180" i="35" s="1"/>
  <c r="AG141" i="34"/>
  <c r="AF153" i="34"/>
  <c r="AG140" i="34"/>
  <c r="AF152" i="34"/>
  <c r="AG50" i="34"/>
  <c r="AF62" i="34"/>
  <c r="AG136" i="35"/>
  <c r="AF148" i="35"/>
  <c r="AG137" i="35"/>
  <c r="AF149" i="35"/>
  <c r="AG108" i="35"/>
  <c r="AF120" i="35"/>
  <c r="AG106" i="34"/>
  <c r="AF116" i="34"/>
  <c r="AF118" i="34"/>
  <c r="Z88" i="36"/>
  <c r="Z16" i="39" s="1"/>
  <c r="Z28" i="39" s="1"/>
  <c r="Z72" i="36"/>
  <c r="AE13" i="34"/>
  <c r="AE13" i="35"/>
  <c r="AG83" i="34"/>
  <c r="AF95" i="34"/>
  <c r="AG49" i="34"/>
  <c r="AF61" i="34"/>
  <c r="AG107" i="35"/>
  <c r="AF119" i="35"/>
  <c r="AG47" i="35"/>
  <c r="AF59" i="35"/>
  <c r="AD16" i="34"/>
  <c r="AC165" i="34"/>
  <c r="AC28" i="34"/>
  <c r="AC168" i="34"/>
  <c r="AD19" i="34"/>
  <c r="AC31" i="34"/>
  <c r="AC181" i="34" s="1"/>
  <c r="AG53" i="35"/>
  <c r="AF65" i="35"/>
  <c r="AG77" i="35"/>
  <c r="AF89" i="35"/>
  <c r="AG54" i="35"/>
  <c r="AG67" i="35" s="1"/>
  <c r="AF66" i="35"/>
  <c r="AB178" i="34"/>
  <c r="AG136" i="34"/>
  <c r="AF148" i="34"/>
  <c r="AG83" i="35"/>
  <c r="AF95" i="35"/>
  <c r="AG47" i="34"/>
  <c r="AF59" i="34"/>
  <c r="AD18" i="36"/>
  <c r="AD19" i="36" s="1"/>
  <c r="Z56" i="37" s="1"/>
  <c r="AG108" i="34"/>
  <c r="AF120" i="34"/>
  <c r="AG81" i="34"/>
  <c r="AF93" i="34"/>
  <c r="AG137" i="34"/>
  <c r="AF149" i="34"/>
  <c r="AG110" i="34"/>
  <c r="AF122" i="34"/>
  <c r="AG48" i="35"/>
  <c r="AF60" i="35"/>
  <c r="AC24" i="34"/>
  <c r="AC26" i="34" s="1"/>
  <c r="AC176" i="34" s="1"/>
  <c r="AB193" i="36" s="1"/>
  <c r="AB112" i="39" s="1"/>
  <c r="AB173" i="34"/>
  <c r="AB36" i="34"/>
  <c r="AB186" i="34" s="1"/>
  <c r="AB26" i="34"/>
  <c r="AB176" i="34" s="1"/>
  <c r="AA193" i="36" s="1"/>
  <c r="AA112" i="39" s="1"/>
  <c r="AH46" i="35"/>
  <c r="AG58" i="35"/>
  <c r="AG53" i="34"/>
  <c r="AF65" i="34"/>
  <c r="X76" i="36"/>
  <c r="X78" i="36"/>
  <c r="AG114" i="34"/>
  <c r="AG127" i="34" s="1"/>
  <c r="AF126" i="34"/>
  <c r="AG139" i="35"/>
  <c r="AF151" i="35"/>
  <c r="AE66" i="27"/>
  <c r="AE81" i="27" s="1"/>
  <c r="AG109" i="35"/>
  <c r="AF121" i="35"/>
  <c r="AG140" i="35"/>
  <c r="AF152" i="35"/>
  <c r="AG110" i="35"/>
  <c r="AF122" i="35"/>
  <c r="AG52" i="34"/>
  <c r="AF64" i="34"/>
  <c r="AG84" i="34"/>
  <c r="AG97" i="34" s="1"/>
  <c r="AF96" i="34"/>
  <c r="AG50" i="35"/>
  <c r="AF62" i="35"/>
  <c r="AG49" i="35"/>
  <c r="AF61" i="35"/>
  <c r="AC170" i="35"/>
  <c r="AD21" i="35"/>
  <c r="AC33" i="35"/>
  <c r="AC183" i="35" s="1"/>
  <c r="AF137" i="35"/>
  <c r="AF146" i="35" s="1"/>
  <c r="AE149" i="35"/>
  <c r="AE159" i="35" s="1"/>
  <c r="AB178" i="35"/>
  <c r="AG111" i="34"/>
  <c r="AF123" i="34"/>
  <c r="AH46" i="34"/>
  <c r="AG58" i="34"/>
  <c r="AG114" i="35"/>
  <c r="AG127" i="35" s="1"/>
  <c r="AF126" i="35"/>
  <c r="AG142" i="34"/>
  <c r="AF154" i="34"/>
  <c r="AC168" i="35"/>
  <c r="AD19" i="35"/>
  <c r="AC31" i="35"/>
  <c r="AC181" i="35" s="1"/>
  <c r="AG103" i="35"/>
  <c r="AG105" i="35" s="1"/>
  <c r="AG103" i="34"/>
  <c r="AG105" i="34" s="1"/>
  <c r="AG51" i="35"/>
  <c r="AF63" i="35"/>
  <c r="AD21" i="34"/>
  <c r="AC170" i="34"/>
  <c r="AC33" i="34"/>
  <c r="AC183" i="34" s="1"/>
  <c r="AE69" i="34"/>
  <c r="AG81" i="35"/>
  <c r="AF93" i="35"/>
  <c r="AG79" i="35"/>
  <c r="AF91" i="35"/>
  <c r="AG107" i="34"/>
  <c r="AF119" i="34"/>
  <c r="AC171" i="34"/>
  <c r="AD22" i="34"/>
  <c r="AC34" i="34"/>
  <c r="AC184" i="34" s="1"/>
  <c r="Z62" i="36"/>
  <c r="AC169" i="34"/>
  <c r="AD20" i="34"/>
  <c r="AC32" i="34"/>
  <c r="AC182" i="34" s="1"/>
  <c r="AG77" i="34"/>
  <c r="AF89" i="34"/>
  <c r="AB26" i="35"/>
  <c r="AB176" i="35" s="1"/>
  <c r="AA255" i="36" s="1"/>
  <c r="AD17" i="34"/>
  <c r="AC166" i="34"/>
  <c r="AC29" i="34"/>
  <c r="AC179" i="34" s="1"/>
  <c r="AG76" i="34"/>
  <c r="AF86" i="34"/>
  <c r="AF88" i="34"/>
  <c r="AG46" i="35"/>
  <c r="AF56" i="35"/>
  <c r="AF58" i="35"/>
  <c r="AG109" i="34"/>
  <c r="AF121" i="34"/>
  <c r="AG142" i="35"/>
  <c r="AF154" i="35"/>
  <c r="AG82" i="34"/>
  <c r="AF94" i="34"/>
  <c r="AB55" i="36"/>
  <c r="AB58" i="36"/>
  <c r="AB59" i="36" s="1"/>
  <c r="X79" i="37" s="1"/>
  <c r="AG73" i="35"/>
  <c r="AG75" i="35" s="1"/>
  <c r="AG73" i="34"/>
  <c r="AG75" i="34" s="1"/>
  <c r="AD13" i="35"/>
  <c r="AD13" i="34"/>
  <c r="Y93" i="36"/>
  <c r="Y75" i="36"/>
  <c r="AD24" i="34"/>
  <c r="AC173" i="34"/>
  <c r="AC36" i="34"/>
  <c r="AC186" i="34" s="1"/>
  <c r="AC172" i="35"/>
  <c r="AD23" i="35"/>
  <c r="AC35" i="35"/>
  <c r="AC185" i="35" s="1"/>
  <c r="AG52" i="35"/>
  <c r="AF64" i="35"/>
  <c r="AG48" i="34"/>
  <c r="AF60" i="34"/>
  <c r="AG106" i="35"/>
  <c r="AF116" i="35"/>
  <c r="AF118" i="35"/>
  <c r="AG112" i="35"/>
  <c r="AF124" i="35"/>
  <c r="AA39" i="35"/>
  <c r="AA189" i="35" s="1"/>
  <c r="Z256" i="36" s="1"/>
  <c r="Z279" i="36" s="1"/>
  <c r="AG144" i="35"/>
  <c r="AG157" i="35" s="1"/>
  <c r="AF156" i="35"/>
  <c r="AG76" i="35"/>
  <c r="AF86" i="35"/>
  <c r="AF88" i="35"/>
  <c r="AG46" i="34"/>
  <c r="AF56" i="34"/>
  <c r="AF58" i="34"/>
  <c r="AG143" i="35"/>
  <c r="AF155" i="35"/>
  <c r="AG51" i="34"/>
  <c r="AF63" i="34"/>
  <c r="AF132" i="2"/>
  <c r="AE129" i="29"/>
  <c r="AE131" i="2"/>
  <c r="AG132" i="2"/>
  <c r="AE128" i="2"/>
  <c r="AF131" i="2"/>
  <c r="AE69" i="29"/>
  <c r="AE306" i="27"/>
  <c r="AE99" i="29"/>
  <c r="AG351" i="27"/>
  <c r="AG364" i="27" s="1"/>
  <c r="AF363" i="27"/>
  <c r="AG108" i="29"/>
  <c r="AF120" i="29"/>
  <c r="AG46" i="29"/>
  <c r="AF56" i="29"/>
  <c r="AF58" i="29"/>
  <c r="AI183" i="27"/>
  <c r="AD259" i="27"/>
  <c r="AC408" i="27"/>
  <c r="AC271" i="27"/>
  <c r="AC421" i="27" s="1"/>
  <c r="AG51" i="29"/>
  <c r="AF63" i="29"/>
  <c r="AG142" i="28"/>
  <c r="AF154" i="28"/>
  <c r="AG84" i="28"/>
  <c r="AG97" i="28" s="1"/>
  <c r="AF96" i="28"/>
  <c r="AG112" i="29"/>
  <c r="AF124" i="29"/>
  <c r="AC30" i="28"/>
  <c r="AC180" i="28" s="1"/>
  <c r="AC167" i="28"/>
  <c r="AD18" i="28"/>
  <c r="AC170" i="29"/>
  <c r="AD21" i="29"/>
  <c r="AC33" i="29"/>
  <c r="AC183" i="29" s="1"/>
  <c r="AA39" i="28"/>
  <c r="AA189" i="28" s="1"/>
  <c r="Z70" i="36" s="1"/>
  <c r="Z102" i="36" s="1"/>
  <c r="Z103" i="36" s="1"/>
  <c r="AD260" i="27"/>
  <c r="AC409" i="27"/>
  <c r="AC272" i="27"/>
  <c r="AC422" i="27" s="1"/>
  <c r="AI187" i="27"/>
  <c r="AC28" i="28"/>
  <c r="AC165" i="28"/>
  <c r="AD16" i="28"/>
  <c r="AL72" i="27"/>
  <c r="AK231" i="27"/>
  <c r="AG344" i="27"/>
  <c r="AF356" i="27"/>
  <c r="AG78" i="29"/>
  <c r="AF90" i="29"/>
  <c r="AG106" i="29"/>
  <c r="AF116" i="29"/>
  <c r="AF118" i="29"/>
  <c r="AG81" i="28"/>
  <c r="AF93" i="28"/>
  <c r="AF137" i="29"/>
  <c r="AF146" i="29" s="1"/>
  <c r="AE149" i="29"/>
  <c r="AE159" i="29" s="1"/>
  <c r="AG345" i="27"/>
  <c r="AF357" i="27"/>
  <c r="AG143" i="28"/>
  <c r="AF155" i="28"/>
  <c r="AF221" i="27"/>
  <c r="AG62" i="27"/>
  <c r="AG58" i="28"/>
  <c r="AH46" i="28"/>
  <c r="AI189" i="27"/>
  <c r="AI155" i="27"/>
  <c r="AG283" i="27"/>
  <c r="AF293" i="27"/>
  <c r="AF295" i="27"/>
  <c r="AG137" i="28"/>
  <c r="AF149" i="28"/>
  <c r="AN72" i="27"/>
  <c r="AM231" i="27"/>
  <c r="AG314" i="27"/>
  <c r="AF326" i="27"/>
  <c r="AJ138" i="27"/>
  <c r="AI143" i="27"/>
  <c r="AG51" i="28"/>
  <c r="AF63" i="28"/>
  <c r="AK72" i="27"/>
  <c r="AJ231" i="27"/>
  <c r="AG109" i="28"/>
  <c r="AF121" i="28"/>
  <c r="AG47" i="28"/>
  <c r="AF59" i="28"/>
  <c r="AB173" i="28"/>
  <c r="AC24" i="28"/>
  <c r="AC26" i="28" s="1"/>
  <c r="AC176" i="28" s="1"/>
  <c r="AB69" i="36" s="1"/>
  <c r="AB15" i="39" s="1"/>
  <c r="AB36" i="28"/>
  <c r="AB186" i="28" s="1"/>
  <c r="AC35" i="28"/>
  <c r="AC185" i="28" s="1"/>
  <c r="AC172" i="28"/>
  <c r="AD23" i="28"/>
  <c r="AI126" i="27"/>
  <c r="AG77" i="28"/>
  <c r="AF89" i="28"/>
  <c r="AI127" i="27"/>
  <c r="AI154" i="27"/>
  <c r="AG350" i="27"/>
  <c r="AF362" i="27"/>
  <c r="AG79" i="29"/>
  <c r="AF91" i="29"/>
  <c r="AP72" i="27"/>
  <c r="AO231" i="27"/>
  <c r="AG136" i="29"/>
  <c r="AF148" i="29"/>
  <c r="AG144" i="29"/>
  <c r="AG157" i="29" s="1"/>
  <c r="AF156" i="29"/>
  <c r="AG343" i="27"/>
  <c r="AF353" i="27"/>
  <c r="AF355" i="27"/>
  <c r="AG140" i="28"/>
  <c r="AF152" i="28"/>
  <c r="AR134" i="27"/>
  <c r="AD256" i="27"/>
  <c r="AC405" i="27"/>
  <c r="AC268" i="27"/>
  <c r="AC418" i="27" s="1"/>
  <c r="AG315" i="27"/>
  <c r="AF327" i="27"/>
  <c r="AG84" i="29"/>
  <c r="AG97" i="29" s="1"/>
  <c r="AF96" i="29"/>
  <c r="AI153" i="27"/>
  <c r="AG376" i="27"/>
  <c r="AF388" i="27"/>
  <c r="AB178" i="28"/>
  <c r="AH46" i="29"/>
  <c r="AG58" i="29"/>
  <c r="AI87" i="27"/>
  <c r="AI125" i="27"/>
  <c r="AG78" i="28"/>
  <c r="AF90" i="28"/>
  <c r="AG50" i="29"/>
  <c r="AF62" i="29"/>
  <c r="AC34" i="28"/>
  <c r="AC184" i="28" s="1"/>
  <c r="AC171" i="28"/>
  <c r="AD22" i="28"/>
  <c r="AG377" i="27"/>
  <c r="AF389" i="27"/>
  <c r="AI94" i="27"/>
  <c r="AI191" i="27"/>
  <c r="AI160" i="27"/>
  <c r="AB415" i="27"/>
  <c r="AI185" i="27"/>
  <c r="AE99" i="28"/>
  <c r="AK106" i="27"/>
  <c r="AJ111" i="27"/>
  <c r="AF148" i="28"/>
  <c r="AG136" i="28"/>
  <c r="AG111" i="28"/>
  <c r="AF123" i="28"/>
  <c r="AF137" i="28"/>
  <c r="AE149" i="28"/>
  <c r="AE159" i="28" s="1"/>
  <c r="AG81" i="29"/>
  <c r="AF93" i="29"/>
  <c r="AI121" i="27"/>
  <c r="AF374" i="27"/>
  <c r="AF383" i="27" s="1"/>
  <c r="AE386" i="27"/>
  <c r="AE396" i="27" s="1"/>
  <c r="AS102" i="27"/>
  <c r="AI159" i="27"/>
  <c r="AD17" i="29"/>
  <c r="AC166" i="29"/>
  <c r="AC29" i="29"/>
  <c r="AC179" i="29" s="1"/>
  <c r="AG111" i="29"/>
  <c r="AF123" i="29"/>
  <c r="AH283" i="27"/>
  <c r="AG295" i="27"/>
  <c r="AM72" i="27"/>
  <c r="AL231" i="27"/>
  <c r="AG54" i="29"/>
  <c r="AG67" i="29" s="1"/>
  <c r="AF66" i="29"/>
  <c r="AI184" i="27"/>
  <c r="AH211" i="27"/>
  <c r="AG346" i="27"/>
  <c r="AF358" i="27"/>
  <c r="AG348" i="27"/>
  <c r="AF360" i="27"/>
  <c r="AF220" i="27"/>
  <c r="AG61" i="27"/>
  <c r="AI158" i="27"/>
  <c r="AG379" i="27"/>
  <c r="AF391" i="27"/>
  <c r="AI91" i="27"/>
  <c r="AG317" i="27"/>
  <c r="AF329" i="27"/>
  <c r="AF222" i="27"/>
  <c r="AG63" i="27"/>
  <c r="AI123" i="27"/>
  <c r="AG80" i="29"/>
  <c r="AF92" i="29"/>
  <c r="AG110" i="28"/>
  <c r="AF122" i="28"/>
  <c r="AI157" i="27"/>
  <c r="AF215" i="27"/>
  <c r="AF243" i="27" s="1"/>
  <c r="AE16" i="36" s="1"/>
  <c r="AG56" i="27"/>
  <c r="AF83" i="27"/>
  <c r="AG82" i="29"/>
  <c r="AF94" i="29"/>
  <c r="AI96" i="27"/>
  <c r="AG141" i="28"/>
  <c r="AF153" i="28"/>
  <c r="AI122" i="27"/>
  <c r="AG373" i="27"/>
  <c r="AF385" i="27"/>
  <c r="AG82" i="28"/>
  <c r="AF94" i="28"/>
  <c r="AG142" i="29"/>
  <c r="AF154" i="29"/>
  <c r="AF88" i="28"/>
  <c r="AF86" i="28"/>
  <c r="AG76" i="28"/>
  <c r="AF57" i="27"/>
  <c r="AE216" i="27"/>
  <c r="AE226" i="27" s="1"/>
  <c r="AE241" i="27" s="1"/>
  <c r="AD25" i="36" s="1"/>
  <c r="AD40" i="36" s="1"/>
  <c r="AD41" i="36" s="1"/>
  <c r="AG52" i="28"/>
  <c r="AF64" i="28"/>
  <c r="AG83" i="29"/>
  <c r="AF95" i="29"/>
  <c r="AG139" i="28"/>
  <c r="AF151" i="28"/>
  <c r="AH72" i="27"/>
  <c r="AH79" i="27" s="1"/>
  <c r="AG231" i="27"/>
  <c r="AG239" i="27" s="1"/>
  <c r="AG83" i="28"/>
  <c r="AF95" i="28"/>
  <c r="AG107" i="29"/>
  <c r="AF119" i="29"/>
  <c r="AG289" i="27"/>
  <c r="AF301" i="27"/>
  <c r="AF323" i="27"/>
  <c r="AF334" i="27"/>
  <c r="AD258" i="27"/>
  <c r="AC407" i="27"/>
  <c r="AC270" i="27"/>
  <c r="AC420" i="27" s="1"/>
  <c r="AG287" i="27"/>
  <c r="AF299" i="27"/>
  <c r="AE69" i="28"/>
  <c r="AI186" i="27"/>
  <c r="AI128" i="27"/>
  <c r="AG378" i="27"/>
  <c r="AF390" i="27"/>
  <c r="AD19" i="29"/>
  <c r="AC168" i="29"/>
  <c r="AC31" i="29"/>
  <c r="AC181" i="29" s="1"/>
  <c r="AG110" i="29"/>
  <c r="AF122" i="29"/>
  <c r="AH187" i="27"/>
  <c r="AD254" i="27"/>
  <c r="AC403" i="27"/>
  <c r="AC266" i="27"/>
  <c r="AC416" i="27" s="1"/>
  <c r="AS198" i="27"/>
  <c r="AG50" i="28"/>
  <c r="AF62" i="28"/>
  <c r="AG49" i="29"/>
  <c r="AF61" i="29"/>
  <c r="AG347" i="27"/>
  <c r="AF359" i="27"/>
  <c r="AG319" i="27"/>
  <c r="AF331" i="27"/>
  <c r="AG112" i="28"/>
  <c r="AF124" i="28"/>
  <c r="AG76" i="29"/>
  <c r="AF86" i="29"/>
  <c r="AF88" i="29"/>
  <c r="AG107" i="28"/>
  <c r="AF119" i="28"/>
  <c r="AD22" i="29"/>
  <c r="AC171" i="29"/>
  <c r="AC34" i="29"/>
  <c r="AC184" i="29" s="1"/>
  <c r="AC31" i="28"/>
  <c r="AC181" i="28" s="1"/>
  <c r="AC168" i="28"/>
  <c r="AD19" i="28"/>
  <c r="AG79" i="28"/>
  <c r="AF91" i="28"/>
  <c r="AI90" i="27"/>
  <c r="AG118" i="2"/>
  <c r="AH119" i="2" s="1"/>
  <c r="AI120" i="2" s="1"/>
  <c r="AJ121" i="2" s="1"/>
  <c r="AK122" i="2" s="1"/>
  <c r="AL123" i="2" s="1"/>
  <c r="AM124" i="2" s="1"/>
  <c r="AN125" i="2" s="1"/>
  <c r="AO126" i="2" s="1"/>
  <c r="AF128" i="2"/>
  <c r="AG137" i="29"/>
  <c r="AF149" i="29"/>
  <c r="AG114" i="29"/>
  <c r="AG127" i="29" s="1"/>
  <c r="AF126" i="29"/>
  <c r="AG48" i="28"/>
  <c r="AF60" i="28"/>
  <c r="AG143" i="29"/>
  <c r="AF155" i="29"/>
  <c r="AC167" i="29"/>
  <c r="AD18" i="29"/>
  <c r="AC30" i="29"/>
  <c r="AC180" i="29" s="1"/>
  <c r="AF224" i="27"/>
  <c r="AG55" i="27"/>
  <c r="AK202" i="27"/>
  <c r="AJ207" i="27"/>
  <c r="AG109" i="29"/>
  <c r="AF121" i="29"/>
  <c r="AE129" i="28"/>
  <c r="AI120" i="27"/>
  <c r="AH147" i="27"/>
  <c r="AH130" i="27"/>
  <c r="AH145" i="27" s="1"/>
  <c r="AG77" i="29"/>
  <c r="AF89" i="29"/>
  <c r="AG349" i="27"/>
  <c r="AF361" i="27"/>
  <c r="AJ72" i="27"/>
  <c r="AI231" i="27"/>
  <c r="AA39" i="29"/>
  <c r="AA189" i="29" s="1"/>
  <c r="Z132" i="36" s="1"/>
  <c r="AC36" i="28"/>
  <c r="AC186" i="28" s="1"/>
  <c r="AC173" i="28"/>
  <c r="AD24" i="28"/>
  <c r="AG52" i="29"/>
  <c r="AF64" i="29"/>
  <c r="AI156" i="27"/>
  <c r="AI151" i="27"/>
  <c r="AG318" i="27"/>
  <c r="AF330" i="27"/>
  <c r="AG140" i="29"/>
  <c r="AF152" i="29"/>
  <c r="AG144" i="28"/>
  <c r="AG157" i="28" s="1"/>
  <c r="AF156" i="28"/>
  <c r="AG53" i="29"/>
  <c r="AF65" i="29"/>
  <c r="AG313" i="27"/>
  <c r="AF325" i="27"/>
  <c r="AD250" i="27"/>
  <c r="AD13" i="29"/>
  <c r="AD13" i="28"/>
  <c r="AG381" i="27"/>
  <c r="AG394" i="27" s="1"/>
  <c r="AF393" i="27"/>
  <c r="AG285" i="27"/>
  <c r="AF297" i="27"/>
  <c r="AG49" i="28"/>
  <c r="AF61" i="28"/>
  <c r="AG141" i="29"/>
  <c r="AF153" i="29"/>
  <c r="AG114" i="28"/>
  <c r="AG127" i="28" s="1"/>
  <c r="AF126" i="28"/>
  <c r="AI119" i="27"/>
  <c r="AC173" i="29"/>
  <c r="AD24" i="29"/>
  <c r="AC36" i="29"/>
  <c r="AC186" i="29" s="1"/>
  <c r="AG54" i="28"/>
  <c r="AG67" i="28" s="1"/>
  <c r="AF66" i="28"/>
  <c r="AG291" i="27"/>
  <c r="AG304" i="27" s="1"/>
  <c r="AF303" i="27"/>
  <c r="AI88" i="27"/>
  <c r="AH98" i="27"/>
  <c r="AH113" i="27" s="1"/>
  <c r="AH115" i="27"/>
  <c r="AC33" i="28"/>
  <c r="AC183" i="28" s="1"/>
  <c r="AD21" i="28"/>
  <c r="AC170" i="28"/>
  <c r="AC24" i="29"/>
  <c r="AC26" i="29" s="1"/>
  <c r="AC176" i="29" s="1"/>
  <c r="AB131" i="36" s="1"/>
  <c r="AB48" i="39" s="1"/>
  <c r="AB173" i="29"/>
  <c r="AB36" i="29"/>
  <c r="AB186" i="29" s="1"/>
  <c r="AG80" i="28"/>
  <c r="AF92" i="28"/>
  <c r="AG113" i="28"/>
  <c r="AF125" i="28"/>
  <c r="AG108" i="28"/>
  <c r="AF120" i="28"/>
  <c r="AF130" i="2"/>
  <c r="AF216" i="27"/>
  <c r="AG57" i="27"/>
  <c r="AG194" i="27"/>
  <c r="AG209" i="27" s="1"/>
  <c r="AI95" i="27"/>
  <c r="AF219" i="27"/>
  <c r="AG60" i="27"/>
  <c r="AE366" i="27"/>
  <c r="AG48" i="29"/>
  <c r="AF60" i="29"/>
  <c r="AI152" i="27"/>
  <c r="AH179" i="27"/>
  <c r="AH162" i="27"/>
  <c r="AH177" i="27" s="1"/>
  <c r="AG288" i="27"/>
  <c r="AF300" i="27"/>
  <c r="AF218" i="27"/>
  <c r="AG59" i="27"/>
  <c r="AC261" i="27"/>
  <c r="AC263" i="27" s="1"/>
  <c r="AC413" i="27" s="1"/>
  <c r="AB410" i="27"/>
  <c r="AB273" i="27"/>
  <c r="AB423" i="27" s="1"/>
  <c r="AI192" i="27"/>
  <c r="AF223" i="27"/>
  <c r="AG64" i="27"/>
  <c r="AD23" i="29"/>
  <c r="AC172" i="29"/>
  <c r="AC35" i="29"/>
  <c r="AC185" i="29" s="1"/>
  <c r="AG340" i="27"/>
  <c r="AG342" i="27" s="1"/>
  <c r="AG103" i="29"/>
  <c r="AG105" i="29" s="1"/>
  <c r="AG103" i="28"/>
  <c r="AG105" i="28" s="1"/>
  <c r="AG286" i="27"/>
  <c r="AF298" i="27"/>
  <c r="AB26" i="28"/>
  <c r="AB176" i="28" s="1"/>
  <c r="AA69" i="36" s="1"/>
  <c r="AA15" i="39" s="1"/>
  <c r="AD261" i="27"/>
  <c r="AC410" i="27"/>
  <c r="AC273" i="27"/>
  <c r="AC423" i="27" s="1"/>
  <c r="AE383" i="27"/>
  <c r="AD20" i="29"/>
  <c r="AC169" i="29"/>
  <c r="AC32" i="29"/>
  <c r="AC182" i="29" s="1"/>
  <c r="AO72" i="27"/>
  <c r="AN231" i="27"/>
  <c r="AG320" i="27"/>
  <c r="AF332" i="27"/>
  <c r="AF58" i="28"/>
  <c r="AF56" i="28"/>
  <c r="AG46" i="28"/>
  <c r="AG284" i="27"/>
  <c r="AF296" i="27"/>
  <c r="AE336" i="27"/>
  <c r="AG139" i="29"/>
  <c r="AF151" i="29"/>
  <c r="AG380" i="27"/>
  <c r="AF392" i="27"/>
  <c r="AC402" i="27"/>
  <c r="AD253" i="27"/>
  <c r="AC265" i="27"/>
  <c r="AD257" i="27"/>
  <c r="AC406" i="27"/>
  <c r="AC269" i="27"/>
  <c r="AC419" i="27" s="1"/>
  <c r="AK170" i="27"/>
  <c r="AJ175" i="27"/>
  <c r="AI92" i="27"/>
  <c r="AI124" i="27"/>
  <c r="AG53" i="28"/>
  <c r="AF65" i="28"/>
  <c r="AE250" i="27"/>
  <c r="AE13" i="29"/>
  <c r="AE13" i="28"/>
  <c r="AG370" i="27"/>
  <c r="AG372" i="27" s="1"/>
  <c r="AG133" i="29"/>
  <c r="AG135" i="29" s="1"/>
  <c r="AG133" i="28"/>
  <c r="AG135" i="28" s="1"/>
  <c r="AG47" i="29"/>
  <c r="AF59" i="29"/>
  <c r="AG113" i="29"/>
  <c r="AF125" i="29"/>
  <c r="AD255" i="27"/>
  <c r="AC404" i="27"/>
  <c r="AC267" i="27"/>
  <c r="AC417" i="27" s="1"/>
  <c r="AI190" i="27"/>
  <c r="AC165" i="29"/>
  <c r="AD16" i="29"/>
  <c r="AC28" i="29"/>
  <c r="AF118" i="28"/>
  <c r="AG106" i="28"/>
  <c r="AF116" i="28"/>
  <c r="AG321" i="27"/>
  <c r="AG334" i="27" s="1"/>
  <c r="AF333" i="27"/>
  <c r="AG310" i="27"/>
  <c r="AG312" i="27" s="1"/>
  <c r="AG73" i="28"/>
  <c r="AG75" i="28" s="1"/>
  <c r="AG73" i="29"/>
  <c r="AG75" i="29" s="1"/>
  <c r="AI93" i="27"/>
  <c r="AD226" i="27"/>
  <c r="AD241" i="27" s="1"/>
  <c r="AC25" i="36" s="1"/>
  <c r="AC40" i="36" s="1"/>
  <c r="AC41" i="36" s="1"/>
  <c r="AD243" i="27"/>
  <c r="AC16" i="36" s="1"/>
  <c r="AB178" i="29"/>
  <c r="AI72" i="27"/>
  <c r="AH231" i="27"/>
  <c r="AG316" i="27"/>
  <c r="AF328" i="27"/>
  <c r="AC32" i="28"/>
  <c r="AC182" i="28" s="1"/>
  <c r="AD20" i="28"/>
  <c r="AC169" i="28"/>
  <c r="AJ90" i="27"/>
  <c r="AG290" i="27"/>
  <c r="AF302" i="27"/>
  <c r="AC29" i="28"/>
  <c r="AC179" i="28" s="1"/>
  <c r="AC166" i="28"/>
  <c r="AD17" i="28"/>
  <c r="AG374" i="27"/>
  <c r="AF386" i="27"/>
  <c r="AU101" i="27"/>
  <c r="AU133" i="27"/>
  <c r="AU165" i="27"/>
  <c r="AU197" i="27"/>
  <c r="AR73" i="27"/>
  <c r="AQ232" i="27"/>
  <c r="AT29" i="27"/>
  <c r="AT32" i="27"/>
  <c r="AR47" i="27"/>
  <c r="AU24" i="27"/>
  <c r="AU28" i="27"/>
  <c r="AU36" i="27" s="1"/>
  <c r="AU46" i="27" s="1"/>
  <c r="AU196" i="27" s="1"/>
  <c r="AU27" i="27"/>
  <c r="AU35" i="27" s="1"/>
  <c r="AU45" i="27" s="1"/>
  <c r="AU164" i="27" s="1"/>
  <c r="AU25" i="27"/>
  <c r="AU33" i="27" s="1"/>
  <c r="AU43" i="27" s="1"/>
  <c r="AU100" i="27" s="1"/>
  <c r="AU26" i="27"/>
  <c r="AU34" i="27" s="1"/>
  <c r="AU44" i="27" s="1"/>
  <c r="AU132" i="27" s="1"/>
  <c r="AS42" i="27"/>
  <c r="AS37" i="27"/>
  <c r="AH82" i="2"/>
  <c r="AH86" i="2"/>
  <c r="AH136" i="2" s="1"/>
  <c r="AH87" i="2"/>
  <c r="AH137" i="2" s="1"/>
  <c r="AH80" i="2"/>
  <c r="AH81" i="2"/>
  <c r="AH89" i="2"/>
  <c r="AH83" i="2"/>
  <c r="AH133" i="2" s="1"/>
  <c r="AG108" i="2"/>
  <c r="AG113" i="2" s="1"/>
  <c r="AG117" i="2" s="1"/>
  <c r="AG130" i="2" s="1"/>
  <c r="AH85" i="2"/>
  <c r="AH135" i="2" s="1"/>
  <c r="AH88" i="2"/>
  <c r="AH138" i="2" s="1"/>
  <c r="AF100" i="2"/>
  <c r="AF137" i="2" s="1"/>
  <c r="AE104" i="2"/>
  <c r="AE106" i="2" s="1"/>
  <c r="AH72" i="2"/>
  <c r="AH93" i="2"/>
  <c r="AG83" i="2"/>
  <c r="AG133" i="2" s="1"/>
  <c r="AF91" i="2"/>
  <c r="AR54" i="2"/>
  <c r="AS50" i="2"/>
  <c r="AS53" i="2"/>
  <c r="AS52" i="2"/>
  <c r="AS51" i="2"/>
  <c r="AS49" i="2"/>
  <c r="AU4" i="2"/>
  <c r="AT38" i="2"/>
  <c r="AT17" i="2"/>
  <c r="AT31" i="2"/>
  <c r="AT24" i="2"/>
  <c r="AI61" i="2"/>
  <c r="AI71" i="2" s="1"/>
  <c r="AI59" i="2"/>
  <c r="AI69" i="2" s="1"/>
  <c r="AH62" i="2"/>
  <c r="AI60" i="2"/>
  <c r="AI70" i="2" s="1"/>
  <c r="AI58" i="2"/>
  <c r="AI68" i="2" s="1"/>
  <c r="AI57" i="2"/>
  <c r="AI67" i="2" s="1"/>
  <c r="AJ4" i="12"/>
  <c r="AH6" i="12"/>
  <c r="AH7" i="12"/>
  <c r="AJ5" i="12"/>
  <c r="Y229" i="36" l="1"/>
  <c r="Y230" i="36" s="1"/>
  <c r="U152" i="37" s="1"/>
  <c r="Z164" i="36"/>
  <c r="Z165" i="36" s="1"/>
  <c r="Z155" i="36"/>
  <c r="Q120" i="37"/>
  <c r="P120" i="37"/>
  <c r="V62" i="39" a="1"/>
  <c r="V62" i="39" s="1"/>
  <c r="V68" i="39" s="1"/>
  <c r="Q98" i="37"/>
  <c r="Q100" i="37" s="1"/>
  <c r="R98" i="37"/>
  <c r="R100" i="37" s="1"/>
  <c r="AG38" i="39" a="1"/>
  <c r="AG38" i="39" s="1"/>
  <c r="AG39" i="39" s="1"/>
  <c r="W41" i="39"/>
  <c r="W36" i="39"/>
  <c r="S147" i="37"/>
  <c r="S155" i="37"/>
  <c r="S156" i="37" s="1"/>
  <c r="R184" i="37"/>
  <c r="S91" i="37"/>
  <c r="S99" i="37"/>
  <c r="AE141" i="2"/>
  <c r="Z288" i="36"/>
  <c r="Z261" i="36"/>
  <c r="Y58" i="39"/>
  <c r="Y60" i="39" s="1"/>
  <c r="X283" i="36"/>
  <c r="T169" i="37"/>
  <c r="X159" i="36"/>
  <c r="T113" i="37"/>
  <c r="Z98" i="39"/>
  <c r="Z99" i="39" s="1"/>
  <c r="V173" i="37" s="1"/>
  <c r="Z83" i="39"/>
  <c r="Z85" i="39" s="1"/>
  <c r="Z87" i="39" s="1"/>
  <c r="X89" i="39" s="1" a="1"/>
  <c r="X89" i="39" s="1"/>
  <c r="Y203" i="36"/>
  <c r="U138" i="37"/>
  <c r="Y85" i="39"/>
  <c r="Y87" i="39" s="1"/>
  <c r="W89" i="39" s="1" a="1"/>
  <c r="W89" i="39" s="1"/>
  <c r="X221" i="36"/>
  <c r="T141" i="37"/>
  <c r="V167" i="37"/>
  <c r="R176" i="37"/>
  <c r="AA152" i="36"/>
  <c r="AA153" i="36" s="1"/>
  <c r="W114" i="37" s="1"/>
  <c r="AA49" i="39"/>
  <c r="Y167" i="36"/>
  <c r="Y168" i="36" s="1"/>
  <c r="U124" i="37" s="1"/>
  <c r="U122" i="37"/>
  <c r="U123" i="37" s="1"/>
  <c r="X291" i="36"/>
  <c r="X292" i="36" s="1"/>
  <c r="T180" i="37" s="1"/>
  <c r="Y262" i="36"/>
  <c r="Y264" i="36"/>
  <c r="AA75" i="39"/>
  <c r="AA274" i="36"/>
  <c r="AA258" i="36"/>
  <c r="X203" i="36"/>
  <c r="T138" i="37"/>
  <c r="Z56" i="39"/>
  <c r="Z58" i="39" s="1"/>
  <c r="Z60" i="39" s="1"/>
  <c r="Z71" i="39"/>
  <c r="Z72" i="39" s="1"/>
  <c r="V117" i="37" s="1"/>
  <c r="T166" i="37"/>
  <c r="X265" i="36"/>
  <c r="Y289" i="36"/>
  <c r="U178" i="37" s="1"/>
  <c r="U179" i="37" s="1"/>
  <c r="AA186" i="36"/>
  <c r="W136" i="37"/>
  <c r="W154" i="37" s="1"/>
  <c r="AA248" i="36"/>
  <c r="W164" i="37"/>
  <c r="Z71" i="37"/>
  <c r="AD43" i="36"/>
  <c r="AD44" i="36" s="1"/>
  <c r="Z73" i="37" s="1"/>
  <c r="Y71" i="37"/>
  <c r="AC43" i="36"/>
  <c r="AC44" i="36" s="1"/>
  <c r="Y73" i="37" s="1"/>
  <c r="V94" i="37"/>
  <c r="V95" i="37" s="1"/>
  <c r="Z105" i="36"/>
  <c r="Z106" i="36" s="1"/>
  <c r="V96" i="37" s="1"/>
  <c r="Y202" i="36"/>
  <c r="X79" i="36"/>
  <c r="T82" i="37"/>
  <c r="AA62" i="36"/>
  <c r="W80" i="37"/>
  <c r="X97" i="36"/>
  <c r="T85" i="37"/>
  <c r="Z31" i="39"/>
  <c r="Z44" i="39"/>
  <c r="Z45" i="39" s="1"/>
  <c r="V89" i="37" s="1"/>
  <c r="Z29" i="39"/>
  <c r="AF99" i="35"/>
  <c r="AB196" i="36"/>
  <c r="AB212" i="36"/>
  <c r="AB214" i="36" s="1"/>
  <c r="AB215" i="36" s="1"/>
  <c r="X142" i="37" s="1"/>
  <c r="AA124" i="36"/>
  <c r="AB180" i="36"/>
  <c r="AB185" i="36"/>
  <c r="Z90" i="36"/>
  <c r="Z91" i="36" s="1"/>
  <c r="V86" i="37" s="1"/>
  <c r="AB242" i="36"/>
  <c r="AB247" i="36"/>
  <c r="AF129" i="34"/>
  <c r="Y138" i="36"/>
  <c r="AB39" i="35"/>
  <c r="AB189" i="35" s="1"/>
  <c r="AA256" i="36" s="1"/>
  <c r="AA279" i="36" s="1"/>
  <c r="AA196" i="36"/>
  <c r="AA212" i="36"/>
  <c r="AA214" i="36" s="1"/>
  <c r="AA215" i="36" s="1"/>
  <c r="W142" i="37" s="1"/>
  <c r="Z226" i="36"/>
  <c r="Z227" i="36" s="1"/>
  <c r="Z199" i="36"/>
  <c r="Z137" i="36"/>
  <c r="Z138" i="36" s="1"/>
  <c r="Y156" i="36"/>
  <c r="Y158" i="36"/>
  <c r="AA135" i="36"/>
  <c r="W111" i="37" s="1"/>
  <c r="Y280" i="36"/>
  <c r="Y282" i="36"/>
  <c r="AB150" i="36"/>
  <c r="AB134" i="36"/>
  <c r="Y218" i="36"/>
  <c r="Y220" i="36"/>
  <c r="AF69" i="34"/>
  <c r="AB123" i="36"/>
  <c r="AB118" i="36"/>
  <c r="X108" i="37" s="1"/>
  <c r="AF99" i="34"/>
  <c r="AF129" i="35"/>
  <c r="AH194" i="27"/>
  <c r="AH209" i="27" s="1"/>
  <c r="AD34" i="36"/>
  <c r="AD35" i="36" s="1"/>
  <c r="Z62" i="37" s="1"/>
  <c r="AD27" i="36"/>
  <c r="AD28" i="36" s="1"/>
  <c r="Z59" i="37" s="1"/>
  <c r="AH133" i="34"/>
  <c r="AH135" i="34" s="1"/>
  <c r="AH133" i="35"/>
  <c r="AH135" i="35" s="1"/>
  <c r="AH47" i="34"/>
  <c r="AG59" i="34"/>
  <c r="AH113" i="35"/>
  <c r="AG125" i="35"/>
  <c r="Y94" i="36"/>
  <c r="Y96" i="36"/>
  <c r="AH76" i="35"/>
  <c r="AG86" i="35"/>
  <c r="AG88" i="35"/>
  <c r="AH83" i="34"/>
  <c r="AG95" i="34"/>
  <c r="AE18" i="34"/>
  <c r="AD30" i="34"/>
  <c r="AD180" i="34" s="1"/>
  <c r="AD167" i="34"/>
  <c r="AH80" i="35"/>
  <c r="AG92" i="35"/>
  <c r="AH52" i="35"/>
  <c r="AG64" i="35"/>
  <c r="AH111" i="35"/>
  <c r="AG123" i="35"/>
  <c r="AH78" i="35"/>
  <c r="AG90" i="35"/>
  <c r="AE15" i="35"/>
  <c r="AE163" i="35"/>
  <c r="AD238" i="36" s="1"/>
  <c r="AH109" i="35"/>
  <c r="AG121" i="35"/>
  <c r="AC174" i="35"/>
  <c r="AC37" i="35"/>
  <c r="AC187" i="35" s="1"/>
  <c r="AH140" i="34"/>
  <c r="AG152" i="34"/>
  <c r="AH81" i="34"/>
  <c r="AG93" i="34"/>
  <c r="AH136" i="35"/>
  <c r="AG148" i="35"/>
  <c r="AC26" i="35"/>
  <c r="AC176" i="35" s="1"/>
  <c r="AB255" i="36" s="1"/>
  <c r="AA88" i="36"/>
  <c r="AA16" i="39" s="1"/>
  <c r="AA28" i="39" s="1"/>
  <c r="AA72" i="36"/>
  <c r="AF66" i="27"/>
  <c r="AF81" i="27" s="1"/>
  <c r="AF13" i="34"/>
  <c r="AF13" i="35"/>
  <c r="AE24" i="35"/>
  <c r="AD173" i="35"/>
  <c r="AD36" i="35"/>
  <c r="AD186" i="35" s="1"/>
  <c r="AH47" i="35"/>
  <c r="AG59" i="35"/>
  <c r="AH106" i="34"/>
  <c r="AG116" i="34"/>
  <c r="AG118" i="34"/>
  <c r="AH51" i="35"/>
  <c r="AG63" i="35"/>
  <c r="AH138" i="34"/>
  <c r="AG150" i="34"/>
  <c r="AE17" i="34"/>
  <c r="AD166" i="34"/>
  <c r="AD29" i="34"/>
  <c r="AD179" i="34" s="1"/>
  <c r="AH84" i="34"/>
  <c r="AH97" i="34" s="1"/>
  <c r="AG96" i="34"/>
  <c r="AE15" i="34"/>
  <c r="AE163" i="34"/>
  <c r="AD176" i="36" s="1"/>
  <c r="AH137" i="35"/>
  <c r="AG149" i="35"/>
  <c r="AH112" i="35"/>
  <c r="AG124" i="35"/>
  <c r="AH79" i="35"/>
  <c r="AG91" i="35"/>
  <c r="AD166" i="35"/>
  <c r="AE17" i="35"/>
  <c r="AD29" i="35"/>
  <c r="AD179" i="35" s="1"/>
  <c r="Z93" i="36"/>
  <c r="Z75" i="36"/>
  <c r="Z76" i="36" s="1"/>
  <c r="V82" i="37" s="1"/>
  <c r="AH143" i="35"/>
  <c r="AG155" i="35"/>
  <c r="AE23" i="34"/>
  <c r="AD172" i="34"/>
  <c r="AD35" i="34"/>
  <c r="AD185" i="34" s="1"/>
  <c r="AH82" i="35"/>
  <c r="AG94" i="35"/>
  <c r="AH106" i="35"/>
  <c r="AG116" i="35"/>
  <c r="AG118" i="35"/>
  <c r="AG138" i="35"/>
  <c r="AG146" i="35" s="1"/>
  <c r="AF150" i="35"/>
  <c r="AF159" i="35" s="1"/>
  <c r="AH141" i="35"/>
  <c r="AG153" i="35"/>
  <c r="AH140" i="35"/>
  <c r="AG152" i="35"/>
  <c r="AH54" i="34"/>
  <c r="AH67" i="34" s="1"/>
  <c r="AG66" i="34"/>
  <c r="AC174" i="34"/>
  <c r="AC37" i="34"/>
  <c r="AC187" i="34" s="1"/>
  <c r="AH137" i="34"/>
  <c r="AG149" i="34"/>
  <c r="AH54" i="35"/>
  <c r="AH67" i="35" s="1"/>
  <c r="AG66" i="35"/>
  <c r="AH138" i="35"/>
  <c r="AG150" i="35"/>
  <c r="AD168" i="35"/>
  <c r="AE19" i="35"/>
  <c r="AD31" i="35"/>
  <c r="AD181" i="35" s="1"/>
  <c r="AH83" i="35"/>
  <c r="AG95" i="35"/>
  <c r="AG138" i="34"/>
  <c r="AG146" i="34" s="1"/>
  <c r="AF150" i="34"/>
  <c r="AF159" i="34" s="1"/>
  <c r="AH80" i="34"/>
  <c r="AG92" i="34"/>
  <c r="AE18" i="36"/>
  <c r="AE19" i="36" s="1"/>
  <c r="AA56" i="37" s="1"/>
  <c r="AH52" i="34"/>
  <c r="AG64" i="34"/>
  <c r="AH77" i="35"/>
  <c r="AG89" i="35"/>
  <c r="AH107" i="35"/>
  <c r="AG119" i="35"/>
  <c r="AH78" i="34"/>
  <c r="AG90" i="34"/>
  <c r="AG56" i="34"/>
  <c r="AH82" i="34"/>
  <c r="AG94" i="34"/>
  <c r="AH48" i="34"/>
  <c r="AG60" i="34"/>
  <c r="AH48" i="35"/>
  <c r="AG60" i="35"/>
  <c r="AH51" i="34"/>
  <c r="AG63" i="34"/>
  <c r="AH81" i="35"/>
  <c r="AG93" i="35"/>
  <c r="AH142" i="35"/>
  <c r="AG154" i="35"/>
  <c r="AC18" i="36"/>
  <c r="AC19" i="36" s="1"/>
  <c r="Y56" i="37" s="1"/>
  <c r="AB88" i="36"/>
  <c r="AB16" i="39" s="1"/>
  <c r="AB28" i="39" s="1"/>
  <c r="AB72" i="36"/>
  <c r="AB61" i="36"/>
  <c r="AB56" i="36"/>
  <c r="X80" i="37" s="1"/>
  <c r="AH77" i="34"/>
  <c r="AG89" i="34"/>
  <c r="AE20" i="35"/>
  <c r="AD169" i="35"/>
  <c r="AD32" i="35"/>
  <c r="AD182" i="35" s="1"/>
  <c r="AI47" i="34"/>
  <c r="AH59" i="34"/>
  <c r="AE22" i="35"/>
  <c r="AD171" i="35"/>
  <c r="AD34" i="35"/>
  <c r="AD184" i="35" s="1"/>
  <c r="AH110" i="35"/>
  <c r="AG122" i="35"/>
  <c r="AG56" i="35"/>
  <c r="AH49" i="35"/>
  <c r="AG61" i="35"/>
  <c r="AB39" i="34"/>
  <c r="AB189" i="34" s="1"/>
  <c r="AA194" i="36" s="1"/>
  <c r="AA217" i="36" s="1"/>
  <c r="AD169" i="34"/>
  <c r="AE20" i="34"/>
  <c r="AD32" i="34"/>
  <c r="AD182" i="34" s="1"/>
  <c r="AD168" i="34"/>
  <c r="AE19" i="34"/>
  <c r="AD31" i="34"/>
  <c r="AD181" i="34" s="1"/>
  <c r="AD170" i="35"/>
  <c r="AE21" i="35"/>
  <c r="AD33" i="35"/>
  <c r="AD183" i="35" s="1"/>
  <c r="AH79" i="34"/>
  <c r="AG91" i="34"/>
  <c r="AH113" i="34"/>
  <c r="AG125" i="34"/>
  <c r="AH53" i="35"/>
  <c r="AG65" i="35"/>
  <c r="AC34" i="36"/>
  <c r="AC35" i="36" s="1"/>
  <c r="Y62" i="37" s="1"/>
  <c r="AC27" i="36"/>
  <c r="AC28" i="36" s="1"/>
  <c r="Y59" i="37" s="1"/>
  <c r="AH103" i="34"/>
  <c r="AH105" i="34" s="1"/>
  <c r="AH103" i="35"/>
  <c r="AH105" i="35" s="1"/>
  <c r="AH43" i="35"/>
  <c r="AH45" i="35" s="1"/>
  <c r="AH43" i="34"/>
  <c r="AH45" i="34" s="1"/>
  <c r="AH144" i="35"/>
  <c r="AH157" i="35" s="1"/>
  <c r="AG156" i="35"/>
  <c r="AH49" i="34"/>
  <c r="AG61" i="34"/>
  <c r="AD15" i="34"/>
  <c r="AD163" i="34"/>
  <c r="AC176" i="36" s="1"/>
  <c r="AC179" i="36" s="1"/>
  <c r="AC180" i="36" s="1"/>
  <c r="Y136" i="37" s="1"/>
  <c r="AE21" i="34"/>
  <c r="AD170" i="34"/>
  <c r="AD33" i="34"/>
  <c r="AD183" i="34" s="1"/>
  <c r="AI47" i="35"/>
  <c r="AH59" i="35"/>
  <c r="AH109" i="34"/>
  <c r="AG121" i="34"/>
  <c r="AH108" i="35"/>
  <c r="AG120" i="35"/>
  <c r="AH141" i="34"/>
  <c r="AG153" i="34"/>
  <c r="AD174" i="35"/>
  <c r="AD37" i="35"/>
  <c r="AD187" i="35" s="1"/>
  <c r="AH114" i="35"/>
  <c r="AH127" i="35" s="1"/>
  <c r="AG126" i="35"/>
  <c r="AD172" i="35"/>
  <c r="AE23" i="35"/>
  <c r="AD35" i="35"/>
  <c r="AD185" i="35" s="1"/>
  <c r="AH73" i="35"/>
  <c r="AH75" i="35" s="1"/>
  <c r="AH73" i="34"/>
  <c r="AH75" i="34" s="1"/>
  <c r="AD174" i="34"/>
  <c r="AD37" i="34"/>
  <c r="AD187" i="34" s="1"/>
  <c r="AD15" i="35"/>
  <c r="AD163" i="35"/>
  <c r="AC238" i="36" s="1"/>
  <c r="AC241" i="36" s="1"/>
  <c r="AC242" i="36" s="1"/>
  <c r="Y164" i="37" s="1"/>
  <c r="AH110" i="34"/>
  <c r="AG122" i="34"/>
  <c r="AH108" i="34"/>
  <c r="AG120" i="34"/>
  <c r="AD171" i="34"/>
  <c r="AE22" i="34"/>
  <c r="AD34" i="34"/>
  <c r="AD184" i="34" s="1"/>
  <c r="AH112" i="34"/>
  <c r="AG124" i="34"/>
  <c r="AH53" i="34"/>
  <c r="AG65" i="34"/>
  <c r="AC178" i="34"/>
  <c r="AC39" i="34"/>
  <c r="AC189" i="34" s="1"/>
  <c r="AB194" i="36" s="1"/>
  <c r="AB217" i="36" s="1"/>
  <c r="Z73" i="36"/>
  <c r="V83" i="37" s="1"/>
  <c r="Z78" i="36"/>
  <c r="AH107" i="34"/>
  <c r="AG119" i="34"/>
  <c r="AE24" i="34"/>
  <c r="AD173" i="34"/>
  <c r="AD36" i="34"/>
  <c r="AD186" i="34" s="1"/>
  <c r="Y76" i="36"/>
  <c r="Y78" i="36"/>
  <c r="AH76" i="34"/>
  <c r="AG86" i="34"/>
  <c r="AG88" i="34"/>
  <c r="AF69" i="35"/>
  <c r="AH143" i="34"/>
  <c r="AG155" i="34"/>
  <c r="AH50" i="35"/>
  <c r="AG62" i="35"/>
  <c r="AH111" i="34"/>
  <c r="AG123" i="34"/>
  <c r="AH84" i="35"/>
  <c r="AH97" i="35" s="1"/>
  <c r="AG96" i="35"/>
  <c r="AH50" i="34"/>
  <c r="AG62" i="34"/>
  <c r="AH142" i="34"/>
  <c r="AG154" i="34"/>
  <c r="AH114" i="34"/>
  <c r="AH127" i="34" s="1"/>
  <c r="AG126" i="34"/>
  <c r="AH144" i="34"/>
  <c r="AH157" i="34" s="1"/>
  <c r="AG156" i="34"/>
  <c r="AH136" i="34"/>
  <c r="AG148" i="34"/>
  <c r="AE18" i="35"/>
  <c r="AD167" i="35"/>
  <c r="AD30" i="35"/>
  <c r="AD180" i="35" s="1"/>
  <c r="AC178" i="35"/>
  <c r="AB39" i="29"/>
  <c r="AB189" i="29" s="1"/>
  <c r="AA132" i="36" s="1"/>
  <c r="AH132" i="2"/>
  <c r="AB39" i="28"/>
  <c r="AB189" i="28" s="1"/>
  <c r="AA70" i="36" s="1"/>
  <c r="AA102" i="36" s="1"/>
  <c r="AA103" i="36" s="1"/>
  <c r="AF336" i="27"/>
  <c r="AF129" i="29"/>
  <c r="AF99" i="29"/>
  <c r="AG56" i="29"/>
  <c r="AH375" i="27"/>
  <c r="AG387" i="27"/>
  <c r="AH107" i="28"/>
  <c r="AG119" i="28"/>
  <c r="AG217" i="27"/>
  <c r="AH58" i="27"/>
  <c r="AH280" i="27"/>
  <c r="AH282" i="27" s="1"/>
  <c r="AH43" i="29"/>
  <c r="AH45" i="29" s="1"/>
  <c r="AH43" i="28"/>
  <c r="AH45" i="28" s="1"/>
  <c r="AJ232" i="27"/>
  <c r="AK73" i="27"/>
  <c r="AG215" i="27"/>
  <c r="AG243" i="27" s="1"/>
  <c r="AF16" i="36" s="1"/>
  <c r="AG83" i="27"/>
  <c r="AH56" i="27"/>
  <c r="AH144" i="29"/>
  <c r="AH157" i="29" s="1"/>
  <c r="AG156" i="29"/>
  <c r="AD32" i="28"/>
  <c r="AD182" i="28" s="1"/>
  <c r="AD169" i="28"/>
  <c r="AE20" i="28"/>
  <c r="AT199" i="27"/>
  <c r="AH290" i="27"/>
  <c r="AG302" i="27"/>
  <c r="AH140" i="28"/>
  <c r="AG152" i="28"/>
  <c r="AH142" i="28"/>
  <c r="AG154" i="28"/>
  <c r="AJ158" i="27"/>
  <c r="AJ124" i="27"/>
  <c r="AJ92" i="27"/>
  <c r="AH347" i="27"/>
  <c r="AG359" i="27"/>
  <c r="AH112" i="29"/>
  <c r="AG124" i="29"/>
  <c r="AJ160" i="27"/>
  <c r="AJ122" i="27"/>
  <c r="AH137" i="28"/>
  <c r="AG149" i="28"/>
  <c r="AJ186" i="27"/>
  <c r="AH378" i="27"/>
  <c r="AG390" i="27"/>
  <c r="AE257" i="27"/>
  <c r="AD406" i="27"/>
  <c r="AD269" i="27"/>
  <c r="AD419" i="27" s="1"/>
  <c r="AH80" i="29"/>
  <c r="AG92" i="29"/>
  <c r="AJ190" i="27"/>
  <c r="AH345" i="27"/>
  <c r="AG357" i="27"/>
  <c r="AJ188" i="27"/>
  <c r="AD171" i="29"/>
  <c r="AE22" i="29"/>
  <c r="AD34" i="29"/>
  <c r="AD184" i="29" s="1"/>
  <c r="AD30" i="28"/>
  <c r="AD180" i="28" s="1"/>
  <c r="AD167" i="28"/>
  <c r="AE18" i="28"/>
  <c r="AJ73" i="27"/>
  <c r="AI232" i="27"/>
  <c r="AJ191" i="27"/>
  <c r="AH48" i="29"/>
  <c r="AG60" i="29"/>
  <c r="AH54" i="28"/>
  <c r="AH67" i="28" s="1"/>
  <c r="AG66" i="28"/>
  <c r="AE254" i="27"/>
  <c r="AD403" i="27"/>
  <c r="AD266" i="27"/>
  <c r="AD416" i="27" s="1"/>
  <c r="AH285" i="27"/>
  <c r="AG297" i="27"/>
  <c r="AO232" i="27"/>
  <c r="AP73" i="27"/>
  <c r="AD411" i="27"/>
  <c r="AD274" i="27"/>
  <c r="AD424" i="27" s="1"/>
  <c r="AH81" i="28"/>
  <c r="AG93" i="28"/>
  <c r="AH319" i="27"/>
  <c r="AG331" i="27"/>
  <c r="AJ121" i="27"/>
  <c r="AF69" i="28"/>
  <c r="AH348" i="27"/>
  <c r="AG360" i="27"/>
  <c r="AH111" i="29"/>
  <c r="AG123" i="29"/>
  <c r="AH288" i="27"/>
  <c r="AG300" i="27"/>
  <c r="AH77" i="28"/>
  <c r="AG89" i="28"/>
  <c r="AF250" i="27"/>
  <c r="AF13" i="29"/>
  <c r="AF13" i="28"/>
  <c r="AG223" i="27"/>
  <c r="AH64" i="27"/>
  <c r="AM232" i="27"/>
  <c r="AN73" i="27"/>
  <c r="AB276" i="27"/>
  <c r="AB426" i="27" s="1"/>
  <c r="AD172" i="28"/>
  <c r="AE23" i="28"/>
  <c r="AD35" i="28"/>
  <c r="AD185" i="28" s="1"/>
  <c r="AI47" i="29"/>
  <c r="AH59" i="29"/>
  <c r="AJ154" i="27"/>
  <c r="AJ127" i="27"/>
  <c r="AH48" i="28"/>
  <c r="AG60" i="28"/>
  <c r="AK139" i="27"/>
  <c r="AJ143" i="27"/>
  <c r="AH82" i="28"/>
  <c r="AG94" i="28"/>
  <c r="AH76" i="29"/>
  <c r="AG86" i="29"/>
  <c r="AG88" i="29"/>
  <c r="AC178" i="29"/>
  <c r="AG148" i="28"/>
  <c r="AH136" i="28"/>
  <c r="AE24" i="29"/>
  <c r="AD173" i="29"/>
  <c r="AD36" i="29"/>
  <c r="AD186" i="29" s="1"/>
  <c r="AJ89" i="27"/>
  <c r="AH53" i="29"/>
  <c r="AG65" i="29"/>
  <c r="AH350" i="27"/>
  <c r="AG362" i="27"/>
  <c r="AH49" i="28"/>
  <c r="AG61" i="28"/>
  <c r="AH77" i="29"/>
  <c r="AG89" i="29"/>
  <c r="AJ119" i="27"/>
  <c r="AH108" i="29"/>
  <c r="AG120" i="29"/>
  <c r="AH84" i="29"/>
  <c r="AH97" i="29" s="1"/>
  <c r="AG96" i="29"/>
  <c r="AH374" i="27"/>
  <c r="AG386" i="27"/>
  <c r="AJ87" i="27"/>
  <c r="AG216" i="27"/>
  <c r="AH57" i="27"/>
  <c r="AH111" i="28"/>
  <c r="AG123" i="28"/>
  <c r="AG221" i="27"/>
  <c r="AH62" i="27"/>
  <c r="AH370" i="27"/>
  <c r="AH372" i="27" s="1"/>
  <c r="AH133" i="28"/>
  <c r="AH135" i="28" s="1"/>
  <c r="AH133" i="29"/>
  <c r="AH135" i="29" s="1"/>
  <c r="AT103" i="27"/>
  <c r="AH82" i="29"/>
  <c r="AG94" i="29"/>
  <c r="AJ192" i="27"/>
  <c r="AS135" i="27"/>
  <c r="AD36" i="28"/>
  <c r="AD186" i="28" s="1"/>
  <c r="AD173" i="28"/>
  <c r="AE24" i="28"/>
  <c r="AH284" i="27"/>
  <c r="AG296" i="27"/>
  <c r="AM73" i="27"/>
  <c r="AL232" i="27"/>
  <c r="AD31" i="28"/>
  <c r="AD181" i="28" s="1"/>
  <c r="AD168" i="28"/>
  <c r="AE19" i="28"/>
  <c r="AH143" i="28"/>
  <c r="AG155" i="28"/>
  <c r="AJ184" i="27"/>
  <c r="AI211" i="27"/>
  <c r="AH118" i="2"/>
  <c r="AI119" i="2" s="1"/>
  <c r="AJ120" i="2" s="1"/>
  <c r="AK121" i="2" s="1"/>
  <c r="AL122" i="2" s="1"/>
  <c r="AM123" i="2" s="1"/>
  <c r="AN124" i="2" s="1"/>
  <c r="AO125" i="2" s="1"/>
  <c r="AP126" i="2" s="1"/>
  <c r="AG128" i="2"/>
  <c r="AD33" i="28"/>
  <c r="AD183" i="28" s="1"/>
  <c r="AD170" i="28"/>
  <c r="AE21" i="28"/>
  <c r="AG88" i="28"/>
  <c r="AH76" i="28"/>
  <c r="AH136" i="29"/>
  <c r="AG148" i="29"/>
  <c r="AJ125" i="27"/>
  <c r="AL171" i="27"/>
  <c r="AK175" i="27"/>
  <c r="AH47" i="28"/>
  <c r="AG59" i="28"/>
  <c r="AG224" i="27"/>
  <c r="AH55" i="27"/>
  <c r="AJ183" i="27"/>
  <c r="AH49" i="29"/>
  <c r="AG61" i="29"/>
  <c r="AJ96" i="27"/>
  <c r="AF141" i="2"/>
  <c r="AD174" i="29"/>
  <c r="AD37" i="29"/>
  <c r="AD187" i="29" s="1"/>
  <c r="AH142" i="29"/>
  <c r="AG154" i="29"/>
  <c r="AD163" i="28"/>
  <c r="AC52" i="36" s="1"/>
  <c r="AC55" i="36" s="1"/>
  <c r="AD15" i="28"/>
  <c r="AH54" i="29"/>
  <c r="AH67" i="29" s="1"/>
  <c r="AG66" i="29"/>
  <c r="AD37" i="28"/>
  <c r="AD187" i="28" s="1"/>
  <c r="AD174" i="28"/>
  <c r="AI98" i="27"/>
  <c r="AI113" i="27" s="1"/>
  <c r="AJ91" i="27"/>
  <c r="AH50" i="29"/>
  <c r="AG62" i="29"/>
  <c r="AE255" i="27"/>
  <c r="AD404" i="27"/>
  <c r="AD267" i="27"/>
  <c r="AD417" i="27" s="1"/>
  <c r="AJ185" i="27"/>
  <c r="AG131" i="2"/>
  <c r="AL107" i="27"/>
  <c r="AK111" i="27"/>
  <c r="AH351" i="27"/>
  <c r="AH364" i="27" s="1"/>
  <c r="AG363" i="27"/>
  <c r="AJ128" i="27"/>
  <c r="AH110" i="28"/>
  <c r="AG122" i="28"/>
  <c r="AH315" i="27"/>
  <c r="AG327" i="27"/>
  <c r="AG56" i="28"/>
  <c r="AH144" i="28"/>
  <c r="AH157" i="28" s="1"/>
  <c r="AG156" i="28"/>
  <c r="AF69" i="29"/>
  <c r="AH313" i="27"/>
  <c r="AG323" i="27"/>
  <c r="AG325" i="27"/>
  <c r="AD166" i="29"/>
  <c r="AE17" i="29"/>
  <c r="AD29" i="29"/>
  <c r="AD179" i="29" s="1"/>
  <c r="AE256" i="27"/>
  <c r="AD405" i="27"/>
  <c r="AD268" i="27"/>
  <c r="AD418" i="27" s="1"/>
  <c r="AH373" i="27"/>
  <c r="AG385" i="27"/>
  <c r="AH381" i="27"/>
  <c r="AH394" i="27" s="1"/>
  <c r="AG393" i="27"/>
  <c r="AE21" i="29"/>
  <c r="AD170" i="29"/>
  <c r="AD33" i="29"/>
  <c r="AD183" i="29" s="1"/>
  <c r="AH287" i="27"/>
  <c r="AG299" i="27"/>
  <c r="AH289" i="27"/>
  <c r="AG301" i="27"/>
  <c r="AF129" i="28"/>
  <c r="AC174" i="29"/>
  <c r="AC37" i="29"/>
  <c r="AC187" i="29" s="1"/>
  <c r="AD15" i="29"/>
  <c r="AD163" i="29"/>
  <c r="AC114" i="36" s="1"/>
  <c r="AC117" i="36" s="1"/>
  <c r="AJ152" i="27"/>
  <c r="AI179" i="27"/>
  <c r="AI162" i="27"/>
  <c r="AI177" i="27" s="1"/>
  <c r="AH78" i="29"/>
  <c r="AG90" i="29"/>
  <c r="AH110" i="29"/>
  <c r="AG122" i="29"/>
  <c r="AE20" i="29"/>
  <c r="AD169" i="29"/>
  <c r="AD32" i="29"/>
  <c r="AD182" i="29" s="1"/>
  <c r="AE259" i="27"/>
  <c r="AD408" i="27"/>
  <c r="AD271" i="27"/>
  <c r="AD421" i="27" s="1"/>
  <c r="AH84" i="28"/>
  <c r="AH97" i="28" s="1"/>
  <c r="AG96" i="28"/>
  <c r="AH53" i="28"/>
  <c r="AG65" i="28"/>
  <c r="AJ123" i="27"/>
  <c r="AH81" i="29"/>
  <c r="AG93" i="29"/>
  <c r="AH380" i="27"/>
  <c r="AG392" i="27"/>
  <c r="AE18" i="29"/>
  <c r="AD167" i="29"/>
  <c r="AD30" i="29"/>
  <c r="AD180" i="29" s="1"/>
  <c r="AG375" i="27"/>
  <c r="AG383" i="27" s="1"/>
  <c r="AF387" i="27"/>
  <c r="AF396" i="27" s="1"/>
  <c r="AG138" i="28"/>
  <c r="AF150" i="28"/>
  <c r="AF159" i="28" s="1"/>
  <c r="AJ95" i="27"/>
  <c r="AJ126" i="27"/>
  <c r="AH141" i="28"/>
  <c r="AG153" i="28"/>
  <c r="AH137" i="29"/>
  <c r="AG149" i="29"/>
  <c r="AJ156" i="27"/>
  <c r="AI47" i="28"/>
  <c r="AH59" i="28"/>
  <c r="AH107" i="29"/>
  <c r="AG119" i="29"/>
  <c r="AD29" i="28"/>
  <c r="AD179" i="28" s="1"/>
  <c r="AD166" i="28"/>
  <c r="AE17" i="28"/>
  <c r="AH52" i="29"/>
  <c r="AG64" i="29"/>
  <c r="AH291" i="27"/>
  <c r="AH304" i="27" s="1"/>
  <c r="AG303" i="27"/>
  <c r="AE163" i="28"/>
  <c r="AD52" i="36" s="1"/>
  <c r="AD53" i="36" s="1"/>
  <c r="AE15" i="28"/>
  <c r="AG118" i="28"/>
  <c r="AH106" i="28"/>
  <c r="AG116" i="28"/>
  <c r="AG220" i="27"/>
  <c r="AH61" i="27"/>
  <c r="AH109" i="28"/>
  <c r="AG121" i="28"/>
  <c r="AF306" i="27"/>
  <c r="AH50" i="28"/>
  <c r="AG62" i="28"/>
  <c r="AD252" i="27"/>
  <c r="AD400" i="27"/>
  <c r="AE19" i="29"/>
  <c r="AD168" i="29"/>
  <c r="AD31" i="29"/>
  <c r="AD181" i="29" s="1"/>
  <c r="AD172" i="29"/>
  <c r="AE23" i="29"/>
  <c r="AD35" i="29"/>
  <c r="AD185" i="29" s="1"/>
  <c r="AH113" i="28"/>
  <c r="AG125" i="28"/>
  <c r="AH51" i="28"/>
  <c r="AG63" i="28"/>
  <c r="AI188" i="27"/>
  <c r="AH143" i="29"/>
  <c r="AG155" i="29"/>
  <c r="AG293" i="27"/>
  <c r="AH51" i="29"/>
  <c r="AG63" i="29"/>
  <c r="AJ88" i="27"/>
  <c r="AI115" i="27"/>
  <c r="AH377" i="27"/>
  <c r="AG389" i="27"/>
  <c r="AH316" i="27"/>
  <c r="AG328" i="27"/>
  <c r="AF366" i="27"/>
  <c r="AH78" i="28"/>
  <c r="AG90" i="28"/>
  <c r="AK232" i="27"/>
  <c r="AL73" i="27"/>
  <c r="AO73" i="27"/>
  <c r="AN232" i="27"/>
  <c r="AH346" i="27"/>
  <c r="AG358" i="27"/>
  <c r="AE261" i="27"/>
  <c r="AD410" i="27"/>
  <c r="AD273" i="27"/>
  <c r="AD423" i="27" s="1"/>
  <c r="AH47" i="29"/>
  <c r="AG59" i="29"/>
  <c r="AH317" i="27"/>
  <c r="AG329" i="27"/>
  <c r="AE15" i="29"/>
  <c r="AE163" i="29"/>
  <c r="AD114" i="36" s="1"/>
  <c r="AE258" i="27"/>
  <c r="AD407" i="27"/>
  <c r="AD270" i="27"/>
  <c r="AD420" i="27" s="1"/>
  <c r="AH140" i="29"/>
  <c r="AG152" i="29"/>
  <c r="AH106" i="29"/>
  <c r="AG116" i="29"/>
  <c r="AG118" i="29"/>
  <c r="AC411" i="27"/>
  <c r="AC274" i="27"/>
  <c r="AC424" i="27" s="1"/>
  <c r="AH340" i="27"/>
  <c r="AH342" i="27" s="1"/>
  <c r="AH103" i="29"/>
  <c r="AH105" i="29" s="1"/>
  <c r="AH103" i="28"/>
  <c r="AH105" i="28" s="1"/>
  <c r="AD34" i="28"/>
  <c r="AD184" i="28" s="1"/>
  <c r="AE22" i="28"/>
  <c r="AD171" i="28"/>
  <c r="AJ157" i="27"/>
  <c r="AH310" i="27"/>
  <c r="AH312" i="27" s="1"/>
  <c r="AH73" i="29"/>
  <c r="AH75" i="29" s="1"/>
  <c r="AH73" i="28"/>
  <c r="AH75" i="28" s="1"/>
  <c r="AL203" i="27"/>
  <c r="AK207" i="27"/>
  <c r="AH379" i="27"/>
  <c r="AG391" i="27"/>
  <c r="AJ187" i="27"/>
  <c r="AI73" i="27"/>
  <c r="AH232" i="27"/>
  <c r="AH239" i="27" s="1"/>
  <c r="AH83" i="29"/>
  <c r="AG95" i="29"/>
  <c r="AH318" i="27"/>
  <c r="AG330" i="27"/>
  <c r="AJ159" i="27"/>
  <c r="AH349" i="27"/>
  <c r="AG361" i="27"/>
  <c r="AI284" i="27"/>
  <c r="AH296" i="27"/>
  <c r="AH112" i="28"/>
  <c r="AG124" i="28"/>
  <c r="AJ151" i="27"/>
  <c r="AF99" i="28"/>
  <c r="AQ73" i="27"/>
  <c r="AP232" i="27"/>
  <c r="AC37" i="28"/>
  <c r="AC187" i="28" s="1"/>
  <c r="AC174" i="28"/>
  <c r="AG222" i="27"/>
  <c r="AH63" i="27"/>
  <c r="AH79" i="29"/>
  <c r="AG91" i="29"/>
  <c r="AC178" i="28"/>
  <c r="AH113" i="29"/>
  <c r="AG125" i="29"/>
  <c r="AK91" i="27"/>
  <c r="AJ94" i="27"/>
  <c r="AH114" i="29"/>
  <c r="AH127" i="29" s="1"/>
  <c r="AG126" i="29"/>
  <c r="AE252" i="27"/>
  <c r="AE400" i="27"/>
  <c r="AJ93" i="27"/>
  <c r="AC415" i="27"/>
  <c r="AH321" i="27"/>
  <c r="AH334" i="27" s="1"/>
  <c r="AG333" i="27"/>
  <c r="AH343" i="27"/>
  <c r="AG353" i="27"/>
  <c r="AG355" i="27"/>
  <c r="AG219" i="27"/>
  <c r="AH60" i="27"/>
  <c r="AJ153" i="27"/>
  <c r="AH114" i="28"/>
  <c r="AH127" i="28" s="1"/>
  <c r="AG126" i="28"/>
  <c r="AJ120" i="27"/>
  <c r="AI147" i="27"/>
  <c r="AI130" i="27"/>
  <c r="AI145" i="27" s="1"/>
  <c r="AH286" i="27"/>
  <c r="AG298" i="27"/>
  <c r="AH314" i="27"/>
  <c r="AG326" i="27"/>
  <c r="AH141" i="29"/>
  <c r="AG153" i="29"/>
  <c r="AH138" i="29"/>
  <c r="AG150" i="29"/>
  <c r="AH80" i="28"/>
  <c r="AG92" i="28"/>
  <c r="AH108" i="28"/>
  <c r="AG120" i="28"/>
  <c r="AH320" i="27"/>
  <c r="AG332" i="27"/>
  <c r="AF217" i="27"/>
  <c r="AF226" i="27" s="1"/>
  <c r="AF241" i="27" s="1"/>
  <c r="AE25" i="36" s="1"/>
  <c r="AE40" i="36" s="1"/>
  <c r="AE41" i="36" s="1"/>
  <c r="AG58" i="27"/>
  <c r="AH83" i="28"/>
  <c r="AG95" i="28"/>
  <c r="AF146" i="28"/>
  <c r="AG86" i="28"/>
  <c r="AH79" i="28"/>
  <c r="AG91" i="28"/>
  <c r="AH344" i="27"/>
  <c r="AG356" i="27"/>
  <c r="AJ155" i="27"/>
  <c r="AH52" i="28"/>
  <c r="AG64" i="28"/>
  <c r="AH138" i="28"/>
  <c r="AG150" i="28"/>
  <c r="AG138" i="29"/>
  <c r="AF150" i="29"/>
  <c r="AF159" i="29" s="1"/>
  <c r="AE260" i="27"/>
  <c r="AD409" i="27"/>
  <c r="AD272" i="27"/>
  <c r="AD422" i="27" s="1"/>
  <c r="AH109" i="29"/>
  <c r="AG121" i="29"/>
  <c r="AS74" i="27"/>
  <c r="AR233" i="27"/>
  <c r="AU29" i="27"/>
  <c r="AU32" i="27"/>
  <c r="AT42" i="27"/>
  <c r="AT37" i="27"/>
  <c r="AS47" i="27"/>
  <c r="AI84" i="2"/>
  <c r="AI134" i="2" s="1"/>
  <c r="AG101" i="2"/>
  <c r="AG138" i="2" s="1"/>
  <c r="AF104" i="2"/>
  <c r="AF106" i="2" s="1"/>
  <c r="AI80" i="2"/>
  <c r="AI89" i="2"/>
  <c r="AI139" i="2" s="1"/>
  <c r="AI82" i="2"/>
  <c r="AI87" i="2"/>
  <c r="AI137" i="2" s="1"/>
  <c r="AI88" i="2"/>
  <c r="AI138" i="2" s="1"/>
  <c r="AI86" i="2"/>
  <c r="AI136" i="2" s="1"/>
  <c r="AI81" i="2"/>
  <c r="AI83" i="2"/>
  <c r="AI133" i="2" s="1"/>
  <c r="AI72" i="2"/>
  <c r="AH84" i="2"/>
  <c r="AH134" i="2" s="1"/>
  <c r="AG91" i="2"/>
  <c r="AI94" i="2"/>
  <c r="AJ95" i="2" s="1"/>
  <c r="AK96" i="2" s="1"/>
  <c r="AL97" i="2" s="1"/>
  <c r="AM98" i="2" s="1"/>
  <c r="AN99" i="2" s="1"/>
  <c r="AO100" i="2" s="1"/>
  <c r="AP101" i="2" s="1"/>
  <c r="AQ102" i="2" s="1"/>
  <c r="AH108" i="2"/>
  <c r="AH113" i="2" s="1"/>
  <c r="AH117" i="2" s="1"/>
  <c r="AH130" i="2" s="1"/>
  <c r="AS54" i="2"/>
  <c r="AT53" i="2"/>
  <c r="AT52" i="2"/>
  <c r="AT49" i="2"/>
  <c r="AT50" i="2"/>
  <c r="AT51" i="2"/>
  <c r="AU38" i="2"/>
  <c r="AU24" i="2"/>
  <c r="AU31" i="2"/>
  <c r="AU17" i="2"/>
  <c r="AJ59" i="2"/>
  <c r="AJ69" i="2" s="1"/>
  <c r="AJ60" i="2"/>
  <c r="AJ70" i="2" s="1"/>
  <c r="AJ61" i="2"/>
  <c r="AJ71" i="2" s="1"/>
  <c r="AI62" i="2"/>
  <c r="AJ58" i="2"/>
  <c r="AJ68" i="2" s="1"/>
  <c r="AJ57" i="2"/>
  <c r="AJ67" i="2" s="1"/>
  <c r="AJ93" i="2" s="1"/>
  <c r="AK5" i="12"/>
  <c r="AK4" i="12"/>
  <c r="AI6" i="12"/>
  <c r="AI7" i="12"/>
  <c r="AA164" i="36" l="1"/>
  <c r="AA165" i="36" s="1"/>
  <c r="AA155" i="36"/>
  <c r="X90" i="39"/>
  <c r="X96" i="39" s="1"/>
  <c r="T172" i="37" s="1"/>
  <c r="T182" i="37" s="1"/>
  <c r="X95" i="39"/>
  <c r="W90" i="39"/>
  <c r="W96" i="39" s="1"/>
  <c r="S172" i="37" s="1"/>
  <c r="S182" i="37" s="1"/>
  <c r="S184" i="37" s="1"/>
  <c r="W95" i="39"/>
  <c r="X62" i="39" a="1"/>
  <c r="X62" i="39" s="1"/>
  <c r="X68" i="39" s="1"/>
  <c r="W62" i="39" a="1"/>
  <c r="W62" i="39" s="1"/>
  <c r="W68" i="39" s="1"/>
  <c r="V63" i="39"/>
  <c r="V69" i="39" s="1"/>
  <c r="W42" i="39"/>
  <c r="S88" i="37" s="1"/>
  <c r="S92" i="37" s="1"/>
  <c r="T155" i="37"/>
  <c r="T156" i="37" s="1"/>
  <c r="T119" i="37"/>
  <c r="T183" i="37"/>
  <c r="T99" i="37"/>
  <c r="AC39" i="35"/>
  <c r="AC189" i="35" s="1"/>
  <c r="AB256" i="36" s="1"/>
  <c r="AB279" i="36" s="1"/>
  <c r="T147" i="37"/>
  <c r="T175" i="37"/>
  <c r="Y221" i="36"/>
  <c r="U141" i="37"/>
  <c r="U155" i="37" s="1"/>
  <c r="U156" i="37" s="1"/>
  <c r="AA259" i="36"/>
  <c r="AA76" i="39"/>
  <c r="AA276" i="36"/>
  <c r="AA277" i="36" s="1"/>
  <c r="AA56" i="39"/>
  <c r="AA58" i="39" s="1"/>
  <c r="AA60" i="39" s="1"/>
  <c r="AA71" i="39"/>
  <c r="AA72" i="39" s="1"/>
  <c r="W117" i="37" s="1"/>
  <c r="AB75" i="39"/>
  <c r="AB274" i="36"/>
  <c r="AB258" i="36"/>
  <c r="AB152" i="36"/>
  <c r="AB153" i="36" s="1"/>
  <c r="X114" i="37" s="1"/>
  <c r="AB49" i="39"/>
  <c r="AA261" i="36"/>
  <c r="AA262" i="36" s="1"/>
  <c r="W166" i="37" s="1"/>
  <c r="AA288" i="36"/>
  <c r="Y159" i="36"/>
  <c r="U113" i="37"/>
  <c r="Y141" i="36"/>
  <c r="U110" i="37"/>
  <c r="U127" i="37" s="1"/>
  <c r="Y283" i="36"/>
  <c r="U169" i="37"/>
  <c r="Z167" i="36"/>
  <c r="Z168" i="36" s="1"/>
  <c r="V124" i="37" s="1"/>
  <c r="V122" i="37"/>
  <c r="V123" i="37" s="1"/>
  <c r="Y265" i="36"/>
  <c r="U166" i="37"/>
  <c r="Z141" i="36"/>
  <c r="V110" i="37"/>
  <c r="Z262" i="36"/>
  <c r="Z264" i="36"/>
  <c r="Z289" i="36"/>
  <c r="V178" i="37" s="1"/>
  <c r="V179" i="37" s="1"/>
  <c r="V150" i="37"/>
  <c r="V151" i="37" s="1"/>
  <c r="Z229" i="36"/>
  <c r="Z230" i="36" s="1"/>
  <c r="V152" i="37" s="1"/>
  <c r="Y291" i="36"/>
  <c r="Y292" i="36" s="1"/>
  <c r="U180" i="37" s="1"/>
  <c r="AB186" i="36"/>
  <c r="X136" i="37"/>
  <c r="X154" i="37" s="1"/>
  <c r="AB248" i="36"/>
  <c r="X164" i="37"/>
  <c r="Z33" i="39"/>
  <c r="X35" i="39" s="1" a="1"/>
  <c r="X35" i="39" s="1"/>
  <c r="AA71" i="37"/>
  <c r="AE43" i="36"/>
  <c r="AE44" i="36" s="1"/>
  <c r="AA73" i="37" s="1"/>
  <c r="W94" i="37"/>
  <c r="W95" i="37" s="1"/>
  <c r="AA105" i="36"/>
  <c r="AA106" i="36" s="1"/>
  <c r="W96" i="37" s="1"/>
  <c r="AB31" i="39"/>
  <c r="AB44" i="39"/>
  <c r="AB45" i="39" s="1"/>
  <c r="X89" i="37" s="1"/>
  <c r="AB29" i="39"/>
  <c r="Y97" i="36"/>
  <c r="U85" i="37"/>
  <c r="T91" i="37"/>
  <c r="Y79" i="36"/>
  <c r="U82" i="37"/>
  <c r="AA31" i="39"/>
  <c r="AA44" i="39"/>
  <c r="AA45" i="39" s="1"/>
  <c r="W89" i="37" s="1"/>
  <c r="AA29" i="39"/>
  <c r="Z68" i="37"/>
  <c r="Y68" i="37"/>
  <c r="AG129" i="34"/>
  <c r="AD241" i="36"/>
  <c r="AD239" i="36"/>
  <c r="AD244" i="36" s="1"/>
  <c r="AD245" i="36" s="1"/>
  <c r="Z163" i="37" s="1"/>
  <c r="Z94" i="36"/>
  <c r="Z200" i="36"/>
  <c r="Z202" i="36"/>
  <c r="AB226" i="36"/>
  <c r="AB227" i="36" s="1"/>
  <c r="AB199" i="36"/>
  <c r="AB200" i="36" s="1"/>
  <c r="X138" i="37" s="1"/>
  <c r="AA226" i="36"/>
  <c r="AA227" i="36" s="1"/>
  <c r="AA199" i="36"/>
  <c r="AA200" i="36" s="1"/>
  <c r="W138" i="37" s="1"/>
  <c r="AA90" i="36"/>
  <c r="AA91" i="36" s="1"/>
  <c r="W86" i="37" s="1"/>
  <c r="AC177" i="36"/>
  <c r="AC182" i="36" s="1"/>
  <c r="AC185" i="36" s="1"/>
  <c r="AB90" i="36"/>
  <c r="AB91" i="36" s="1"/>
  <c r="X86" i="37" s="1"/>
  <c r="AD179" i="36"/>
  <c r="AD177" i="36"/>
  <c r="AD182" i="36" s="1"/>
  <c r="AD183" i="36" s="1"/>
  <c r="Z135" i="37" s="1"/>
  <c r="AC239" i="36"/>
  <c r="AC244" i="36" s="1"/>
  <c r="AC245" i="36" s="1"/>
  <c r="AB124" i="36"/>
  <c r="Z140" i="36"/>
  <c r="AA197" i="36"/>
  <c r="W139" i="37" s="1"/>
  <c r="AB197" i="36"/>
  <c r="X139" i="37" s="1"/>
  <c r="AA137" i="36"/>
  <c r="AA138" i="36" s="1"/>
  <c r="Z96" i="36"/>
  <c r="Z280" i="36"/>
  <c r="Z282" i="36"/>
  <c r="AB135" i="36"/>
  <c r="X111" i="37" s="1"/>
  <c r="Z156" i="36"/>
  <c r="Z158" i="36"/>
  <c r="Z218" i="36"/>
  <c r="Z220" i="36"/>
  <c r="AC53" i="36"/>
  <c r="AC58" i="36" s="1"/>
  <c r="AC59" i="36" s="1"/>
  <c r="Y79" i="37" s="1"/>
  <c r="AC115" i="36"/>
  <c r="AC120" i="36" s="1"/>
  <c r="AC121" i="36" s="1"/>
  <c r="Y107" i="37" s="1"/>
  <c r="AC118" i="36"/>
  <c r="Y108" i="37" s="1"/>
  <c r="AG99" i="34"/>
  <c r="AG129" i="35"/>
  <c r="AG69" i="34"/>
  <c r="AD117" i="36"/>
  <c r="AD115" i="36"/>
  <c r="AD120" i="36" s="1"/>
  <c r="AD121" i="36" s="1"/>
  <c r="Z107" i="37" s="1"/>
  <c r="AG69" i="35"/>
  <c r="AG99" i="35"/>
  <c r="AI194" i="27"/>
  <c r="AI209" i="27" s="1"/>
  <c r="AI109" i="34"/>
  <c r="AH121" i="34"/>
  <c r="AI113" i="34"/>
  <c r="AH125" i="34"/>
  <c r="AI76" i="34"/>
  <c r="AH86" i="34"/>
  <c r="AH88" i="34"/>
  <c r="AF21" i="35"/>
  <c r="AE170" i="35"/>
  <c r="AE33" i="35"/>
  <c r="AE183" i="35" s="1"/>
  <c r="AI53" i="34"/>
  <c r="AH65" i="34"/>
  <c r="AH139" i="34"/>
  <c r="AH146" i="34" s="1"/>
  <c r="AG151" i="34"/>
  <c r="AG159" i="34" s="1"/>
  <c r="AI107" i="35"/>
  <c r="AH119" i="35"/>
  <c r="AF19" i="34"/>
  <c r="AE168" i="34"/>
  <c r="AE31" i="34"/>
  <c r="AE181" i="34" s="1"/>
  <c r="AD55" i="36"/>
  <c r="AD58" i="36"/>
  <c r="AD59" i="36" s="1"/>
  <c r="Z79" i="37" s="1"/>
  <c r="AE27" i="36"/>
  <c r="AE28" i="36" s="1"/>
  <c r="AA59" i="37" s="1"/>
  <c r="AE34" i="36"/>
  <c r="AE35" i="36" s="1"/>
  <c r="AA62" i="37" s="1"/>
  <c r="AI73" i="35"/>
  <c r="AI75" i="35" s="1"/>
  <c r="AI73" i="34"/>
  <c r="AI75" i="34" s="1"/>
  <c r="AC56" i="36"/>
  <c r="Y80" i="37" s="1"/>
  <c r="AI137" i="34"/>
  <c r="AH149" i="34"/>
  <c r="AI51" i="35"/>
  <c r="AH63" i="35"/>
  <c r="Z79" i="36"/>
  <c r="AE16" i="35"/>
  <c r="AE26" i="35" s="1"/>
  <c r="AE176" i="35" s="1"/>
  <c r="AD255" i="36" s="1"/>
  <c r="AD165" i="35"/>
  <c r="AD26" i="35"/>
  <c r="AD176" i="35" s="1"/>
  <c r="AC255" i="36" s="1"/>
  <c r="AD28" i="35"/>
  <c r="AI76" i="35"/>
  <c r="AH86" i="35"/>
  <c r="AH88" i="35"/>
  <c r="AI142" i="34"/>
  <c r="AH154" i="34"/>
  <c r="AI54" i="35"/>
  <c r="AI67" i="35" s="1"/>
  <c r="AH66" i="35"/>
  <c r="AE171" i="35"/>
  <c r="AF22" i="35"/>
  <c r="AE34" i="35"/>
  <c r="AE184" i="35" s="1"/>
  <c r="AI52" i="34"/>
  <c r="AH64" i="34"/>
  <c r="AI141" i="35"/>
  <c r="AH153" i="35"/>
  <c r="AI113" i="35"/>
  <c r="AH125" i="35"/>
  <c r="AI112" i="35"/>
  <c r="AH124" i="35"/>
  <c r="AI114" i="35"/>
  <c r="AI127" i="35" s="1"/>
  <c r="AH126" i="35"/>
  <c r="AI49" i="34"/>
  <c r="AH61" i="34"/>
  <c r="AF23" i="34"/>
  <c r="AE172" i="34"/>
  <c r="AE35" i="34"/>
  <c r="AE185" i="34" s="1"/>
  <c r="AE173" i="35"/>
  <c r="AF24" i="35"/>
  <c r="AE36" i="35"/>
  <c r="AE186" i="35" s="1"/>
  <c r="AE171" i="34"/>
  <c r="AF22" i="34"/>
  <c r="AE34" i="34"/>
  <c r="AE184" i="34" s="1"/>
  <c r="AI46" i="34"/>
  <c r="AH56" i="34"/>
  <c r="AH58" i="34"/>
  <c r="AI78" i="34"/>
  <c r="AH90" i="34"/>
  <c r="AI79" i="34"/>
  <c r="AH91" i="34"/>
  <c r="AI84" i="35"/>
  <c r="AI97" i="35" s="1"/>
  <c r="AH96" i="35"/>
  <c r="AI83" i="35"/>
  <c r="AH95" i="35"/>
  <c r="AF18" i="34"/>
  <c r="AE167" i="34"/>
  <c r="AE30" i="34"/>
  <c r="AE180" i="34" s="1"/>
  <c r="AI107" i="34"/>
  <c r="AH119" i="34"/>
  <c r="AI137" i="35"/>
  <c r="AH149" i="35"/>
  <c r="AI84" i="34"/>
  <c r="AI97" i="34" s="1"/>
  <c r="AH96" i="34"/>
  <c r="AI143" i="35"/>
  <c r="AH155" i="35"/>
  <c r="AI103" i="35"/>
  <c r="AI105" i="35" s="1"/>
  <c r="AI103" i="34"/>
  <c r="AI105" i="34" s="1"/>
  <c r="AI133" i="35"/>
  <c r="AI135" i="35" s="1"/>
  <c r="AI133" i="34"/>
  <c r="AI135" i="34" s="1"/>
  <c r="AI51" i="34"/>
  <c r="AH63" i="34"/>
  <c r="AI144" i="34"/>
  <c r="AI157" i="34" s="1"/>
  <c r="AH156" i="34"/>
  <c r="AI109" i="35"/>
  <c r="AH121" i="35"/>
  <c r="AI46" i="35"/>
  <c r="AH56" i="35"/>
  <c r="AH58" i="35"/>
  <c r="AI50" i="35"/>
  <c r="AH62" i="35"/>
  <c r="AE172" i="35"/>
  <c r="AF23" i="35"/>
  <c r="AE35" i="35"/>
  <c r="AE185" i="35" s="1"/>
  <c r="AB62" i="36"/>
  <c r="AI49" i="35"/>
  <c r="AH61" i="35"/>
  <c r="AI138" i="34"/>
  <c r="AH150" i="34"/>
  <c r="AI142" i="35"/>
  <c r="AH154" i="35"/>
  <c r="AE167" i="35"/>
  <c r="AF18" i="35"/>
  <c r="AE30" i="35"/>
  <c r="AE180" i="35" s="1"/>
  <c r="AI138" i="35"/>
  <c r="AH150" i="35"/>
  <c r="AI110" i="35"/>
  <c r="AH122" i="35"/>
  <c r="AI53" i="35"/>
  <c r="AH65" i="35"/>
  <c r="AI48" i="34"/>
  <c r="AH60" i="34"/>
  <c r="AB73" i="36"/>
  <c r="X83" i="37" s="1"/>
  <c r="AE174" i="34"/>
  <c r="AE37" i="34"/>
  <c r="AE187" i="34" s="1"/>
  <c r="AE16" i="34"/>
  <c r="AE26" i="34" s="1"/>
  <c r="AE176" i="34" s="1"/>
  <c r="AD193" i="36" s="1"/>
  <c r="AD112" i="39" s="1"/>
  <c r="AD165" i="34"/>
  <c r="AD26" i="34"/>
  <c r="AD176" i="34" s="1"/>
  <c r="AC193" i="36" s="1"/>
  <c r="AC112" i="39" s="1"/>
  <c r="AD28" i="34"/>
  <c r="AI106" i="35"/>
  <c r="AH116" i="35"/>
  <c r="AH118" i="35"/>
  <c r="AE169" i="34"/>
  <c r="AF20" i="34"/>
  <c r="AE32" i="34"/>
  <c r="AE182" i="34" s="1"/>
  <c r="AI108" i="35"/>
  <c r="AH120" i="35"/>
  <c r="AF20" i="35"/>
  <c r="AE169" i="35"/>
  <c r="AE32" i="35"/>
  <c r="AE182" i="35" s="1"/>
  <c r="AI139" i="34"/>
  <c r="AH151" i="34"/>
  <c r="AI48" i="35"/>
  <c r="AH60" i="35"/>
  <c r="AI82" i="34"/>
  <c r="AH94" i="34"/>
  <c r="AH139" i="35"/>
  <c r="AH146" i="35" s="1"/>
  <c r="AG151" i="35"/>
  <c r="AG159" i="35" s="1"/>
  <c r="AF24" i="34"/>
  <c r="AE173" i="34"/>
  <c r="AE36" i="34"/>
  <c r="AE186" i="34" s="1"/>
  <c r="AE165" i="34"/>
  <c r="AF16" i="34"/>
  <c r="AE28" i="34"/>
  <c r="AA73" i="36"/>
  <c r="W83" i="37" s="1"/>
  <c r="AE165" i="35"/>
  <c r="AF16" i="35"/>
  <c r="AE28" i="35"/>
  <c r="AI81" i="35"/>
  <c r="AH93" i="35"/>
  <c r="AI77" i="35"/>
  <c r="AH89" i="35"/>
  <c r="AI110" i="34"/>
  <c r="AH122" i="34"/>
  <c r="AI106" i="34"/>
  <c r="AH116" i="34"/>
  <c r="AH118" i="34"/>
  <c r="AJ48" i="34"/>
  <c r="AI60" i="34"/>
  <c r="AI43" i="35"/>
  <c r="AI45" i="35" s="1"/>
  <c r="AI43" i="34"/>
  <c r="AI45" i="34" s="1"/>
  <c r="AG13" i="34"/>
  <c r="AG13" i="35"/>
  <c r="AF19" i="35"/>
  <c r="AE168" i="35"/>
  <c r="AE31" i="35"/>
  <c r="AE181" i="35" s="1"/>
  <c r="AI54" i="34"/>
  <c r="AI67" i="34" s="1"/>
  <c r="AH66" i="34"/>
  <c r="AI50" i="34"/>
  <c r="AH62" i="34"/>
  <c r="AI78" i="35"/>
  <c r="AH90" i="35"/>
  <c r="AI81" i="34"/>
  <c r="AH93" i="34"/>
  <c r="AI80" i="35"/>
  <c r="AH92" i="35"/>
  <c r="AI52" i="35"/>
  <c r="AH64" i="35"/>
  <c r="AF15" i="35"/>
  <c r="AF163" i="35"/>
  <c r="AE238" i="36" s="1"/>
  <c r="AI141" i="34"/>
  <c r="AH153" i="34"/>
  <c r="AI136" i="35"/>
  <c r="AH148" i="35"/>
  <c r="AI114" i="34"/>
  <c r="AI127" i="34" s="1"/>
  <c r="AH126" i="34"/>
  <c r="AF18" i="36"/>
  <c r="AF19" i="36" s="1"/>
  <c r="AB56" i="37" s="1"/>
  <c r="AA93" i="36"/>
  <c r="AA75" i="36"/>
  <c r="AA76" i="36" s="1"/>
  <c r="W82" i="37" s="1"/>
  <c r="AI143" i="34"/>
  <c r="AH155" i="34"/>
  <c r="AI112" i="34"/>
  <c r="AH124" i="34"/>
  <c r="AI77" i="34"/>
  <c r="AH89" i="34"/>
  <c r="AI108" i="34"/>
  <c r="AH120" i="34"/>
  <c r="AI111" i="34"/>
  <c r="AH123" i="34"/>
  <c r="AJ48" i="35"/>
  <c r="AI60" i="35"/>
  <c r="AI80" i="34"/>
  <c r="AH92" i="34"/>
  <c r="AE170" i="34"/>
  <c r="AF21" i="34"/>
  <c r="AE33" i="34"/>
  <c r="AE183" i="34" s="1"/>
  <c r="AI111" i="35"/>
  <c r="AH123" i="35"/>
  <c r="AI82" i="35"/>
  <c r="AH94" i="35"/>
  <c r="AI83" i="34"/>
  <c r="AH95" i="34"/>
  <c r="AI139" i="35"/>
  <c r="AH151" i="35"/>
  <c r="AI144" i="35"/>
  <c r="AI157" i="35" s="1"/>
  <c r="AH156" i="35"/>
  <c r="AE174" i="35"/>
  <c r="AE37" i="35"/>
  <c r="AE187" i="35" s="1"/>
  <c r="AF15" i="34"/>
  <c r="AF163" i="34"/>
  <c r="AE176" i="36" s="1"/>
  <c r="AI79" i="35"/>
  <c r="AH91" i="35"/>
  <c r="AI136" i="34"/>
  <c r="AH148" i="34"/>
  <c r="AH131" i="2"/>
  <c r="AI132" i="2"/>
  <c r="AC276" i="27"/>
  <c r="AC426" i="27" s="1"/>
  <c r="AG69" i="29"/>
  <c r="AG306" i="27"/>
  <c r="AC39" i="28"/>
  <c r="AC189" i="28" s="1"/>
  <c r="AB70" i="36" s="1"/>
  <c r="AB102" i="36" s="1"/>
  <c r="AB103" i="36" s="1"/>
  <c r="AG129" i="29"/>
  <c r="AG99" i="29"/>
  <c r="AG141" i="2"/>
  <c r="AF261" i="27"/>
  <c r="AE410" i="27"/>
  <c r="AE273" i="27"/>
  <c r="AE423" i="27" s="1"/>
  <c r="AK121" i="27"/>
  <c r="AK154" i="27"/>
  <c r="AI344" i="27"/>
  <c r="AH356" i="27"/>
  <c r="AI114" i="29"/>
  <c r="AI127" i="29" s="1"/>
  <c r="AH126" i="29"/>
  <c r="AK152" i="27"/>
  <c r="AJ179" i="27"/>
  <c r="AJ162" i="27"/>
  <c r="AJ177" i="27" s="1"/>
  <c r="AK160" i="27"/>
  <c r="AJ74" i="27"/>
  <c r="AI233" i="27"/>
  <c r="AI239" i="27" s="1"/>
  <c r="AM204" i="27"/>
  <c r="AL207" i="27"/>
  <c r="AF259" i="27"/>
  <c r="AE408" i="27"/>
  <c r="AE271" i="27"/>
  <c r="AE421" i="27" s="1"/>
  <c r="AM74" i="27"/>
  <c r="AL233" i="27"/>
  <c r="AI378" i="27"/>
  <c r="AH390" i="27"/>
  <c r="AG129" i="28"/>
  <c r="AI53" i="29"/>
  <c r="AH65" i="29"/>
  <c r="AI381" i="27"/>
  <c r="AI394" i="27" s="1"/>
  <c r="AH393" i="27"/>
  <c r="AI54" i="28"/>
  <c r="AI67" i="28" s="1"/>
  <c r="AH66" i="28"/>
  <c r="AF21" i="29"/>
  <c r="AE170" i="29"/>
  <c r="AE33" i="29"/>
  <c r="AE183" i="29" s="1"/>
  <c r="AK153" i="27"/>
  <c r="AE167" i="29"/>
  <c r="AF18" i="29"/>
  <c r="AE30" i="29"/>
  <c r="AE180" i="29" s="1"/>
  <c r="AK119" i="27"/>
  <c r="AK186" i="27"/>
  <c r="AK184" i="27"/>
  <c r="AJ211" i="27"/>
  <c r="AI137" i="29"/>
  <c r="AH149" i="29"/>
  <c r="AI50" i="28"/>
  <c r="AH62" i="28"/>
  <c r="AF163" i="28"/>
  <c r="AE52" i="36" s="1"/>
  <c r="AE53" i="36" s="1"/>
  <c r="AF15" i="28"/>
  <c r="AI112" i="29"/>
  <c r="AH124" i="29"/>
  <c r="AI49" i="29"/>
  <c r="AH61" i="29"/>
  <c r="AE31" i="28"/>
  <c r="AE181" i="28" s="1"/>
  <c r="AE168" i="28"/>
  <c r="AF19" i="28"/>
  <c r="AK123" i="27"/>
  <c r="AI348" i="27"/>
  <c r="AH360" i="27"/>
  <c r="AK125" i="27"/>
  <c r="AI141" i="28"/>
  <c r="AH153" i="28"/>
  <c r="AL74" i="27"/>
  <c r="AK233" i="27"/>
  <c r="AI321" i="27"/>
  <c r="AI334" i="27" s="1"/>
  <c r="AH333" i="27"/>
  <c r="AI142" i="29"/>
  <c r="AH154" i="29"/>
  <c r="AH220" i="27"/>
  <c r="AI61" i="27"/>
  <c r="AH88" i="28"/>
  <c r="AH86" i="28"/>
  <c r="AI76" i="28"/>
  <c r="AI280" i="27"/>
  <c r="AI282" i="27" s="1"/>
  <c r="AI43" i="29"/>
  <c r="AI45" i="29" s="1"/>
  <c r="AI43" i="28"/>
  <c r="AI45" i="28" s="1"/>
  <c r="AI52" i="28"/>
  <c r="AH64" i="28"/>
  <c r="AE169" i="29"/>
  <c r="AF20" i="29"/>
  <c r="AE32" i="29"/>
  <c r="AE182" i="29" s="1"/>
  <c r="AI110" i="28"/>
  <c r="AH122" i="28"/>
  <c r="AE28" i="28"/>
  <c r="AE165" i="28"/>
  <c r="AF16" i="28"/>
  <c r="AE30" i="28"/>
  <c r="AE180" i="28" s="1"/>
  <c r="AE167" i="28"/>
  <c r="AF18" i="28"/>
  <c r="AK157" i="27"/>
  <c r="AH139" i="28"/>
  <c r="AH146" i="28" s="1"/>
  <c r="AG151" i="28"/>
  <c r="AG159" i="28" s="1"/>
  <c r="AI290" i="27"/>
  <c r="AH302" i="27"/>
  <c r="AK92" i="27"/>
  <c r="AD28" i="28"/>
  <c r="AD165" i="28"/>
  <c r="AD26" i="28"/>
  <c r="AD176" i="28" s="1"/>
  <c r="AC69" i="36" s="1"/>
  <c r="AC15" i="39" s="1"/>
  <c r="AE16" i="28"/>
  <c r="AK87" i="27"/>
  <c r="AM172" i="27"/>
  <c r="AL175" i="27"/>
  <c r="AI77" i="28"/>
  <c r="AH89" i="28"/>
  <c r="AI370" i="27"/>
  <c r="AI372" i="27" s="1"/>
  <c r="AI133" i="28"/>
  <c r="AI135" i="28" s="1"/>
  <c r="AI133" i="29"/>
  <c r="AI135" i="29" s="1"/>
  <c r="AI83" i="29"/>
  <c r="AH95" i="29"/>
  <c r="AK88" i="27"/>
  <c r="AJ98" i="27"/>
  <c r="AJ113" i="27" s="1"/>
  <c r="AJ115" i="27"/>
  <c r="AI109" i="29"/>
  <c r="AH121" i="29"/>
  <c r="AI49" i="28"/>
  <c r="AH61" i="28"/>
  <c r="AF15" i="29"/>
  <c r="AF163" i="29"/>
  <c r="AE114" i="36" s="1"/>
  <c r="AI320" i="27"/>
  <c r="AH332" i="27"/>
  <c r="AI286" i="27"/>
  <c r="AH298" i="27"/>
  <c r="AI81" i="29"/>
  <c r="AH93" i="29"/>
  <c r="AH139" i="29"/>
  <c r="AG151" i="29"/>
  <c r="AG159" i="29" s="1"/>
  <c r="AK156" i="27"/>
  <c r="AE402" i="27"/>
  <c r="AF253" i="27"/>
  <c r="AE265" i="27"/>
  <c r="AI113" i="28"/>
  <c r="AH125" i="28"/>
  <c r="AI76" i="29"/>
  <c r="AH86" i="29"/>
  <c r="AH88" i="29"/>
  <c r="AE35" i="28"/>
  <c r="AE185" i="28" s="1"/>
  <c r="AE172" i="28"/>
  <c r="AF23" i="28"/>
  <c r="AE165" i="29"/>
  <c r="AF16" i="29"/>
  <c r="AE28" i="29"/>
  <c r="AE411" i="27"/>
  <c r="AE274" i="27"/>
  <c r="AE424" i="27" s="1"/>
  <c r="AK89" i="27"/>
  <c r="AH221" i="27"/>
  <c r="AI62" i="27"/>
  <c r="AI82" i="29"/>
  <c r="AH94" i="29"/>
  <c r="AG336" i="27"/>
  <c r="AI316" i="27"/>
  <c r="AH328" i="27"/>
  <c r="AH215" i="27"/>
  <c r="AH243" i="27" s="1"/>
  <c r="AG16" i="36" s="1"/>
  <c r="AH83" i="27"/>
  <c r="AI56" i="27"/>
  <c r="AT136" i="27"/>
  <c r="AI351" i="27"/>
  <c r="AI364" i="27" s="1"/>
  <c r="AH363" i="27"/>
  <c r="AK155" i="27"/>
  <c r="AO74" i="27"/>
  <c r="AN233" i="27"/>
  <c r="AF252" i="27"/>
  <c r="AF400" i="27"/>
  <c r="AI349" i="27"/>
  <c r="AH361" i="27"/>
  <c r="AK187" i="27"/>
  <c r="AK93" i="27"/>
  <c r="AI291" i="27"/>
  <c r="AI304" i="27" s="1"/>
  <c r="AH303" i="27"/>
  <c r="AH58" i="28"/>
  <c r="AI46" i="28"/>
  <c r="AH56" i="28"/>
  <c r="AI108" i="28"/>
  <c r="AH120" i="28"/>
  <c r="AI84" i="28"/>
  <c r="AI97" i="28" s="1"/>
  <c r="AH96" i="28"/>
  <c r="AI109" i="28"/>
  <c r="AH121" i="28"/>
  <c r="AI315" i="27"/>
  <c r="AH327" i="27"/>
  <c r="AL92" i="27"/>
  <c r="AI313" i="27"/>
  <c r="AH323" i="27"/>
  <c r="AH325" i="27"/>
  <c r="AI107" i="29"/>
  <c r="AH119" i="29"/>
  <c r="AG366" i="27"/>
  <c r="AI79" i="28"/>
  <c r="AH91" i="28"/>
  <c r="AI144" i="29"/>
  <c r="AI157" i="29" s="1"/>
  <c r="AH156" i="29"/>
  <c r="AI114" i="28"/>
  <c r="AI127" i="28" s="1"/>
  <c r="AH126" i="28"/>
  <c r="AK127" i="27"/>
  <c r="AH376" i="27"/>
  <c r="AH383" i="27" s="1"/>
  <c r="AG388" i="27"/>
  <c r="AG396" i="27" s="1"/>
  <c r="AI111" i="29"/>
  <c r="AH123" i="29"/>
  <c r="AI288" i="27"/>
  <c r="AH300" i="27"/>
  <c r="AI374" i="27"/>
  <c r="AH386" i="27"/>
  <c r="AK126" i="27"/>
  <c r="AE34" i="28"/>
  <c r="AE184" i="28" s="1"/>
  <c r="AF22" i="28"/>
  <c r="AE171" i="28"/>
  <c r="AN74" i="27"/>
  <c r="AM233" i="27"/>
  <c r="AU104" i="27"/>
  <c r="AE174" i="29"/>
  <c r="AE37" i="29"/>
  <c r="AE187" i="29" s="1"/>
  <c r="AI77" i="29"/>
  <c r="AH89" i="29"/>
  <c r="AI82" i="28"/>
  <c r="AH94" i="28"/>
  <c r="AI346" i="27"/>
  <c r="AH358" i="27"/>
  <c r="AH216" i="27"/>
  <c r="AI57" i="27"/>
  <c r="AI46" i="29"/>
  <c r="AH56" i="29"/>
  <c r="AH58" i="29"/>
  <c r="AI139" i="28"/>
  <c r="AH151" i="28"/>
  <c r="AI345" i="27"/>
  <c r="AH357" i="27"/>
  <c r="AG218" i="27"/>
  <c r="AG226" i="27" s="1"/>
  <c r="AG241" i="27" s="1"/>
  <c r="AF25" i="36" s="1"/>
  <c r="AF40" i="36" s="1"/>
  <c r="AF41" i="36" s="1"/>
  <c r="AH59" i="27"/>
  <c r="AI80" i="29"/>
  <c r="AH92" i="29"/>
  <c r="AR74" i="27"/>
  <c r="AQ233" i="27"/>
  <c r="AJ285" i="27"/>
  <c r="AI297" i="27"/>
  <c r="AI319" i="27"/>
  <c r="AH331" i="27"/>
  <c r="AK188" i="27"/>
  <c r="AH118" i="28"/>
  <c r="AH116" i="28"/>
  <c r="AI106" i="28"/>
  <c r="AI318" i="27"/>
  <c r="AH330" i="27"/>
  <c r="AI347" i="27"/>
  <c r="AH359" i="27"/>
  <c r="AD402" i="27"/>
  <c r="AD263" i="27"/>
  <c r="AD413" i="27" s="1"/>
  <c r="AE253" i="27"/>
  <c r="AE263" i="27" s="1"/>
  <c r="AE413" i="27" s="1"/>
  <c r="AD265" i="27"/>
  <c r="AK124" i="27"/>
  <c r="AE16" i="29"/>
  <c r="AD165" i="29"/>
  <c r="AD26" i="29"/>
  <c r="AD176" i="29" s="1"/>
  <c r="AC131" i="36" s="1"/>
  <c r="AC48" i="39" s="1"/>
  <c r="AD28" i="29"/>
  <c r="AI314" i="27"/>
  <c r="AH326" i="27"/>
  <c r="AI111" i="28"/>
  <c r="AH123" i="28"/>
  <c r="AI143" i="29"/>
  <c r="AH155" i="29"/>
  <c r="AK185" i="27"/>
  <c r="AI136" i="29"/>
  <c r="AH146" i="29"/>
  <c r="AH148" i="29"/>
  <c r="AI112" i="28"/>
  <c r="AH124" i="28"/>
  <c r="AK120" i="27"/>
  <c r="AJ147" i="27"/>
  <c r="AJ130" i="27"/>
  <c r="AJ145" i="27" s="1"/>
  <c r="AI54" i="29"/>
  <c r="AH66" i="29"/>
  <c r="AI137" i="28"/>
  <c r="AH149" i="28"/>
  <c r="AJ48" i="29"/>
  <c r="AI60" i="29"/>
  <c r="AI78" i="28"/>
  <c r="AH90" i="28"/>
  <c r="AF255" i="27"/>
  <c r="AE404" i="27"/>
  <c r="AE267" i="27"/>
  <c r="AE417" i="27" s="1"/>
  <c r="AK192" i="27"/>
  <c r="AE172" i="29"/>
  <c r="AF23" i="29"/>
  <c r="AE35" i="29"/>
  <c r="AE185" i="29" s="1"/>
  <c r="AF258" i="27"/>
  <c r="AE407" i="27"/>
  <c r="AE270" i="27"/>
  <c r="AE420" i="27" s="1"/>
  <c r="AI138" i="28"/>
  <c r="AH150" i="28"/>
  <c r="AK151" i="27"/>
  <c r="AK159" i="27"/>
  <c r="AU200" i="27"/>
  <c r="AG250" i="27"/>
  <c r="AG13" i="29"/>
  <c r="AG13" i="28"/>
  <c r="AI283" i="27"/>
  <c r="AH293" i="27"/>
  <c r="AH295" i="27"/>
  <c r="AI376" i="27"/>
  <c r="AH388" i="27"/>
  <c r="AI110" i="29"/>
  <c r="AH122" i="29"/>
  <c r="AI81" i="28"/>
  <c r="AH93" i="28"/>
  <c r="AI287" i="27"/>
  <c r="AH299" i="27"/>
  <c r="AK158" i="27"/>
  <c r="AI106" i="29"/>
  <c r="AH116" i="29"/>
  <c r="AH118" i="29"/>
  <c r="AI141" i="29"/>
  <c r="AH153" i="29"/>
  <c r="AJ189" i="27"/>
  <c r="AF24" i="29"/>
  <c r="AE173" i="29"/>
  <c r="AE36" i="29"/>
  <c r="AE186" i="29" s="1"/>
  <c r="AI108" i="29"/>
  <c r="AH120" i="29"/>
  <c r="AI138" i="29"/>
  <c r="AH150" i="29"/>
  <c r="AK96" i="27"/>
  <c r="AF260" i="27"/>
  <c r="AE409" i="27"/>
  <c r="AE272" i="27"/>
  <c r="AE422" i="27" s="1"/>
  <c r="AI79" i="29"/>
  <c r="AH91" i="29"/>
  <c r="AM108" i="27"/>
  <c r="AL111" i="27"/>
  <c r="AF256" i="27"/>
  <c r="AE405" i="27"/>
  <c r="AE268" i="27"/>
  <c r="AE418" i="27" s="1"/>
  <c r="AI50" i="29"/>
  <c r="AH62" i="29"/>
  <c r="AI285" i="27"/>
  <c r="AH297" i="27"/>
  <c r="AH148" i="28"/>
  <c r="AI136" i="28"/>
  <c r="AI375" i="27"/>
  <c r="AH387" i="27"/>
  <c r="AG146" i="28"/>
  <c r="AI83" i="28"/>
  <c r="AH95" i="28"/>
  <c r="AK128" i="27"/>
  <c r="AH224" i="27"/>
  <c r="AI55" i="27"/>
  <c r="AI79" i="27"/>
  <c r="AK191" i="27"/>
  <c r="AE33" i="28"/>
  <c r="AE183" i="28" s="1"/>
  <c r="AF21" i="28"/>
  <c r="AE170" i="28"/>
  <c r="AG66" i="27"/>
  <c r="AG81" i="27" s="1"/>
  <c r="AI53" i="28"/>
  <c r="AH65" i="28"/>
  <c r="AG99" i="28"/>
  <c r="AK94" i="27"/>
  <c r="AK95" i="27"/>
  <c r="AH223" i="27"/>
  <c r="AI64" i="27"/>
  <c r="AI350" i="27"/>
  <c r="AH362" i="27"/>
  <c r="AI84" i="29"/>
  <c r="AI97" i="29" s="1"/>
  <c r="AH96" i="29"/>
  <c r="AI380" i="27"/>
  <c r="AH392" i="27"/>
  <c r="AI343" i="27"/>
  <c r="AH353" i="27"/>
  <c r="AH355" i="27"/>
  <c r="AP74" i="27"/>
  <c r="AO233" i="27"/>
  <c r="AI317" i="27"/>
  <c r="AH329" i="27"/>
  <c r="AI52" i="29"/>
  <c r="AH64" i="29"/>
  <c r="AI51" i="28"/>
  <c r="AH63" i="28"/>
  <c r="AF19" i="29"/>
  <c r="AE168" i="29"/>
  <c r="AE31" i="29"/>
  <c r="AE181" i="29" s="1"/>
  <c r="AE171" i="29"/>
  <c r="AF22" i="29"/>
  <c r="AE34" i="29"/>
  <c r="AE184" i="29" s="1"/>
  <c r="AF257" i="27"/>
  <c r="AE406" i="27"/>
  <c r="AE269" i="27"/>
  <c r="AE419" i="27" s="1"/>
  <c r="AI144" i="28"/>
  <c r="AI157" i="28" s="1"/>
  <c r="AH156" i="28"/>
  <c r="AE37" i="28"/>
  <c r="AE187" i="28" s="1"/>
  <c r="AE174" i="28"/>
  <c r="AK183" i="27"/>
  <c r="AI373" i="27"/>
  <c r="AH385" i="27"/>
  <c r="AH217" i="27"/>
  <c r="AI58" i="27"/>
  <c r="AI78" i="29"/>
  <c r="AH90" i="29"/>
  <c r="AK90" i="27"/>
  <c r="AE36" i="28"/>
  <c r="AE186" i="28" s="1"/>
  <c r="AE173" i="28"/>
  <c r="AF24" i="28"/>
  <c r="AI289" i="27"/>
  <c r="AH301" i="27"/>
  <c r="AQ74" i="27"/>
  <c r="AP233" i="27"/>
  <c r="AI379" i="27"/>
  <c r="AH391" i="27"/>
  <c r="AI113" i="29"/>
  <c r="AH125" i="29"/>
  <c r="AI143" i="28"/>
  <c r="AH155" i="28"/>
  <c r="AH218" i="27"/>
  <c r="AI59" i="27"/>
  <c r="AI118" i="2"/>
  <c r="AJ119" i="2" s="1"/>
  <c r="AK120" i="2" s="1"/>
  <c r="AL121" i="2" s="1"/>
  <c r="AM122" i="2" s="1"/>
  <c r="AN123" i="2" s="1"/>
  <c r="AO124" i="2" s="1"/>
  <c r="AP125" i="2" s="1"/>
  <c r="AQ126" i="2" s="1"/>
  <c r="AH128" i="2"/>
  <c r="AI80" i="28"/>
  <c r="AH92" i="28"/>
  <c r="AI139" i="29"/>
  <c r="AH151" i="29"/>
  <c r="AI310" i="27"/>
  <c r="AI312" i="27" s="1"/>
  <c r="AI73" i="29"/>
  <c r="AI75" i="29" s="1"/>
  <c r="AI73" i="28"/>
  <c r="AI75" i="28" s="1"/>
  <c r="AI48" i="29"/>
  <c r="AH60" i="29"/>
  <c r="AI107" i="28"/>
  <c r="AH119" i="28"/>
  <c r="AJ48" i="28"/>
  <c r="AI60" i="28"/>
  <c r="AI142" i="28"/>
  <c r="AH154" i="28"/>
  <c r="AI340" i="27"/>
  <c r="AI342" i="27" s="1"/>
  <c r="AI103" i="29"/>
  <c r="AI105" i="29" s="1"/>
  <c r="AI103" i="28"/>
  <c r="AI105" i="28" s="1"/>
  <c r="AI51" i="29"/>
  <c r="AH63" i="29"/>
  <c r="AI48" i="28"/>
  <c r="AH60" i="28"/>
  <c r="AG146" i="29"/>
  <c r="AE32" i="28"/>
  <c r="AE182" i="28" s="1"/>
  <c r="AE169" i="28"/>
  <c r="AF20" i="28"/>
  <c r="AH222" i="27"/>
  <c r="AI63" i="27"/>
  <c r="AG69" i="28"/>
  <c r="AC39" i="29"/>
  <c r="AC189" i="29" s="1"/>
  <c r="AB132" i="36" s="1"/>
  <c r="AL140" i="27"/>
  <c r="AK143" i="27"/>
  <c r="AK122" i="27"/>
  <c r="AK74" i="27"/>
  <c r="AJ233" i="27"/>
  <c r="AJ79" i="27"/>
  <c r="AK189" i="27"/>
  <c r="AT75" i="27"/>
  <c r="AS234" i="27"/>
  <c r="AU42" i="27"/>
  <c r="AU37" i="27"/>
  <c r="AT47" i="27"/>
  <c r="AJ84" i="2"/>
  <c r="AJ134" i="2" s="1"/>
  <c r="AJ88" i="2"/>
  <c r="AJ138" i="2" s="1"/>
  <c r="AJ82" i="2"/>
  <c r="AJ87" i="2"/>
  <c r="AJ137" i="2" s="1"/>
  <c r="AJ83" i="2"/>
  <c r="AJ133" i="2" s="1"/>
  <c r="AH102" i="2"/>
  <c r="AH139" i="2" s="1"/>
  <c r="AG104" i="2"/>
  <c r="AG106" i="2" s="1"/>
  <c r="AJ81" i="2"/>
  <c r="AJ89" i="2"/>
  <c r="AJ139" i="2" s="1"/>
  <c r="AJ80" i="2"/>
  <c r="AJ85" i="2"/>
  <c r="AJ135" i="2" s="1"/>
  <c r="AK94" i="2"/>
  <c r="AL95" i="2" s="1"/>
  <c r="AM96" i="2" s="1"/>
  <c r="AN97" i="2" s="1"/>
  <c r="AO98" i="2" s="1"/>
  <c r="AP99" i="2" s="1"/>
  <c r="AQ100" i="2" s="1"/>
  <c r="AR101" i="2" s="1"/>
  <c r="AS102" i="2" s="1"/>
  <c r="AJ72" i="2"/>
  <c r="AI85" i="2"/>
  <c r="AI135" i="2" s="1"/>
  <c r="AH91" i="2"/>
  <c r="AU53" i="2"/>
  <c r="AU52" i="2"/>
  <c r="AU50" i="2"/>
  <c r="AU51" i="2"/>
  <c r="AU49" i="2"/>
  <c r="AT54" i="2"/>
  <c r="AK60" i="2"/>
  <c r="AK70" i="2" s="1"/>
  <c r="AK59" i="2"/>
  <c r="AK69" i="2" s="1"/>
  <c r="AK61" i="2"/>
  <c r="AK71" i="2" s="1"/>
  <c r="AJ62" i="2"/>
  <c r="AK58" i="2"/>
  <c r="AK68" i="2" s="1"/>
  <c r="AK57" i="2"/>
  <c r="AK67" i="2" s="1"/>
  <c r="AK93" i="2" s="1"/>
  <c r="AL4" i="12"/>
  <c r="AL5" i="12"/>
  <c r="AJ6" i="12"/>
  <c r="AJ7" i="12"/>
  <c r="AB261" i="36" l="1"/>
  <c r="AB262" i="36" s="1"/>
  <c r="X166" i="37" s="1"/>
  <c r="AB288" i="36"/>
  <c r="AB289" i="36" s="1"/>
  <c r="X178" i="37" s="1"/>
  <c r="X179" i="37" s="1"/>
  <c r="AB164" i="36"/>
  <c r="AB165" i="36" s="1"/>
  <c r="AB155" i="36"/>
  <c r="T176" i="37"/>
  <c r="Y62" i="39" a="1"/>
  <c r="Y62" i="39" s="1"/>
  <c r="Y68" i="39" s="1"/>
  <c r="R116" i="37"/>
  <c r="W63" i="39"/>
  <c r="W69" i="39" s="1"/>
  <c r="S116" i="37" s="1"/>
  <c r="X63" i="39"/>
  <c r="V127" i="37"/>
  <c r="AH38" i="39" a="1"/>
  <c r="AH38" i="39" s="1"/>
  <c r="X41" i="39"/>
  <c r="S98" i="37"/>
  <c r="S100" i="37" s="1"/>
  <c r="X36" i="39"/>
  <c r="U147" i="37"/>
  <c r="U183" i="37"/>
  <c r="T184" i="37"/>
  <c r="U99" i="37"/>
  <c r="U119" i="37"/>
  <c r="AA264" i="36"/>
  <c r="Z291" i="36"/>
  <c r="Z292" i="36" s="1"/>
  <c r="V180" i="37" s="1"/>
  <c r="U175" i="37"/>
  <c r="AC75" i="39"/>
  <c r="AC258" i="36"/>
  <c r="AC274" i="36"/>
  <c r="AA167" i="36"/>
  <c r="AA168" i="36" s="1"/>
  <c r="W124" i="37" s="1"/>
  <c r="W122" i="37"/>
  <c r="W123" i="37" s="1"/>
  <c r="AB56" i="39"/>
  <c r="AB58" i="39" s="1"/>
  <c r="AB60" i="39" s="1"/>
  <c r="AB71" i="39"/>
  <c r="AB72" i="39" s="1"/>
  <c r="X117" i="37" s="1"/>
  <c r="Z221" i="36"/>
  <c r="V141" i="37"/>
  <c r="AA141" i="36"/>
  <c r="W110" i="37"/>
  <c r="Z203" i="36"/>
  <c r="V138" i="37"/>
  <c r="W170" i="37"/>
  <c r="AD75" i="39"/>
  <c r="AD274" i="36"/>
  <c r="AD258" i="36"/>
  <c r="AB259" i="36"/>
  <c r="AB264" i="36"/>
  <c r="AA98" i="39"/>
  <c r="AA99" i="39" s="1"/>
  <c r="W173" i="37" s="1"/>
  <c r="AA83" i="39"/>
  <c r="AA85" i="39" s="1"/>
  <c r="AA87" i="39" s="1"/>
  <c r="Y89" i="39" s="1" a="1"/>
  <c r="Y89" i="39" s="1"/>
  <c r="X150" i="37"/>
  <c r="X151" i="37" s="1"/>
  <c r="AB229" i="36"/>
  <c r="AB230" i="36" s="1"/>
  <c r="X152" i="37" s="1"/>
  <c r="Z159" i="36"/>
  <c r="V113" i="37"/>
  <c r="V166" i="37"/>
  <c r="Z265" i="36"/>
  <c r="AB276" i="36"/>
  <c r="AB277" i="36" s="1"/>
  <c r="X170" i="37" s="1"/>
  <c r="AB76" i="39"/>
  <c r="W167" i="37"/>
  <c r="AA265" i="36"/>
  <c r="W150" i="37"/>
  <c r="W151" i="37" s="1"/>
  <c r="AA229" i="36"/>
  <c r="AA230" i="36" s="1"/>
  <c r="W152" i="37" s="1"/>
  <c r="Z283" i="36"/>
  <c r="V169" i="37"/>
  <c r="AC248" i="36"/>
  <c r="Y163" i="37"/>
  <c r="AA289" i="36"/>
  <c r="W178" i="37" s="1"/>
  <c r="W179" i="37" s="1"/>
  <c r="S176" i="37"/>
  <c r="AA33" i="39"/>
  <c r="Y35" i="39" s="1" a="1"/>
  <c r="Y35" i="39" s="1"/>
  <c r="AB33" i="39"/>
  <c r="Z35" i="39" s="1" a="1"/>
  <c r="Z35" i="39" s="1"/>
  <c r="AB71" i="37"/>
  <c r="AF43" i="36"/>
  <c r="AF44" i="36" s="1"/>
  <c r="AB73" i="37" s="1"/>
  <c r="X94" i="37"/>
  <c r="X95" i="37" s="1"/>
  <c r="AB105" i="36"/>
  <c r="AB106" i="36" s="1"/>
  <c r="X96" i="37" s="1"/>
  <c r="AB202" i="36"/>
  <c r="AA202" i="36"/>
  <c r="AB203" i="36"/>
  <c r="Z97" i="36"/>
  <c r="V85" i="37"/>
  <c r="U91" i="37"/>
  <c r="AA68" i="37"/>
  <c r="AC183" i="36"/>
  <c r="AH69" i="34"/>
  <c r="AA140" i="36"/>
  <c r="AC212" i="36"/>
  <c r="AC214" i="36" s="1"/>
  <c r="AC215" i="36" s="1"/>
  <c r="Y142" i="37" s="1"/>
  <c r="AC196" i="36"/>
  <c r="AD196" i="36"/>
  <c r="AD212" i="36"/>
  <c r="AD214" i="36" s="1"/>
  <c r="AD215" i="36" s="1"/>
  <c r="Z142" i="37" s="1"/>
  <c r="AH129" i="35"/>
  <c r="AH69" i="35"/>
  <c r="AA203" i="36"/>
  <c r="AH141" i="2"/>
  <c r="AE179" i="36"/>
  <c r="AE177" i="36"/>
  <c r="AE182" i="36" s="1"/>
  <c r="AE183" i="36" s="1"/>
  <c r="AA135" i="37" s="1"/>
  <c r="AC247" i="36"/>
  <c r="AD242" i="36"/>
  <c r="AD247" i="36"/>
  <c r="AE241" i="36"/>
  <c r="AE239" i="36"/>
  <c r="AE244" i="36" s="1"/>
  <c r="AE245" i="36" s="1"/>
  <c r="AA163" i="37" s="1"/>
  <c r="AD180" i="36"/>
  <c r="AD185" i="36"/>
  <c r="AB137" i="36"/>
  <c r="AB138" i="36" s="1"/>
  <c r="AA218" i="36"/>
  <c r="AA220" i="36"/>
  <c r="AA280" i="36"/>
  <c r="AA282" i="36"/>
  <c r="AA156" i="36"/>
  <c r="AA158" i="36"/>
  <c r="AC134" i="36"/>
  <c r="AC150" i="36"/>
  <c r="AE115" i="36"/>
  <c r="AE120" i="36" s="1"/>
  <c r="AE121" i="36" s="1"/>
  <c r="AA107" i="37" s="1"/>
  <c r="AE117" i="36"/>
  <c r="AH99" i="34"/>
  <c r="AH99" i="35"/>
  <c r="AH129" i="34"/>
  <c r="AC123" i="36"/>
  <c r="AC124" i="36"/>
  <c r="AD118" i="36"/>
  <c r="Z108" i="37" s="1"/>
  <c r="AD123" i="36"/>
  <c r="AJ73" i="35"/>
  <c r="AJ75" i="35" s="1"/>
  <c r="AJ73" i="34"/>
  <c r="AJ75" i="34" s="1"/>
  <c r="AC88" i="36"/>
  <c r="AC16" i="39" s="1"/>
  <c r="AC28" i="39" s="1"/>
  <c r="AC72" i="36"/>
  <c r="AF171" i="34"/>
  <c r="AG22" i="34"/>
  <c r="AF34" i="34"/>
  <c r="AF184" i="34" s="1"/>
  <c r="AF173" i="35"/>
  <c r="AG24" i="35"/>
  <c r="AF36" i="35"/>
  <c r="AF186" i="35" s="1"/>
  <c r="AH13" i="35"/>
  <c r="AH13" i="34"/>
  <c r="AJ109" i="34"/>
  <c r="AI121" i="34"/>
  <c r="AA96" i="36"/>
  <c r="AA94" i="36"/>
  <c r="AJ142" i="34"/>
  <c r="AI154" i="34"/>
  <c r="AJ82" i="34"/>
  <c r="AI94" i="34"/>
  <c r="AJ82" i="35"/>
  <c r="AI94" i="35"/>
  <c r="AI140" i="35"/>
  <c r="AI146" i="35" s="1"/>
  <c r="AH152" i="35"/>
  <c r="AH159" i="35" s="1"/>
  <c r="AJ139" i="34"/>
  <c r="AI151" i="34"/>
  <c r="AJ144" i="35"/>
  <c r="AJ157" i="35" s="1"/>
  <c r="AI156" i="35"/>
  <c r="AJ80" i="34"/>
  <c r="AI92" i="34"/>
  <c r="AF17" i="35"/>
  <c r="AF26" i="35" s="1"/>
  <c r="AF176" i="35" s="1"/>
  <c r="AE255" i="36" s="1"/>
  <c r="AE166" i="35"/>
  <c r="AE29" i="35"/>
  <c r="AE179" i="35" s="1"/>
  <c r="AJ76" i="35"/>
  <c r="AI86" i="35"/>
  <c r="AI88" i="35"/>
  <c r="AF171" i="35"/>
  <c r="AG22" i="35"/>
  <c r="AF34" i="35"/>
  <c r="AF184" i="35" s="1"/>
  <c r="AF27" i="36"/>
  <c r="AF28" i="36" s="1"/>
  <c r="AB59" i="37" s="1"/>
  <c r="AF34" i="36"/>
  <c r="AF35" i="36" s="1"/>
  <c r="AB62" i="37" s="1"/>
  <c r="AJ108" i="34"/>
  <c r="AI120" i="34"/>
  <c r="AJ76" i="34"/>
  <c r="AI86" i="34"/>
  <c r="AI88" i="34"/>
  <c r="AG18" i="36"/>
  <c r="AG19" i="36" s="1"/>
  <c r="AC56" i="37" s="1"/>
  <c r="AJ43" i="35"/>
  <c r="AJ45" i="35" s="1"/>
  <c r="AJ43" i="34"/>
  <c r="AJ45" i="34" s="1"/>
  <c r="AE55" i="36"/>
  <c r="AE58" i="36"/>
  <c r="AE59" i="36" s="1"/>
  <c r="AA79" i="37" s="1"/>
  <c r="AJ84" i="34"/>
  <c r="AJ97" i="34" s="1"/>
  <c r="AI96" i="34"/>
  <c r="AJ111" i="34"/>
  <c r="AI123" i="34"/>
  <c r="AE178" i="35"/>
  <c r="AE39" i="35"/>
  <c r="AE189" i="35" s="1"/>
  <c r="AD256" i="36" s="1"/>
  <c r="AD279" i="36" s="1"/>
  <c r="AF166" i="34"/>
  <c r="AG17" i="34"/>
  <c r="AF29" i="34"/>
  <c r="AF179" i="34" s="1"/>
  <c r="AF170" i="35"/>
  <c r="AG21" i="35"/>
  <c r="AF33" i="35"/>
  <c r="AF183" i="35" s="1"/>
  <c r="AJ107" i="35"/>
  <c r="AI119" i="35"/>
  <c r="AJ139" i="35"/>
  <c r="AI151" i="35"/>
  <c r="AJ106" i="34"/>
  <c r="AI116" i="34"/>
  <c r="AI118" i="34"/>
  <c r="AJ53" i="34"/>
  <c r="AI65" i="34"/>
  <c r="AJ143" i="34"/>
  <c r="AI155" i="34"/>
  <c r="AC61" i="36"/>
  <c r="AJ108" i="35"/>
  <c r="AI120" i="35"/>
  <c r="AJ110" i="34"/>
  <c r="AI122" i="34"/>
  <c r="AJ111" i="35"/>
  <c r="AI123" i="35"/>
  <c r="AF172" i="34"/>
  <c r="AG23" i="34"/>
  <c r="AF35" i="34"/>
  <c r="AF185" i="34" s="1"/>
  <c r="AJ194" i="27"/>
  <c r="AJ209" i="27" s="1"/>
  <c r="AJ81" i="34"/>
  <c r="AI93" i="34"/>
  <c r="AJ78" i="34"/>
  <c r="AI90" i="34"/>
  <c r="AF165" i="35"/>
  <c r="AG16" i="35"/>
  <c r="AF28" i="35"/>
  <c r="AJ79" i="35"/>
  <c r="AI91" i="35"/>
  <c r="AJ83" i="34"/>
  <c r="AI95" i="34"/>
  <c r="AD178" i="34"/>
  <c r="AD39" i="34"/>
  <c r="AD189" i="34" s="1"/>
  <c r="AC194" i="36" s="1"/>
  <c r="AC217" i="36" s="1"/>
  <c r="AJ50" i="35"/>
  <c r="AI62" i="35"/>
  <c r="AJ51" i="35"/>
  <c r="AI63" i="35"/>
  <c r="AJ106" i="35"/>
  <c r="AI116" i="35"/>
  <c r="AI118" i="35"/>
  <c r="AG19" i="34"/>
  <c r="AF168" i="34"/>
  <c r="AF31" i="34"/>
  <c r="AF181" i="34" s="1"/>
  <c r="AJ79" i="34"/>
  <c r="AI91" i="34"/>
  <c r="AF174" i="35"/>
  <c r="AF37" i="35"/>
  <c r="AF187" i="35" s="1"/>
  <c r="AJ113" i="35"/>
  <c r="AI125" i="35"/>
  <c r="AC62" i="36"/>
  <c r="AB93" i="36"/>
  <c r="AB75" i="36"/>
  <c r="AJ137" i="34"/>
  <c r="AI149" i="34"/>
  <c r="AJ83" i="35"/>
  <c r="AI95" i="35"/>
  <c r="AG20" i="35"/>
  <c r="AF32" i="35"/>
  <c r="AF182" i="35" s="1"/>
  <c r="AF169" i="35"/>
  <c r="AF166" i="35"/>
  <c r="AG17" i="35"/>
  <c r="AF29" i="35"/>
  <c r="AF179" i="35" s="1"/>
  <c r="AJ109" i="35"/>
  <c r="AI121" i="35"/>
  <c r="AJ49" i="34"/>
  <c r="AI61" i="34"/>
  <c r="AF168" i="35"/>
  <c r="AG19" i="35"/>
  <c r="AF31" i="35"/>
  <c r="AF181" i="35" s="1"/>
  <c r="AJ52" i="34"/>
  <c r="AI64" i="34"/>
  <c r="AF172" i="35"/>
  <c r="AG23" i="35"/>
  <c r="AF35" i="35"/>
  <c r="AF185" i="35" s="1"/>
  <c r="AI140" i="34"/>
  <c r="AI146" i="34" s="1"/>
  <c r="AH152" i="34"/>
  <c r="AH159" i="34" s="1"/>
  <c r="AJ77" i="34"/>
  <c r="AI89" i="34"/>
  <c r="AF165" i="34"/>
  <c r="AG16" i="34"/>
  <c r="AF28" i="34"/>
  <c r="AJ107" i="34"/>
  <c r="AI119" i="34"/>
  <c r="AK49" i="35"/>
  <c r="AJ61" i="35"/>
  <c r="AJ113" i="34"/>
  <c r="AI125" i="34"/>
  <c r="AJ53" i="35"/>
  <c r="AI65" i="35"/>
  <c r="AG163" i="35"/>
  <c r="AF238" i="36" s="1"/>
  <c r="AG15" i="35"/>
  <c r="AK49" i="34"/>
  <c r="AJ61" i="34"/>
  <c r="AJ49" i="35"/>
  <c r="AI61" i="35"/>
  <c r="AJ84" i="35"/>
  <c r="AJ97" i="35" s="1"/>
  <c r="AI96" i="35"/>
  <c r="AJ50" i="34"/>
  <c r="AI62" i="34"/>
  <c r="AJ114" i="35"/>
  <c r="AJ127" i="35" s="1"/>
  <c r="AI126" i="35"/>
  <c r="AJ77" i="35"/>
  <c r="AI89" i="35"/>
  <c r="AJ52" i="35"/>
  <c r="AI64" i="35"/>
  <c r="AD56" i="36"/>
  <c r="Z80" i="37" s="1"/>
  <c r="AD61" i="36"/>
  <c r="AE178" i="34"/>
  <c r="AJ110" i="35"/>
  <c r="AI122" i="35"/>
  <c r="AG20" i="34"/>
  <c r="AF169" i="34"/>
  <c r="AF32" i="34"/>
  <c r="AF182" i="34" s="1"/>
  <c r="AJ103" i="35"/>
  <c r="AJ105" i="35" s="1"/>
  <c r="AJ103" i="34"/>
  <c r="AJ105" i="34" s="1"/>
  <c r="AJ80" i="35"/>
  <c r="AI92" i="35"/>
  <c r="AJ112" i="35"/>
  <c r="AI124" i="35"/>
  <c r="AG15" i="34"/>
  <c r="AG163" i="34"/>
  <c r="AF176" i="36" s="1"/>
  <c r="AJ46" i="34"/>
  <c r="AI56" i="34"/>
  <c r="AI58" i="34"/>
  <c r="AA79" i="36"/>
  <c r="AF170" i="34"/>
  <c r="AG21" i="34"/>
  <c r="AF33" i="34"/>
  <c r="AF183" i="34" s="1"/>
  <c r="AF17" i="34"/>
  <c r="AF26" i="34" s="1"/>
  <c r="AF176" i="34" s="1"/>
  <c r="AE193" i="36" s="1"/>
  <c r="AE112" i="39" s="1"/>
  <c r="AE166" i="34"/>
  <c r="AE29" i="34"/>
  <c r="AE179" i="34" s="1"/>
  <c r="AJ54" i="35"/>
  <c r="AJ67" i="35" s="1"/>
  <c r="AI66" i="35"/>
  <c r="AJ47" i="35"/>
  <c r="AI59" i="35"/>
  <c r="AJ136" i="34"/>
  <c r="AI148" i="34"/>
  <c r="AJ138" i="35"/>
  <c r="AI150" i="35"/>
  <c r="AJ47" i="34"/>
  <c r="AI59" i="34"/>
  <c r="AD178" i="35"/>
  <c r="AD39" i="35"/>
  <c r="AD189" i="35" s="1"/>
  <c r="AC256" i="36" s="1"/>
  <c r="AC279" i="36" s="1"/>
  <c r="AJ54" i="34"/>
  <c r="AJ67" i="34" s="1"/>
  <c r="AI66" i="34"/>
  <c r="AJ114" i="34"/>
  <c r="AJ127" i="34" s="1"/>
  <c r="AI126" i="34"/>
  <c r="AJ140" i="35"/>
  <c r="AI152" i="35"/>
  <c r="AH66" i="27"/>
  <c r="AH81" i="27" s="1"/>
  <c r="AJ133" i="35"/>
  <c r="AJ135" i="35" s="1"/>
  <c r="AJ133" i="34"/>
  <c r="AJ135" i="34" s="1"/>
  <c r="AJ112" i="34"/>
  <c r="AI124" i="34"/>
  <c r="AJ144" i="34"/>
  <c r="AJ157" i="34" s="1"/>
  <c r="AI156" i="34"/>
  <c r="AJ137" i="35"/>
  <c r="AI149" i="35"/>
  <c r="AJ81" i="35"/>
  <c r="AI93" i="35"/>
  <c r="AJ51" i="34"/>
  <c r="AI63" i="34"/>
  <c r="AJ46" i="35"/>
  <c r="AI56" i="35"/>
  <c r="AI58" i="35"/>
  <c r="AJ78" i="35"/>
  <c r="AI90" i="35"/>
  <c r="AA78" i="36"/>
  <c r="AF174" i="34"/>
  <c r="AF37" i="34"/>
  <c r="AF187" i="34" s="1"/>
  <c r="AJ140" i="34"/>
  <c r="AI152" i="34"/>
  <c r="AJ143" i="35"/>
  <c r="AI155" i="35"/>
  <c r="AJ136" i="35"/>
  <c r="AI148" i="35"/>
  <c r="AG24" i="34"/>
  <c r="AF173" i="34"/>
  <c r="AF36" i="34"/>
  <c r="AF186" i="34" s="1"/>
  <c r="AJ142" i="35"/>
  <c r="AI154" i="35"/>
  <c r="AJ138" i="34"/>
  <c r="AI150" i="34"/>
  <c r="AH99" i="29"/>
  <c r="AJ132" i="2"/>
  <c r="AH99" i="28"/>
  <c r="AH366" i="27"/>
  <c r="AH69" i="29"/>
  <c r="AH129" i="29"/>
  <c r="AJ52" i="29"/>
  <c r="AI64" i="29"/>
  <c r="AJ140" i="29"/>
  <c r="AI152" i="29"/>
  <c r="AR75" i="27"/>
  <c r="AQ234" i="27"/>
  <c r="AJ318" i="27"/>
  <c r="AI330" i="27"/>
  <c r="AL192" i="27"/>
  <c r="AJ376" i="27"/>
  <c r="AI388" i="27"/>
  <c r="AI131" i="2"/>
  <c r="AG252" i="27"/>
  <c r="AG400" i="27"/>
  <c r="AL152" i="27"/>
  <c r="AK179" i="27"/>
  <c r="AK162" i="27"/>
  <c r="AK177" i="27" s="1"/>
  <c r="AF17" i="29"/>
  <c r="AF26" i="29" s="1"/>
  <c r="AF176" i="29" s="1"/>
  <c r="AE131" i="36" s="1"/>
  <c r="AE48" i="39" s="1"/>
  <c r="AE166" i="29"/>
  <c r="AE29" i="29"/>
  <c r="AE179" i="29" s="1"/>
  <c r="AJ47" i="29"/>
  <c r="AI59" i="29"/>
  <c r="AJ83" i="28"/>
  <c r="AI95" i="28"/>
  <c r="AI377" i="27"/>
  <c r="AI383" i="27" s="1"/>
  <c r="AH389" i="27"/>
  <c r="AH396" i="27" s="1"/>
  <c r="AJ314" i="27"/>
  <c r="AI326" i="27"/>
  <c r="AJ110" i="28"/>
  <c r="AI122" i="28"/>
  <c r="AO234" i="27"/>
  <c r="AP75" i="27"/>
  <c r="AU137" i="27"/>
  <c r="AJ317" i="27"/>
  <c r="AI329" i="27"/>
  <c r="AF166" i="29"/>
  <c r="AG17" i="29"/>
  <c r="AF29" i="29"/>
  <c r="AF179" i="29" s="1"/>
  <c r="AJ84" i="29"/>
  <c r="AJ97" i="29" s="1"/>
  <c r="AI96" i="29"/>
  <c r="AL88" i="27"/>
  <c r="AK115" i="27"/>
  <c r="AL158" i="27"/>
  <c r="AJ53" i="28"/>
  <c r="AI65" i="28"/>
  <c r="AI221" i="27"/>
  <c r="AJ62" i="27"/>
  <c r="AJ51" i="28"/>
  <c r="AI63" i="28"/>
  <c r="AL120" i="27"/>
  <c r="AK147" i="27"/>
  <c r="AK130" i="27"/>
  <c r="AK145" i="27" s="1"/>
  <c r="AJ54" i="29"/>
  <c r="AJ67" i="29" s="1"/>
  <c r="AI66" i="29"/>
  <c r="AM141" i="27"/>
  <c r="AL143" i="27"/>
  <c r="AF33" i="28"/>
  <c r="AF183" i="28" s="1"/>
  <c r="AF170" i="28"/>
  <c r="AG21" i="28"/>
  <c r="AI118" i="28"/>
  <c r="AI116" i="28"/>
  <c r="AJ106" i="28"/>
  <c r="AJ108" i="28"/>
  <c r="AI120" i="28"/>
  <c r="AL96" i="27"/>
  <c r="AJ137" i="28"/>
  <c r="AI149" i="28"/>
  <c r="AG261" i="27"/>
  <c r="AF410" i="27"/>
  <c r="AF273" i="27"/>
  <c r="AF423" i="27" s="1"/>
  <c r="AJ109" i="29"/>
  <c r="AI121" i="29"/>
  <c r="AJ79" i="28"/>
  <c r="AI91" i="28"/>
  <c r="AJ310" i="27"/>
  <c r="AJ312" i="27" s="1"/>
  <c r="AJ73" i="28"/>
  <c r="AJ75" i="28" s="1"/>
  <c r="AJ73" i="29"/>
  <c r="AJ75" i="29" s="1"/>
  <c r="AJ137" i="29"/>
  <c r="AI149" i="29"/>
  <c r="AS75" i="27"/>
  <c r="AR234" i="27"/>
  <c r="AO75" i="27"/>
  <c r="AN234" i="27"/>
  <c r="AH306" i="27"/>
  <c r="AL90" i="27"/>
  <c r="AJ114" i="28"/>
  <c r="AJ127" i="28" s="1"/>
  <c r="AI126" i="28"/>
  <c r="AL157" i="27"/>
  <c r="AJ287" i="27"/>
  <c r="AI299" i="27"/>
  <c r="AJ110" i="29"/>
  <c r="AI122" i="29"/>
  <c r="AJ136" i="29"/>
  <c r="AI148" i="29"/>
  <c r="AE178" i="28"/>
  <c r="AI58" i="28"/>
  <c r="AI56" i="28"/>
  <c r="AJ46" i="28"/>
  <c r="AM75" i="27"/>
  <c r="AL234" i="27"/>
  <c r="AJ349" i="27"/>
  <c r="AI361" i="27"/>
  <c r="AG260" i="27"/>
  <c r="AF409" i="27"/>
  <c r="AF272" i="27"/>
  <c r="AF422" i="27" s="1"/>
  <c r="AJ106" i="29"/>
  <c r="AI116" i="29"/>
  <c r="AI118" i="29"/>
  <c r="AJ81" i="28"/>
  <c r="AI93" i="28"/>
  <c r="AJ144" i="28"/>
  <c r="AJ157" i="28" s="1"/>
  <c r="AI156" i="28"/>
  <c r="AJ290" i="27"/>
  <c r="AI302" i="27"/>
  <c r="AJ374" i="27"/>
  <c r="AI386" i="27"/>
  <c r="AG20" i="29"/>
  <c r="AF169" i="29"/>
  <c r="AF32" i="29"/>
  <c r="AF182" i="29" s="1"/>
  <c r="AQ75" i="27"/>
  <c r="AP234" i="27"/>
  <c r="AJ54" i="28"/>
  <c r="AJ67" i="28" s="1"/>
  <c r="AI66" i="28"/>
  <c r="AG257" i="27"/>
  <c r="AF406" i="27"/>
  <c r="AF269" i="27"/>
  <c r="AF419" i="27" s="1"/>
  <c r="AJ142" i="29"/>
  <c r="AI154" i="29"/>
  <c r="AJ377" i="27"/>
  <c r="AI389" i="27"/>
  <c r="AJ139" i="28"/>
  <c r="AI151" i="28"/>
  <c r="AJ112" i="28"/>
  <c r="AI124" i="28"/>
  <c r="AL125" i="27"/>
  <c r="AJ348" i="27"/>
  <c r="AI360" i="27"/>
  <c r="AI217" i="27"/>
  <c r="AJ58" i="27"/>
  <c r="AJ78" i="29"/>
  <c r="AI90" i="29"/>
  <c r="AJ375" i="27"/>
  <c r="AI387" i="27"/>
  <c r="AJ80" i="28"/>
  <c r="AI92" i="28"/>
  <c r="AM93" i="27"/>
  <c r="AL188" i="27"/>
  <c r="AF36" i="28"/>
  <c r="AF186" i="28" s="1"/>
  <c r="AF173" i="28"/>
  <c r="AG24" i="28"/>
  <c r="AE415" i="27"/>
  <c r="AJ280" i="27"/>
  <c r="AJ282" i="27" s="1"/>
  <c r="AJ43" i="28"/>
  <c r="AJ45" i="28" s="1"/>
  <c r="AJ43" i="29"/>
  <c r="AJ45" i="29" s="1"/>
  <c r="AI148" i="28"/>
  <c r="AJ136" i="28"/>
  <c r="AE29" i="28"/>
  <c r="AE179" i="28" s="1"/>
  <c r="AE166" i="28"/>
  <c r="AF17" i="28"/>
  <c r="AF26" i="28" s="1"/>
  <c r="AF176" i="28" s="1"/>
  <c r="AE69" i="36" s="1"/>
  <c r="AE15" i="39" s="1"/>
  <c r="AJ46" i="29"/>
  <c r="AI56" i="29"/>
  <c r="AI58" i="29"/>
  <c r="AJ50" i="29"/>
  <c r="AI62" i="29"/>
  <c r="AJ138" i="29"/>
  <c r="AI150" i="29"/>
  <c r="AF168" i="29"/>
  <c r="AG19" i="29"/>
  <c r="AF31" i="29"/>
  <c r="AF181" i="29" s="1"/>
  <c r="AG22" i="29"/>
  <c r="AF171" i="29"/>
  <c r="AF34" i="29"/>
  <c r="AF184" i="29" s="1"/>
  <c r="AJ345" i="27"/>
  <c r="AI357" i="27"/>
  <c r="AL122" i="27"/>
  <c r="AL75" i="27"/>
  <c r="AK234" i="27"/>
  <c r="AJ343" i="27"/>
  <c r="AI353" i="27"/>
  <c r="AI355" i="27"/>
  <c r="AJ49" i="29"/>
  <c r="AI61" i="29"/>
  <c r="AF174" i="28"/>
  <c r="AF37" i="28"/>
  <c r="AF187" i="28" s="1"/>
  <c r="AJ79" i="29"/>
  <c r="AI91" i="29"/>
  <c r="AJ351" i="27"/>
  <c r="AJ364" i="27" s="1"/>
  <c r="AI363" i="27"/>
  <c r="AL119" i="27"/>
  <c r="AL87" i="27"/>
  <c r="AJ288" i="27"/>
  <c r="AI300" i="27"/>
  <c r="AK49" i="29"/>
  <c r="AJ61" i="29"/>
  <c r="AL189" i="27"/>
  <c r="AJ81" i="29"/>
  <c r="AI93" i="29"/>
  <c r="AJ346" i="27"/>
  <c r="AI358" i="27"/>
  <c r="AF35" i="28"/>
  <c r="AF185" i="28" s="1"/>
  <c r="AF172" i="28"/>
  <c r="AG23" i="28"/>
  <c r="AI216" i="27"/>
  <c r="AJ57" i="27"/>
  <c r="AJ83" i="29"/>
  <c r="AI95" i="29"/>
  <c r="AI140" i="29"/>
  <c r="AH152" i="29"/>
  <c r="AH159" i="29" s="1"/>
  <c r="AJ321" i="27"/>
  <c r="AJ334" i="27" s="1"/>
  <c r="AI333" i="27"/>
  <c r="AJ373" i="27"/>
  <c r="AI385" i="27"/>
  <c r="AF31" i="28"/>
  <c r="AF181" i="28" s="1"/>
  <c r="AG19" i="28"/>
  <c r="AF168" i="28"/>
  <c r="AJ111" i="28"/>
  <c r="AI123" i="28"/>
  <c r="AJ283" i="27"/>
  <c r="AI293" i="27"/>
  <c r="AI295" i="27"/>
  <c r="AJ142" i="28"/>
  <c r="AI154" i="28"/>
  <c r="AL187" i="27"/>
  <c r="AJ379" i="27"/>
  <c r="AI391" i="27"/>
  <c r="AN205" i="27"/>
  <c r="AM207" i="27"/>
  <c r="AJ340" i="27"/>
  <c r="AJ342" i="27" s="1"/>
  <c r="AJ103" i="28"/>
  <c r="AJ105" i="28" s="1"/>
  <c r="AJ103" i="29"/>
  <c r="AJ105" i="29" s="1"/>
  <c r="AI88" i="28"/>
  <c r="AI86" i="28"/>
  <c r="AJ76" i="28"/>
  <c r="AJ114" i="29"/>
  <c r="AJ127" i="29" s="1"/>
  <c r="AI126" i="29"/>
  <c r="AG258" i="27"/>
  <c r="AF407" i="27"/>
  <c r="AF270" i="27"/>
  <c r="AF420" i="27" s="1"/>
  <c r="AJ52" i="28"/>
  <c r="AI64" i="28"/>
  <c r="AI215" i="27"/>
  <c r="AI243" i="27" s="1"/>
  <c r="AH16" i="36" s="1"/>
  <c r="AI83" i="27"/>
  <c r="AJ56" i="27"/>
  <c r="AN109" i="27"/>
  <c r="AM111" i="27"/>
  <c r="AF174" i="29"/>
  <c r="AF37" i="29"/>
  <c r="AF187" i="29" s="1"/>
  <c r="AL183" i="27"/>
  <c r="AL121" i="27"/>
  <c r="AJ315" i="27"/>
  <c r="AI327" i="27"/>
  <c r="AJ319" i="27"/>
  <c r="AI331" i="27"/>
  <c r="AJ289" i="27"/>
  <c r="AI301" i="27"/>
  <c r="AL128" i="27"/>
  <c r="AL94" i="27"/>
  <c r="AJ350" i="27"/>
  <c r="AI362" i="27"/>
  <c r="AL156" i="27"/>
  <c r="AH250" i="27"/>
  <c r="AH13" i="29"/>
  <c r="AH13" i="28"/>
  <c r="AI222" i="27"/>
  <c r="AJ63" i="27"/>
  <c r="AG254" i="27"/>
  <c r="AF403" i="27"/>
  <c r="AF266" i="27"/>
  <c r="AF416" i="27" s="1"/>
  <c r="AL89" i="27"/>
  <c r="AJ291" i="27"/>
  <c r="AJ304" i="27" s="1"/>
  <c r="AI303" i="27"/>
  <c r="AJ113" i="29"/>
  <c r="AI125" i="29"/>
  <c r="AL153" i="27"/>
  <c r="AI223" i="27"/>
  <c r="AJ64" i="27"/>
  <c r="AJ143" i="28"/>
  <c r="AI155" i="28"/>
  <c r="AJ76" i="29"/>
  <c r="AI86" i="29"/>
  <c r="AI88" i="29"/>
  <c r="AI219" i="27"/>
  <c r="AJ60" i="27"/>
  <c r="AI218" i="27"/>
  <c r="AJ59" i="27"/>
  <c r="AL184" i="27"/>
  <c r="AK211" i="27"/>
  <c r="AJ344" i="27"/>
  <c r="AI356" i="27"/>
  <c r="AI224" i="27"/>
  <c r="AJ55" i="27"/>
  <c r="AL95" i="27"/>
  <c r="AF34" i="28"/>
  <c r="AF184" i="28" s="1"/>
  <c r="AG22" i="28"/>
  <c r="AF171" i="28"/>
  <c r="AJ84" i="28"/>
  <c r="AJ97" i="28" s="1"/>
  <c r="AI96" i="28"/>
  <c r="AJ286" i="27"/>
  <c r="AI298" i="27"/>
  <c r="AJ107" i="29"/>
  <c r="AI119" i="29"/>
  <c r="AJ82" i="28"/>
  <c r="AI94" i="28"/>
  <c r="AJ284" i="27"/>
  <c r="AI296" i="27"/>
  <c r="AG259" i="27"/>
  <c r="AF408" i="27"/>
  <c r="AF271" i="27"/>
  <c r="AF421" i="27" s="1"/>
  <c r="AJ138" i="28"/>
  <c r="AI150" i="28"/>
  <c r="AL186" i="27"/>
  <c r="AD178" i="29"/>
  <c r="AD39" i="29"/>
  <c r="AD189" i="29" s="1"/>
  <c r="AC132" i="36" s="1"/>
  <c r="AD276" i="27"/>
  <c r="AD426" i="27" s="1"/>
  <c r="AD415" i="27"/>
  <c r="AJ107" i="28"/>
  <c r="AI119" i="28"/>
  <c r="AJ320" i="27"/>
  <c r="AI332" i="27"/>
  <c r="AJ140" i="28"/>
  <c r="AI152" i="28"/>
  <c r="AJ108" i="29"/>
  <c r="AI120" i="29"/>
  <c r="AJ109" i="28"/>
  <c r="AI121" i="28"/>
  <c r="AG16" i="29"/>
  <c r="AF165" i="29"/>
  <c r="AF28" i="29"/>
  <c r="AJ78" i="28"/>
  <c r="AI90" i="28"/>
  <c r="AD178" i="28"/>
  <c r="AD39" i="28"/>
  <c r="AD189" i="28" s="1"/>
  <c r="AC70" i="36" s="1"/>
  <c r="AC102" i="36" s="1"/>
  <c r="AC103" i="36" s="1"/>
  <c r="AF170" i="29"/>
  <c r="AG21" i="29"/>
  <c r="AF33" i="29"/>
  <c r="AF183" i="29" s="1"/>
  <c r="AJ77" i="28"/>
  <c r="AI89" i="28"/>
  <c r="AJ143" i="29"/>
  <c r="AI155" i="29"/>
  <c r="AL124" i="27"/>
  <c r="AF28" i="28"/>
  <c r="AF165" i="28"/>
  <c r="AG16" i="28"/>
  <c r="AJ370" i="27"/>
  <c r="AJ372" i="27" s="1"/>
  <c r="AJ133" i="28"/>
  <c r="AJ135" i="28" s="1"/>
  <c r="AJ133" i="29"/>
  <c r="AJ135" i="29" s="1"/>
  <c r="AK75" i="27"/>
  <c r="AJ234" i="27"/>
  <c r="AJ239" i="27" s="1"/>
  <c r="AF411" i="27"/>
  <c r="AF274" i="27"/>
  <c r="AF424" i="27" s="1"/>
  <c r="AL190" i="27"/>
  <c r="AJ49" i="28"/>
  <c r="AI61" i="28"/>
  <c r="AJ313" i="27"/>
  <c r="AI323" i="27"/>
  <c r="AI325" i="27"/>
  <c r="AJ380" i="27"/>
  <c r="AI392" i="27"/>
  <c r="AF172" i="29"/>
  <c r="AG23" i="29"/>
  <c r="AF35" i="29"/>
  <c r="AF185" i="29" s="1"/>
  <c r="AJ53" i="29"/>
  <c r="AI65" i="29"/>
  <c r="AJ80" i="29"/>
  <c r="AI92" i="29"/>
  <c r="AK190" i="27"/>
  <c r="AG163" i="28"/>
  <c r="AF52" i="36" s="1"/>
  <c r="AF53" i="36" s="1"/>
  <c r="AG15" i="28"/>
  <c r="AL160" i="27"/>
  <c r="AJ113" i="28"/>
  <c r="AI125" i="28"/>
  <c r="AF254" i="27"/>
  <c r="AF263" i="27" s="1"/>
  <c r="AF413" i="27" s="1"/>
  <c r="AE403" i="27"/>
  <c r="AE266" i="27"/>
  <c r="AE416" i="27" s="1"/>
  <c r="AI60" i="27"/>
  <c r="AH219" i="27"/>
  <c r="AH226" i="27" s="1"/>
  <c r="AH241" i="27" s="1"/>
  <c r="AG25" i="36" s="1"/>
  <c r="AG40" i="36" s="1"/>
  <c r="AG41" i="36" s="1"/>
  <c r="AJ347" i="27"/>
  <c r="AI359" i="27"/>
  <c r="AL127" i="27"/>
  <c r="AJ112" i="29"/>
  <c r="AI124" i="29"/>
  <c r="AH336" i="27"/>
  <c r="AJ316" i="27"/>
  <c r="AI328" i="27"/>
  <c r="AF402" i="27"/>
  <c r="AG253" i="27"/>
  <c r="AF265" i="27"/>
  <c r="AE178" i="29"/>
  <c r="AI140" i="28"/>
  <c r="AI146" i="28" s="1"/>
  <c r="AH152" i="28"/>
  <c r="AH159" i="28" s="1"/>
  <c r="AE26" i="28"/>
  <c r="AE176" i="28" s="1"/>
  <c r="AD69" i="36" s="1"/>
  <c r="AD15" i="39" s="1"/>
  <c r="AF32" i="28"/>
  <c r="AF182" i="28" s="1"/>
  <c r="AF169" i="28"/>
  <c r="AG20" i="28"/>
  <c r="AL185" i="27"/>
  <c r="AN75" i="27"/>
  <c r="AM234" i="27"/>
  <c r="AL155" i="27"/>
  <c r="AL123" i="27"/>
  <c r="AK49" i="28"/>
  <c r="AJ61" i="28"/>
  <c r="AL91" i="27"/>
  <c r="AJ381" i="27"/>
  <c r="AJ394" i="27" s="1"/>
  <c r="AI393" i="27"/>
  <c r="AJ51" i="29"/>
  <c r="AI63" i="29"/>
  <c r="AJ139" i="29"/>
  <c r="AI151" i="29"/>
  <c r="AL159" i="27"/>
  <c r="AJ111" i="29"/>
  <c r="AI123" i="29"/>
  <c r="AG15" i="29"/>
  <c r="AG163" i="29"/>
  <c r="AF114" i="36" s="1"/>
  <c r="AG24" i="29"/>
  <c r="AF173" i="29"/>
  <c r="AF36" i="29"/>
  <c r="AF186" i="29" s="1"/>
  <c r="AG256" i="27"/>
  <c r="AF405" i="27"/>
  <c r="AF268" i="27"/>
  <c r="AF418" i="27" s="1"/>
  <c r="AI67" i="29"/>
  <c r="AJ144" i="29"/>
  <c r="AJ157" i="29" s="1"/>
  <c r="AI156" i="29"/>
  <c r="AH129" i="28"/>
  <c r="AK286" i="27"/>
  <c r="AJ298" i="27"/>
  <c r="AJ47" i="28"/>
  <c r="AI59" i="28"/>
  <c r="AE26" i="29"/>
  <c r="AE176" i="29" s="1"/>
  <c r="AD131" i="36" s="1"/>
  <c r="AD48" i="39" s="1"/>
  <c r="AJ77" i="29"/>
  <c r="AI89" i="29"/>
  <c r="AJ82" i="29"/>
  <c r="AI94" i="29"/>
  <c r="AJ50" i="28"/>
  <c r="AI62" i="28"/>
  <c r="AN173" i="27"/>
  <c r="AM175" i="27"/>
  <c r="AK98" i="27"/>
  <c r="AK113" i="27" s="1"/>
  <c r="AL93" i="27"/>
  <c r="AF29" i="28"/>
  <c r="AF179" i="28" s="1"/>
  <c r="AF166" i="28"/>
  <c r="AG17" i="28"/>
  <c r="AL126" i="27"/>
  <c r="AH69" i="28"/>
  <c r="AL154" i="27"/>
  <c r="AL151" i="27"/>
  <c r="AU76" i="27"/>
  <c r="AU236" i="27" s="1"/>
  <c r="AT235" i="27"/>
  <c r="AU47" i="27"/>
  <c r="AK86" i="2"/>
  <c r="AK136" i="2" s="1"/>
  <c r="AK81" i="2"/>
  <c r="AI93" i="2"/>
  <c r="AH104" i="2"/>
  <c r="AH106" i="2" s="1"/>
  <c r="AK89" i="2"/>
  <c r="AK139" i="2" s="1"/>
  <c r="AJ108" i="2"/>
  <c r="AJ113" i="2" s="1"/>
  <c r="AJ117" i="2" s="1"/>
  <c r="AK80" i="2"/>
  <c r="AK84" i="2"/>
  <c r="AK134" i="2" s="1"/>
  <c r="AK83" i="2"/>
  <c r="AK133" i="2" s="1"/>
  <c r="AK82" i="2"/>
  <c r="AK88" i="2"/>
  <c r="AK138" i="2" s="1"/>
  <c r="AK85" i="2"/>
  <c r="AK135" i="2" s="1"/>
  <c r="AJ86" i="2"/>
  <c r="AJ136" i="2" s="1"/>
  <c r="AI91" i="2"/>
  <c r="AL94" i="2"/>
  <c r="AM95" i="2" s="1"/>
  <c r="AN96" i="2" s="1"/>
  <c r="AO97" i="2" s="1"/>
  <c r="AP98" i="2" s="1"/>
  <c r="AQ99" i="2" s="1"/>
  <c r="AR100" i="2" s="1"/>
  <c r="AS101" i="2" s="1"/>
  <c r="AT102" i="2" s="1"/>
  <c r="AK72" i="2"/>
  <c r="AU54" i="2"/>
  <c r="AL60" i="2"/>
  <c r="AL70" i="2" s="1"/>
  <c r="AL58" i="2"/>
  <c r="AL68" i="2" s="1"/>
  <c r="AL61" i="2"/>
  <c r="AL71" i="2" s="1"/>
  <c r="AL59" i="2"/>
  <c r="AL69" i="2" s="1"/>
  <c r="AK62" i="2"/>
  <c r="AL57" i="2"/>
  <c r="AL67" i="2" s="1"/>
  <c r="AL93" i="2" s="1"/>
  <c r="AL6" i="12"/>
  <c r="AK6" i="12"/>
  <c r="AK7" i="12"/>
  <c r="AC164" i="36" l="1"/>
  <c r="AC165" i="36" s="1"/>
  <c r="AC155" i="36"/>
  <c r="AC156" i="36" s="1"/>
  <c r="Y113" i="37" s="1"/>
  <c r="Y90" i="39"/>
  <c r="Y96" i="39" s="1"/>
  <c r="U172" i="37" s="1"/>
  <c r="U182" i="37" s="1"/>
  <c r="U184" i="37" s="1"/>
  <c r="Y95" i="39"/>
  <c r="X69" i="39"/>
  <c r="T116" i="37" s="1"/>
  <c r="T126" i="37" s="1"/>
  <c r="T128" i="37" s="1"/>
  <c r="S126" i="37"/>
  <c r="S128" i="37" s="1"/>
  <c r="S120" i="37"/>
  <c r="R126" i="37"/>
  <c r="R128" i="37" s="1"/>
  <c r="R120" i="37"/>
  <c r="Z62" i="39" a="1"/>
  <c r="Z62" i="39" s="1"/>
  <c r="Z68" i="39" s="1"/>
  <c r="Y63" i="39"/>
  <c r="AI38" i="39" a="1"/>
  <c r="AI38" i="39" s="1"/>
  <c r="Y41" i="39"/>
  <c r="AJ38" i="39" a="1"/>
  <c r="AJ38" i="39" s="1"/>
  <c r="Z41" i="39"/>
  <c r="W127" i="37"/>
  <c r="AH39" i="39"/>
  <c r="X42" i="39"/>
  <c r="T88" i="37" s="1"/>
  <c r="T92" i="37" s="1"/>
  <c r="V183" i="37"/>
  <c r="Z36" i="39"/>
  <c r="Z42" i="39" s="1"/>
  <c r="V88" i="37" s="1"/>
  <c r="V92" i="37" s="1"/>
  <c r="Y36" i="39"/>
  <c r="Y42" i="39" s="1"/>
  <c r="U88" i="37" s="1"/>
  <c r="U92" i="37" s="1"/>
  <c r="V155" i="37"/>
  <c r="V156" i="37" s="1"/>
  <c r="V119" i="37"/>
  <c r="V91" i="37"/>
  <c r="V99" i="37"/>
  <c r="V147" i="37"/>
  <c r="V175" i="37"/>
  <c r="AB291" i="36"/>
  <c r="AB292" i="36" s="1"/>
  <c r="X180" i="37" s="1"/>
  <c r="AD288" i="36"/>
  <c r="AD261" i="36"/>
  <c r="AD262" i="36" s="1"/>
  <c r="Z166" i="37" s="1"/>
  <c r="AA291" i="36"/>
  <c r="AA292" i="36" s="1"/>
  <c r="W180" i="37" s="1"/>
  <c r="AC288" i="36"/>
  <c r="AC261" i="36"/>
  <c r="AC262" i="36" s="1"/>
  <c r="AE75" i="39"/>
  <c r="AE258" i="36"/>
  <c r="AE274" i="36"/>
  <c r="AC152" i="36"/>
  <c r="AC153" i="36" s="1"/>
  <c r="Y114" i="37" s="1"/>
  <c r="AC49" i="39"/>
  <c r="AA283" i="36"/>
  <c r="W169" i="37"/>
  <c r="AC186" i="36"/>
  <c r="Y135" i="37"/>
  <c r="Y154" i="37" s="1"/>
  <c r="X167" i="37"/>
  <c r="AB265" i="36"/>
  <c r="AD259" i="36"/>
  <c r="AA221" i="36"/>
  <c r="W141" i="37"/>
  <c r="AD276" i="36"/>
  <c r="AD277" i="36" s="1"/>
  <c r="Z170" i="37" s="1"/>
  <c r="AD76" i="39"/>
  <c r="AC276" i="36"/>
  <c r="AC277" i="36" s="1"/>
  <c r="Y170" i="37" s="1"/>
  <c r="AC76" i="39"/>
  <c r="AA159" i="36"/>
  <c r="W113" i="37"/>
  <c r="AB167" i="36"/>
  <c r="AB168" i="36" s="1"/>
  <c r="X124" i="37" s="1"/>
  <c r="X122" i="37"/>
  <c r="X123" i="37" s="1"/>
  <c r="AB98" i="39"/>
  <c r="AB99" i="39" s="1"/>
  <c r="X173" i="37" s="1"/>
  <c r="AB83" i="39"/>
  <c r="AB85" i="39" s="1"/>
  <c r="AB87" i="39" s="1"/>
  <c r="Z89" i="39" s="1" a="1"/>
  <c r="Z89" i="39" s="1"/>
  <c r="AC259" i="36"/>
  <c r="Y167" i="37" s="1"/>
  <c r="AB141" i="36"/>
  <c r="X110" i="37"/>
  <c r="AD186" i="36"/>
  <c r="Z136" i="37"/>
  <c r="Z154" i="37" s="1"/>
  <c r="AD248" i="36"/>
  <c r="Z164" i="37"/>
  <c r="Y94" i="37"/>
  <c r="Y95" i="37" s="1"/>
  <c r="AC105" i="36"/>
  <c r="AC106" i="36" s="1"/>
  <c r="Y96" i="37" s="1"/>
  <c r="AC71" i="37"/>
  <c r="AG43" i="36"/>
  <c r="AG44" i="36" s="1"/>
  <c r="AC73" i="37" s="1"/>
  <c r="AC44" i="39"/>
  <c r="AC45" i="39" s="1"/>
  <c r="Y89" i="37" s="1"/>
  <c r="AC29" i="39"/>
  <c r="AC31" i="39"/>
  <c r="AB68" i="37"/>
  <c r="AA97" i="36"/>
  <c r="W85" i="37"/>
  <c r="AB140" i="36"/>
  <c r="AE242" i="36"/>
  <c r="AE247" i="36"/>
  <c r="AD124" i="36"/>
  <c r="AF241" i="36"/>
  <c r="AF239" i="36"/>
  <c r="AF244" i="36" s="1"/>
  <c r="AF245" i="36" s="1"/>
  <c r="AB163" i="37" s="1"/>
  <c r="AE196" i="36"/>
  <c r="AE212" i="36"/>
  <c r="AE214" i="36" s="1"/>
  <c r="AE215" i="36" s="1"/>
  <c r="AA142" i="37" s="1"/>
  <c r="AF179" i="36"/>
  <c r="AF177" i="36"/>
  <c r="AF182" i="36" s="1"/>
  <c r="AF183" i="36" s="1"/>
  <c r="AB135" i="37" s="1"/>
  <c r="AC226" i="36"/>
  <c r="AC227" i="36" s="1"/>
  <c r="AC199" i="36"/>
  <c r="AC200" i="36" s="1"/>
  <c r="Y138" i="37" s="1"/>
  <c r="AC90" i="36"/>
  <c r="AC91" i="36" s="1"/>
  <c r="Y86" i="37" s="1"/>
  <c r="AD197" i="36"/>
  <c r="Z139" i="37" s="1"/>
  <c r="AE180" i="36"/>
  <c r="AE185" i="36"/>
  <c r="AC197" i="36"/>
  <c r="Y139" i="37" s="1"/>
  <c r="AC137" i="36"/>
  <c r="AC138" i="36" s="1"/>
  <c r="Y110" i="37" s="1"/>
  <c r="AB282" i="36"/>
  <c r="AB280" i="36"/>
  <c r="AB218" i="36"/>
  <c r="AB220" i="36"/>
  <c r="AE134" i="36"/>
  <c r="AE150" i="36"/>
  <c r="AD150" i="36"/>
  <c r="AD134" i="36"/>
  <c r="AC135" i="36"/>
  <c r="Y111" i="37" s="1"/>
  <c r="AB158" i="36"/>
  <c r="AB156" i="36"/>
  <c r="AI129" i="34"/>
  <c r="AI129" i="35"/>
  <c r="AF117" i="36"/>
  <c r="AF115" i="36"/>
  <c r="AF120" i="36" s="1"/>
  <c r="AF121" i="36" s="1"/>
  <c r="AB107" i="37" s="1"/>
  <c r="AI69" i="35"/>
  <c r="AI99" i="35"/>
  <c r="AE118" i="36"/>
  <c r="AA108" i="37" s="1"/>
  <c r="AE123" i="36"/>
  <c r="AE39" i="29"/>
  <c r="AE189" i="29" s="1"/>
  <c r="AD132" i="36" s="1"/>
  <c r="AI69" i="34"/>
  <c r="AI99" i="34"/>
  <c r="AD62" i="36"/>
  <c r="AB94" i="36"/>
  <c r="AB96" i="36"/>
  <c r="AK114" i="35"/>
  <c r="AK127" i="35" s="1"/>
  <c r="AJ126" i="35"/>
  <c r="AG166" i="35"/>
  <c r="AH17" i="35"/>
  <c r="AG29" i="35"/>
  <c r="AG179" i="35" s="1"/>
  <c r="AK54" i="34"/>
  <c r="AK67" i="34" s="1"/>
  <c r="AJ66" i="34"/>
  <c r="AG172" i="34"/>
  <c r="AH23" i="34"/>
  <c r="AG35" i="34"/>
  <c r="AG185" i="34" s="1"/>
  <c r="AK144" i="35"/>
  <c r="AK157" i="35" s="1"/>
  <c r="AJ156" i="35"/>
  <c r="AK138" i="35"/>
  <c r="AJ150" i="35"/>
  <c r="AK136" i="35"/>
  <c r="AJ148" i="35"/>
  <c r="AK81" i="35"/>
  <c r="AJ93" i="35"/>
  <c r="AK108" i="34"/>
  <c r="AJ120" i="34"/>
  <c r="AG173" i="35"/>
  <c r="AH24" i="35"/>
  <c r="AG36" i="35"/>
  <c r="AG186" i="35" s="1"/>
  <c r="AK111" i="34"/>
  <c r="AJ123" i="34"/>
  <c r="AK108" i="35"/>
  <c r="AJ120" i="35"/>
  <c r="AE56" i="36"/>
  <c r="AE61" i="36"/>
  <c r="AK83" i="34"/>
  <c r="AJ95" i="34"/>
  <c r="AK48" i="34"/>
  <c r="AJ60" i="34"/>
  <c r="AC93" i="36"/>
  <c r="AC75" i="36"/>
  <c r="AC76" i="36" s="1"/>
  <c r="Y82" i="37" s="1"/>
  <c r="AK139" i="35"/>
  <c r="AJ151" i="35"/>
  <c r="AK106" i="34"/>
  <c r="AJ116" i="34"/>
  <c r="AJ118" i="34"/>
  <c r="AH21" i="34"/>
  <c r="AG170" i="34"/>
  <c r="AG33" i="34"/>
  <c r="AG183" i="34" s="1"/>
  <c r="AK53" i="35"/>
  <c r="AJ65" i="35"/>
  <c r="AK54" i="35"/>
  <c r="AK67" i="35" s="1"/>
  <c r="AJ66" i="35"/>
  <c r="AF178" i="34"/>
  <c r="AK50" i="34"/>
  <c r="AJ62" i="34"/>
  <c r="AH21" i="35"/>
  <c r="AG170" i="35"/>
  <c r="AG33" i="35"/>
  <c r="AG183" i="35" s="1"/>
  <c r="AK107" i="35"/>
  <c r="AJ119" i="35"/>
  <c r="AK46" i="34"/>
  <c r="AJ56" i="34"/>
  <c r="AJ58" i="34"/>
  <c r="AK77" i="34"/>
  <c r="AJ89" i="34"/>
  <c r="AK140" i="34"/>
  <c r="AJ152" i="34"/>
  <c r="AC73" i="36"/>
  <c r="Y83" i="37" s="1"/>
  <c r="AK79" i="35"/>
  <c r="AJ91" i="35"/>
  <c r="AK51" i="34"/>
  <c r="AJ63" i="34"/>
  <c r="AK73" i="35"/>
  <c r="AK75" i="35" s="1"/>
  <c r="AK73" i="34"/>
  <c r="AK75" i="34" s="1"/>
  <c r="AG174" i="34"/>
  <c r="AG37" i="34"/>
  <c r="AG187" i="34" s="1"/>
  <c r="AK141" i="34"/>
  <c r="AJ153" i="34"/>
  <c r="AK47" i="35"/>
  <c r="AJ59" i="35"/>
  <c r="AK47" i="34"/>
  <c r="AJ59" i="34"/>
  <c r="AK106" i="35"/>
  <c r="AJ116" i="35"/>
  <c r="AJ118" i="35"/>
  <c r="AK84" i="34"/>
  <c r="AK97" i="34" s="1"/>
  <c r="AJ96" i="34"/>
  <c r="AK79" i="34"/>
  <c r="AJ91" i="34"/>
  <c r="AK109" i="35"/>
  <c r="AJ121" i="35"/>
  <c r="AK107" i="34"/>
  <c r="AJ119" i="34"/>
  <c r="AG171" i="35"/>
  <c r="AH22" i="35"/>
  <c r="AG34" i="35"/>
  <c r="AG184" i="35" s="1"/>
  <c r="AK112" i="34"/>
  <c r="AJ124" i="34"/>
  <c r="AK46" i="35"/>
  <c r="AJ56" i="35"/>
  <c r="AJ58" i="35"/>
  <c r="AG18" i="35"/>
  <c r="AG26" i="35" s="1"/>
  <c r="AG176" i="35" s="1"/>
  <c r="AF255" i="36" s="1"/>
  <c r="AF167" i="35"/>
  <c r="AF30" i="35"/>
  <c r="AF180" i="35" s="1"/>
  <c r="AK143" i="34"/>
  <c r="AJ155" i="34"/>
  <c r="AK77" i="35"/>
  <c r="AJ89" i="35"/>
  <c r="AI13" i="35"/>
  <c r="AI13" i="34"/>
  <c r="AK43" i="34"/>
  <c r="AK45" i="34" s="1"/>
  <c r="AK43" i="35"/>
  <c r="AK45" i="35" s="1"/>
  <c r="AK141" i="35"/>
  <c r="AJ153" i="35"/>
  <c r="AF167" i="34"/>
  <c r="AG18" i="34"/>
  <c r="AG26" i="34" s="1"/>
  <c r="AG176" i="34" s="1"/>
  <c r="AF193" i="36" s="1"/>
  <c r="AF112" i="39" s="1"/>
  <c r="AF30" i="34"/>
  <c r="AF180" i="34" s="1"/>
  <c r="AK111" i="35"/>
  <c r="AJ123" i="35"/>
  <c r="AK78" i="35"/>
  <c r="AJ90" i="35"/>
  <c r="AK50" i="35"/>
  <c r="AJ62" i="35"/>
  <c r="AG166" i="34"/>
  <c r="AH17" i="34"/>
  <c r="AG29" i="34"/>
  <c r="AG179" i="34" s="1"/>
  <c r="AK110" i="35"/>
  <c r="AJ122" i="35"/>
  <c r="AK84" i="35"/>
  <c r="AK97" i="35" s="1"/>
  <c r="AJ96" i="35"/>
  <c r="AK80" i="34"/>
  <c r="AJ92" i="34"/>
  <c r="AG173" i="34"/>
  <c r="AH24" i="34"/>
  <c r="AG36" i="34"/>
  <c r="AG186" i="34" s="1"/>
  <c r="AK109" i="34"/>
  <c r="AJ121" i="34"/>
  <c r="AG172" i="35"/>
  <c r="AH23" i="35"/>
  <c r="AG35" i="35"/>
  <c r="AG185" i="35" s="1"/>
  <c r="AJ141" i="35"/>
  <c r="AJ146" i="35" s="1"/>
  <c r="AI153" i="35"/>
  <c r="AI159" i="35" s="1"/>
  <c r="AH163" i="34"/>
  <c r="AG176" i="36" s="1"/>
  <c r="AH15" i="34"/>
  <c r="AK76" i="34"/>
  <c r="AJ86" i="34"/>
  <c r="AJ88" i="34"/>
  <c r="AH18" i="36"/>
  <c r="AH19" i="36" s="1"/>
  <c r="AD56" i="37" s="1"/>
  <c r="AK139" i="34"/>
  <c r="AJ151" i="34"/>
  <c r="AK52" i="34"/>
  <c r="AJ64" i="34"/>
  <c r="AK113" i="34"/>
  <c r="AJ125" i="34"/>
  <c r="AK137" i="34"/>
  <c r="AJ149" i="34"/>
  <c r="AG165" i="34"/>
  <c r="AH16" i="34"/>
  <c r="AG28" i="34"/>
  <c r="AE39" i="34"/>
  <c r="AE189" i="34" s="1"/>
  <c r="AD194" i="36" s="1"/>
  <c r="AD217" i="36" s="1"/>
  <c r="AK114" i="34"/>
  <c r="AK127" i="34" s="1"/>
  <c r="AJ126" i="34"/>
  <c r="AK78" i="34"/>
  <c r="AJ90" i="34"/>
  <c r="AK53" i="34"/>
  <c r="AJ65" i="34"/>
  <c r="AK52" i="35"/>
  <c r="AJ64" i="35"/>
  <c r="AK80" i="35"/>
  <c r="AJ92" i="35"/>
  <c r="AK82" i="34"/>
  <c r="AJ94" i="34"/>
  <c r="AH15" i="35"/>
  <c r="AH163" i="35"/>
  <c r="AG238" i="36" s="1"/>
  <c r="AG174" i="35"/>
  <c r="AG37" i="35"/>
  <c r="AG187" i="35" s="1"/>
  <c r="AK76" i="35"/>
  <c r="AJ86" i="35"/>
  <c r="AJ88" i="35"/>
  <c r="AK143" i="35"/>
  <c r="AJ155" i="35"/>
  <c r="AD88" i="36"/>
  <c r="AD16" i="39" s="1"/>
  <c r="AD28" i="39" s="1"/>
  <c r="AD72" i="36"/>
  <c r="AG27" i="36"/>
  <c r="AG28" i="36" s="1"/>
  <c r="AC59" i="37" s="1"/>
  <c r="AG34" i="36"/>
  <c r="AG35" i="36" s="1"/>
  <c r="AC62" i="37" s="1"/>
  <c r="AK103" i="34"/>
  <c r="AK105" i="34" s="1"/>
  <c r="AK103" i="35"/>
  <c r="AK105" i="35" s="1"/>
  <c r="AG171" i="34"/>
  <c r="AH22" i="34"/>
  <c r="AG34" i="34"/>
  <c r="AG184" i="34" s="1"/>
  <c r="AL50" i="34"/>
  <c r="AK62" i="34"/>
  <c r="AG167" i="35"/>
  <c r="AH18" i="35"/>
  <c r="AG30" i="35"/>
  <c r="AG180" i="35" s="1"/>
  <c r="AK138" i="34"/>
  <c r="AJ150" i="34"/>
  <c r="AF178" i="35"/>
  <c r="AK144" i="34"/>
  <c r="AK157" i="34" s="1"/>
  <c r="AJ156" i="34"/>
  <c r="AK140" i="35"/>
  <c r="AJ152" i="35"/>
  <c r="AG167" i="34"/>
  <c r="AH18" i="34"/>
  <c r="AG30" i="34"/>
  <c r="AG180" i="34" s="1"/>
  <c r="AK81" i="34"/>
  <c r="AJ93" i="34"/>
  <c r="AK83" i="35"/>
  <c r="AJ95" i="35"/>
  <c r="AK136" i="34"/>
  <c r="AJ148" i="34"/>
  <c r="AI66" i="27"/>
  <c r="AI81" i="27" s="1"/>
  <c r="AF55" i="36"/>
  <c r="AF58" i="36"/>
  <c r="AF59" i="36" s="1"/>
  <c r="AB79" i="37" s="1"/>
  <c r="AK133" i="35"/>
  <c r="AK135" i="35" s="1"/>
  <c r="AK133" i="34"/>
  <c r="AK135" i="34" s="1"/>
  <c r="AE88" i="36"/>
  <c r="AE16" i="39" s="1"/>
  <c r="AE28" i="39" s="1"/>
  <c r="AE72" i="36"/>
  <c r="AK137" i="35"/>
  <c r="AJ149" i="35"/>
  <c r="AK82" i="35"/>
  <c r="AJ94" i="35"/>
  <c r="AK48" i="35"/>
  <c r="AJ60" i="35"/>
  <c r="AK113" i="35"/>
  <c r="AJ125" i="35"/>
  <c r="AH16" i="35"/>
  <c r="AG165" i="35"/>
  <c r="AG28" i="35"/>
  <c r="AL50" i="35"/>
  <c r="AK62" i="35"/>
  <c r="AJ141" i="34"/>
  <c r="AI153" i="34"/>
  <c r="AI159" i="34" s="1"/>
  <c r="AG169" i="35"/>
  <c r="AH20" i="35"/>
  <c r="AG32" i="35"/>
  <c r="AG182" i="35" s="1"/>
  <c r="AB76" i="36"/>
  <c r="AB78" i="36"/>
  <c r="AH20" i="34"/>
  <c r="AG169" i="34"/>
  <c r="AG32" i="34"/>
  <c r="AG182" i="34" s="1"/>
  <c r="AK51" i="35"/>
  <c r="AJ63" i="35"/>
  <c r="AK112" i="35"/>
  <c r="AJ124" i="35"/>
  <c r="AK110" i="34"/>
  <c r="AJ122" i="34"/>
  <c r="AI306" i="27"/>
  <c r="AI129" i="29"/>
  <c r="AI99" i="29"/>
  <c r="AK108" i="2"/>
  <c r="AK113" i="2" s="1"/>
  <c r="AK117" i="2" s="1"/>
  <c r="AK130" i="2" s="1"/>
  <c r="AM155" i="27"/>
  <c r="AK48" i="28"/>
  <c r="AJ60" i="28"/>
  <c r="AG33" i="28"/>
  <c r="AG183" i="28" s="1"/>
  <c r="AG170" i="28"/>
  <c r="AH21" i="28"/>
  <c r="AF415" i="27"/>
  <c r="AK113" i="29"/>
  <c r="AJ125" i="29"/>
  <c r="AK114" i="28"/>
  <c r="AK127" i="28" s="1"/>
  <c r="AJ126" i="28"/>
  <c r="AK79" i="28"/>
  <c r="AJ91" i="28"/>
  <c r="AK108" i="29"/>
  <c r="AJ120" i="29"/>
  <c r="AH255" i="27"/>
  <c r="AG404" i="27"/>
  <c r="AG267" i="27"/>
  <c r="AG417" i="27" s="1"/>
  <c r="AK106" i="29"/>
  <c r="AJ116" i="29"/>
  <c r="AJ118" i="29"/>
  <c r="AM188" i="27"/>
  <c r="AK82" i="29"/>
  <c r="AJ94" i="29"/>
  <c r="AK289" i="27"/>
  <c r="AJ301" i="27"/>
  <c r="AM123" i="27"/>
  <c r="AF30" i="28"/>
  <c r="AF180" i="28" s="1"/>
  <c r="AF167" i="28"/>
  <c r="AG18" i="28"/>
  <c r="AG26" i="28" s="1"/>
  <c r="AG176" i="28" s="1"/>
  <c r="AF69" i="36" s="1"/>
  <c r="AF15" i="39" s="1"/>
  <c r="AK283" i="27"/>
  <c r="AJ293" i="27"/>
  <c r="AJ295" i="27"/>
  <c r="AK81" i="28"/>
  <c r="AJ93" i="28"/>
  <c r="AR76" i="27"/>
  <c r="AQ235" i="27"/>
  <c r="AK111" i="29"/>
  <c r="AJ123" i="29"/>
  <c r="AT76" i="27"/>
  <c r="AS235" i="27"/>
  <c r="AM87" i="27"/>
  <c r="AI129" i="28"/>
  <c r="AK52" i="28"/>
  <c r="AJ64" i="28"/>
  <c r="AM159" i="27"/>
  <c r="AQ76" i="27"/>
  <c r="AP235" i="27"/>
  <c r="AJ378" i="27"/>
  <c r="AJ383" i="27" s="1"/>
  <c r="AI390" i="27"/>
  <c r="AI396" i="27" s="1"/>
  <c r="AK118" i="2"/>
  <c r="AL119" i="2" s="1"/>
  <c r="AM120" i="2" s="1"/>
  <c r="AN121" i="2" s="1"/>
  <c r="AO122" i="2" s="1"/>
  <c r="AP123" i="2" s="1"/>
  <c r="AQ124" i="2" s="1"/>
  <c r="AR125" i="2" s="1"/>
  <c r="AS126" i="2" s="1"/>
  <c r="AK51" i="28"/>
  <c r="AJ63" i="28"/>
  <c r="AK112" i="29"/>
  <c r="AJ124" i="29"/>
  <c r="AK52" i="29"/>
  <c r="AJ64" i="29"/>
  <c r="AL50" i="28"/>
  <c r="AK62" i="28"/>
  <c r="AM156" i="27"/>
  <c r="AH254" i="27"/>
  <c r="AG403" i="27"/>
  <c r="AG266" i="27"/>
  <c r="AG416" i="27" s="1"/>
  <c r="AL191" i="27"/>
  <c r="AG173" i="29"/>
  <c r="AH24" i="29"/>
  <c r="AG36" i="29"/>
  <c r="AG186" i="29" s="1"/>
  <c r="AK50" i="28"/>
  <c r="AJ62" i="28"/>
  <c r="AK235" i="27"/>
  <c r="AK239" i="27" s="1"/>
  <c r="AL76" i="27"/>
  <c r="AF178" i="28"/>
  <c r="AK78" i="28"/>
  <c r="AJ90" i="28"/>
  <c r="AF178" i="29"/>
  <c r="AK141" i="28"/>
  <c r="AJ153" i="28"/>
  <c r="AM96" i="27"/>
  <c r="AK345" i="27"/>
  <c r="AJ357" i="27"/>
  <c r="AK77" i="29"/>
  <c r="AJ89" i="29"/>
  <c r="AJ223" i="27"/>
  <c r="AK64" i="27"/>
  <c r="AK320" i="27"/>
  <c r="AJ332" i="27"/>
  <c r="AJ118" i="28"/>
  <c r="AK106" i="28"/>
  <c r="AJ116" i="28"/>
  <c r="AK112" i="28"/>
  <c r="AJ124" i="28"/>
  <c r="AM88" i="27"/>
  <c r="AL98" i="27"/>
  <c r="AL113" i="27" s="1"/>
  <c r="AL115" i="27"/>
  <c r="AK344" i="27"/>
  <c r="AJ356" i="27"/>
  <c r="AE276" i="27"/>
  <c r="AE426" i="27" s="1"/>
  <c r="AM189" i="27"/>
  <c r="AK143" i="29"/>
  <c r="AJ155" i="29"/>
  <c r="AK110" i="29"/>
  <c r="AJ122" i="29"/>
  <c r="AG34" i="28"/>
  <c r="AG184" i="28" s="1"/>
  <c r="AH22" i="28"/>
  <c r="AG171" i="28"/>
  <c r="AJ222" i="27"/>
  <c r="AK63" i="27"/>
  <c r="AK340" i="27"/>
  <c r="AK342" i="27" s="1"/>
  <c r="AK103" i="29"/>
  <c r="AK105" i="29" s="1"/>
  <c r="AK103" i="28"/>
  <c r="AK105" i="28" s="1"/>
  <c r="AK377" i="27"/>
  <c r="AJ389" i="27"/>
  <c r="AS76" i="27"/>
  <c r="AR235" i="27"/>
  <c r="AM152" i="27"/>
  <c r="AL179" i="27"/>
  <c r="AL162" i="27"/>
  <c r="AL177" i="27" s="1"/>
  <c r="AM94" i="27"/>
  <c r="AL287" i="27"/>
  <c r="AK299" i="27"/>
  <c r="AH257" i="27"/>
  <c r="AG406" i="27"/>
  <c r="AG269" i="27"/>
  <c r="AG419" i="27" s="1"/>
  <c r="AM128" i="27"/>
  <c r="AI220" i="27"/>
  <c r="AI226" i="27" s="1"/>
  <c r="AI241" i="27" s="1"/>
  <c r="AH25" i="36" s="1"/>
  <c r="AH40" i="36" s="1"/>
  <c r="AH41" i="36" s="1"/>
  <c r="AJ61" i="27"/>
  <c r="AJ66" i="27" s="1"/>
  <c r="AJ81" i="27" s="1"/>
  <c r="AH260" i="27"/>
  <c r="AG409" i="27"/>
  <c r="AG272" i="27"/>
  <c r="AG422" i="27" s="1"/>
  <c r="AK287" i="27"/>
  <c r="AJ299" i="27"/>
  <c r="AK194" i="27"/>
  <c r="AK209" i="27" s="1"/>
  <c r="AM184" i="27"/>
  <c r="AL211" i="27"/>
  <c r="AJ216" i="27"/>
  <c r="AK57" i="27"/>
  <c r="AH259" i="27"/>
  <c r="AG408" i="27"/>
  <c r="AG271" i="27"/>
  <c r="AG421" i="27" s="1"/>
  <c r="AK343" i="27"/>
  <c r="AJ353" i="27"/>
  <c r="AJ355" i="27"/>
  <c r="AG36" i="28"/>
  <c r="AG186" i="28" s="1"/>
  <c r="AG173" i="28"/>
  <c r="AH24" i="28"/>
  <c r="AK80" i="29"/>
  <c r="AJ92" i="29"/>
  <c r="AK79" i="27"/>
  <c r="AK346" i="27"/>
  <c r="AJ358" i="27"/>
  <c r="AK139" i="29"/>
  <c r="AJ151" i="29"/>
  <c r="AK376" i="27"/>
  <c r="AJ388" i="27"/>
  <c r="AK113" i="28"/>
  <c r="AJ125" i="28"/>
  <c r="AI99" i="28"/>
  <c r="AH261" i="27"/>
  <c r="AG410" i="27"/>
  <c r="AG273" i="27"/>
  <c r="AG423" i="27" s="1"/>
  <c r="AE39" i="28"/>
  <c r="AE189" i="28" s="1"/>
  <c r="AD70" i="36" s="1"/>
  <c r="AD102" i="36" s="1"/>
  <c r="AD103" i="36" s="1"/>
  <c r="AK288" i="27"/>
  <c r="AJ300" i="27"/>
  <c r="AM91" i="27"/>
  <c r="AK138" i="29"/>
  <c r="AJ150" i="29"/>
  <c r="AG167" i="29"/>
  <c r="AH18" i="29"/>
  <c r="AG30" i="29"/>
  <c r="AG180" i="29" s="1"/>
  <c r="AK84" i="28"/>
  <c r="AK97" i="28" s="1"/>
  <c r="AJ96" i="28"/>
  <c r="AM153" i="27"/>
  <c r="AK83" i="29"/>
  <c r="AJ95" i="29"/>
  <c r="AM160" i="27"/>
  <c r="AO76" i="27"/>
  <c r="AN235" i="27"/>
  <c r="AM191" i="27"/>
  <c r="AK136" i="29"/>
  <c r="AJ148" i="29"/>
  <c r="AG171" i="29"/>
  <c r="AH22" i="29"/>
  <c r="AG34" i="29"/>
  <c r="AG184" i="29" s="1"/>
  <c r="AG166" i="29"/>
  <c r="AH17" i="29"/>
  <c r="AG29" i="29"/>
  <c r="AG179" i="29" s="1"/>
  <c r="AK321" i="27"/>
  <c r="AK334" i="27" s="1"/>
  <c r="AJ333" i="27"/>
  <c r="AK370" i="27"/>
  <c r="AK372" i="27" s="1"/>
  <c r="AK133" i="29"/>
  <c r="AK135" i="29" s="1"/>
  <c r="AK133" i="28"/>
  <c r="AK135" i="28" s="1"/>
  <c r="AJ220" i="27"/>
  <c r="AK61" i="27"/>
  <c r="AK144" i="28"/>
  <c r="AK157" i="28" s="1"/>
  <c r="AJ156" i="28"/>
  <c r="AM154" i="27"/>
  <c r="AM90" i="27"/>
  <c r="AM157" i="27"/>
  <c r="AK316" i="27"/>
  <c r="AJ328" i="27"/>
  <c r="AI250" i="27"/>
  <c r="AI13" i="28"/>
  <c r="AI13" i="29"/>
  <c r="AG32" i="28"/>
  <c r="AG182" i="28" s="1"/>
  <c r="AG169" i="28"/>
  <c r="AH20" i="28"/>
  <c r="AJ141" i="29"/>
  <c r="AI153" i="29"/>
  <c r="AI159" i="29" s="1"/>
  <c r="AG174" i="28"/>
  <c r="AG37" i="28"/>
  <c r="AG187" i="28" s="1"/>
  <c r="AH21" i="29"/>
  <c r="AG170" i="29"/>
  <c r="AG33" i="29"/>
  <c r="AG183" i="29" s="1"/>
  <c r="AK82" i="28"/>
  <c r="AJ94" i="28"/>
  <c r="AK76" i="29"/>
  <c r="AJ86" i="29"/>
  <c r="AJ88" i="29"/>
  <c r="AK310" i="27"/>
  <c r="AK312" i="27" s="1"/>
  <c r="AK73" i="29"/>
  <c r="AK75" i="29" s="1"/>
  <c r="AK73" i="28"/>
  <c r="AK75" i="28" s="1"/>
  <c r="AK43" i="28"/>
  <c r="AK45" i="28" s="1"/>
  <c r="AK280" i="27"/>
  <c r="AK282" i="27" s="1"/>
  <c r="AK43" i="29"/>
  <c r="AK45" i="29" s="1"/>
  <c r="AK111" i="28"/>
  <c r="AJ123" i="28"/>
  <c r="AM183" i="27"/>
  <c r="AK141" i="29"/>
  <c r="AJ153" i="29"/>
  <c r="AK381" i="27"/>
  <c r="AJ393" i="27"/>
  <c r="AJ148" i="28"/>
  <c r="AK136" i="28"/>
  <c r="AK285" i="27"/>
  <c r="AJ297" i="27"/>
  <c r="AJ215" i="27"/>
  <c r="AJ243" i="27" s="1"/>
  <c r="AI16" i="36" s="1"/>
  <c r="AJ83" i="27"/>
  <c r="AK56" i="27"/>
  <c r="AM185" i="27"/>
  <c r="AJ224" i="27"/>
  <c r="AK55" i="27"/>
  <c r="AO196" i="27"/>
  <c r="AN207" i="27"/>
  <c r="AK143" i="28"/>
  <c r="AJ155" i="28"/>
  <c r="AM190" i="27"/>
  <c r="AM76" i="27"/>
  <c r="AL235" i="27"/>
  <c r="AK51" i="29"/>
  <c r="AJ63" i="29"/>
  <c r="AK137" i="28"/>
  <c r="AJ149" i="28"/>
  <c r="AN94" i="27"/>
  <c r="AK79" i="29"/>
  <c r="AJ91" i="29"/>
  <c r="AK349" i="27"/>
  <c r="AJ361" i="27"/>
  <c r="AK140" i="28"/>
  <c r="AJ152" i="28"/>
  <c r="AH258" i="27"/>
  <c r="AG407" i="27"/>
  <c r="AG270" i="27"/>
  <c r="AG420" i="27" s="1"/>
  <c r="AK350" i="27"/>
  <c r="AJ362" i="27"/>
  <c r="AJ88" i="28"/>
  <c r="AJ86" i="28"/>
  <c r="AK76" i="28"/>
  <c r="AG411" i="27"/>
  <c r="AG274" i="27"/>
  <c r="AG424" i="27" s="1"/>
  <c r="AM121" i="27"/>
  <c r="AM89" i="27"/>
  <c r="AI336" i="27"/>
  <c r="AK48" i="29"/>
  <c r="AJ60" i="29"/>
  <c r="AM127" i="27"/>
  <c r="AK78" i="29"/>
  <c r="AJ90" i="29"/>
  <c r="AG174" i="29"/>
  <c r="AG37" i="29"/>
  <c r="AG187" i="29" s="1"/>
  <c r="AM92" i="27"/>
  <c r="AM124" i="27"/>
  <c r="AJ141" i="28"/>
  <c r="AJ146" i="28" s="1"/>
  <c r="AI153" i="28"/>
  <c r="AI159" i="28" s="1"/>
  <c r="AK317" i="27"/>
  <c r="AJ329" i="27"/>
  <c r="AM151" i="27"/>
  <c r="AK81" i="29"/>
  <c r="AJ93" i="29"/>
  <c r="AK373" i="27"/>
  <c r="AJ385" i="27"/>
  <c r="AM125" i="27"/>
  <c r="AK110" i="28"/>
  <c r="AJ122" i="28"/>
  <c r="AK108" i="28"/>
  <c r="AJ120" i="28"/>
  <c r="AM187" i="27"/>
  <c r="AH15" i="28"/>
  <c r="AH163" i="28"/>
  <c r="AG52" i="36" s="1"/>
  <c r="AG53" i="36" s="1"/>
  <c r="AK351" i="27"/>
  <c r="AJ363" i="27"/>
  <c r="AM119" i="27"/>
  <c r="AK77" i="28"/>
  <c r="AJ89" i="28"/>
  <c r="AK84" i="29"/>
  <c r="AK97" i="29" s="1"/>
  <c r="AJ96" i="29"/>
  <c r="AH23" i="29"/>
  <c r="AG172" i="29"/>
  <c r="AG35" i="29"/>
  <c r="AG185" i="29" s="1"/>
  <c r="AK375" i="27"/>
  <c r="AJ387" i="27"/>
  <c r="AI146" i="29"/>
  <c r="AK313" i="27"/>
  <c r="AJ323" i="27"/>
  <c r="AJ325" i="27"/>
  <c r="AK109" i="28"/>
  <c r="AJ121" i="28"/>
  <c r="AN132" i="27"/>
  <c r="AM143" i="27"/>
  <c r="AK318" i="27"/>
  <c r="AJ330" i="27"/>
  <c r="AK315" i="27"/>
  <c r="AJ327" i="27"/>
  <c r="AK53" i="29"/>
  <c r="AJ65" i="29"/>
  <c r="AG30" i="28"/>
  <c r="AG180" i="28" s="1"/>
  <c r="AG167" i="28"/>
  <c r="AH18" i="28"/>
  <c r="AI69" i="29"/>
  <c r="AG255" i="27"/>
  <c r="AG263" i="27" s="1"/>
  <c r="AG413" i="27" s="1"/>
  <c r="AF404" i="27"/>
  <c r="AF267" i="27"/>
  <c r="AF417" i="27" s="1"/>
  <c r="AG28" i="28"/>
  <c r="AG165" i="28"/>
  <c r="AH16" i="28"/>
  <c r="AK83" i="28"/>
  <c r="AJ95" i="28"/>
  <c r="AG35" i="28"/>
  <c r="AG185" i="28" s="1"/>
  <c r="AG172" i="28"/>
  <c r="AH23" i="28"/>
  <c r="AH15" i="29"/>
  <c r="AH163" i="29"/>
  <c r="AG114" i="36" s="1"/>
  <c r="AK380" i="27"/>
  <c r="AJ392" i="27"/>
  <c r="AK347" i="27"/>
  <c r="AJ359" i="27"/>
  <c r="AL50" i="29"/>
  <c r="AK62" i="29"/>
  <c r="AM120" i="27"/>
  <c r="AL147" i="27"/>
  <c r="AL130" i="27"/>
  <c r="AL145" i="27" s="1"/>
  <c r="AK50" i="29"/>
  <c r="AJ62" i="29"/>
  <c r="AK46" i="29"/>
  <c r="AJ56" i="29"/>
  <c r="AJ58" i="29"/>
  <c r="AM126" i="27"/>
  <c r="AK107" i="29"/>
  <c r="AJ119" i="29"/>
  <c r="AN76" i="27"/>
  <c r="AM235" i="27"/>
  <c r="AK137" i="29"/>
  <c r="AJ149" i="29"/>
  <c r="AM158" i="27"/>
  <c r="AP76" i="27"/>
  <c r="AO235" i="27"/>
  <c r="AK138" i="28"/>
  <c r="AJ150" i="28"/>
  <c r="AK107" i="28"/>
  <c r="AJ119" i="28"/>
  <c r="AK54" i="28"/>
  <c r="AK67" i="28" s="1"/>
  <c r="AJ66" i="28"/>
  <c r="AG402" i="27"/>
  <c r="AH253" i="27"/>
  <c r="AG265" i="27"/>
  <c r="AJ130" i="2"/>
  <c r="AN175" i="27"/>
  <c r="AO164" i="27"/>
  <c r="AG165" i="29"/>
  <c r="AH16" i="29"/>
  <c r="AG28" i="29"/>
  <c r="AK140" i="29"/>
  <c r="AJ152" i="29"/>
  <c r="AM186" i="27"/>
  <c r="AK348" i="27"/>
  <c r="AJ360" i="27"/>
  <c r="AK54" i="29"/>
  <c r="AK67" i="29" s="1"/>
  <c r="AJ66" i="29"/>
  <c r="AK314" i="27"/>
  <c r="AJ326" i="27"/>
  <c r="AG29" i="28"/>
  <c r="AG179" i="28" s="1"/>
  <c r="AG166" i="28"/>
  <c r="AH17" i="28"/>
  <c r="AK144" i="29"/>
  <c r="AK157" i="29" s="1"/>
  <c r="AJ156" i="29"/>
  <c r="AK109" i="29"/>
  <c r="AJ121" i="29"/>
  <c r="AK139" i="28"/>
  <c r="AJ151" i="28"/>
  <c r="AJ219" i="27"/>
  <c r="AK60" i="27"/>
  <c r="AK114" i="29"/>
  <c r="AK127" i="29" s="1"/>
  <c r="AJ126" i="29"/>
  <c r="AH252" i="27"/>
  <c r="AH400" i="27"/>
  <c r="AM95" i="27"/>
  <c r="AK290" i="27"/>
  <c r="AJ302" i="27"/>
  <c r="AM122" i="27"/>
  <c r="AO100" i="27"/>
  <c r="AN111" i="27"/>
  <c r="AK53" i="28"/>
  <c r="AJ65" i="28"/>
  <c r="AK284" i="27"/>
  <c r="AJ296" i="27"/>
  <c r="AK374" i="27"/>
  <c r="AJ386" i="27"/>
  <c r="AJ217" i="27"/>
  <c r="AK58" i="27"/>
  <c r="AI366" i="27"/>
  <c r="AH20" i="29"/>
  <c r="AG169" i="29"/>
  <c r="AG32" i="29"/>
  <c r="AG182" i="29" s="1"/>
  <c r="AK47" i="29"/>
  <c r="AJ59" i="29"/>
  <c r="AJ58" i="28"/>
  <c r="AK46" i="28"/>
  <c r="AJ56" i="28"/>
  <c r="AJ218" i="27"/>
  <c r="AK59" i="27"/>
  <c r="AK378" i="27"/>
  <c r="AJ390" i="27"/>
  <c r="AK291" i="27"/>
  <c r="AK304" i="27" s="1"/>
  <c r="AJ303" i="27"/>
  <c r="AK47" i="28"/>
  <c r="AJ59" i="28"/>
  <c r="AK80" i="28"/>
  <c r="AJ92" i="28"/>
  <c r="AI69" i="28"/>
  <c r="AG18" i="29"/>
  <c r="AG26" i="29" s="1"/>
  <c r="AG176" i="29" s="1"/>
  <c r="AF131" i="36" s="1"/>
  <c r="AF48" i="39" s="1"/>
  <c r="AF167" i="29"/>
  <c r="AF30" i="29"/>
  <c r="AF180" i="29" s="1"/>
  <c r="AK319" i="27"/>
  <c r="AJ331" i="27"/>
  <c r="AJ94" i="2"/>
  <c r="AI108" i="2"/>
  <c r="AI113" i="2" s="1"/>
  <c r="AI117" i="2" s="1"/>
  <c r="AI130" i="2" s="1"/>
  <c r="AI141" i="2" s="1"/>
  <c r="AI104" i="2"/>
  <c r="AI106" i="2" s="1"/>
  <c r="AL85" i="2"/>
  <c r="AL135" i="2" s="1"/>
  <c r="AL82" i="2"/>
  <c r="AL89" i="2"/>
  <c r="AL139" i="2" s="1"/>
  <c r="AL81" i="2"/>
  <c r="AL83" i="2"/>
  <c r="AL87" i="2"/>
  <c r="AL137" i="2" s="1"/>
  <c r="AL84" i="2"/>
  <c r="AL134" i="2" s="1"/>
  <c r="AL86" i="2"/>
  <c r="AL136" i="2" s="1"/>
  <c r="AL80" i="2"/>
  <c r="AL72" i="2"/>
  <c r="AM94" i="2"/>
  <c r="AN95" i="2" s="1"/>
  <c r="AO96" i="2" s="1"/>
  <c r="AP97" i="2" s="1"/>
  <c r="AQ98" i="2" s="1"/>
  <c r="AR99" i="2" s="1"/>
  <c r="AS100" i="2" s="1"/>
  <c r="AT101" i="2" s="1"/>
  <c r="AU102" i="2" s="1"/>
  <c r="AK87" i="2"/>
  <c r="AK137" i="2" s="1"/>
  <c r="AJ91" i="2"/>
  <c r="AN61" i="2"/>
  <c r="AN71" i="2" s="1"/>
  <c r="AN60" i="2"/>
  <c r="AN70" i="2" s="1"/>
  <c r="AN59" i="2"/>
  <c r="AN69" i="2" s="1"/>
  <c r="AN58" i="2"/>
  <c r="AN68" i="2" s="1"/>
  <c r="AL62" i="2"/>
  <c r="AN57" i="2"/>
  <c r="AN67" i="2" s="1"/>
  <c r="AL7" i="12"/>
  <c r="AD164" i="36" l="1"/>
  <c r="AD165" i="36" s="1"/>
  <c r="AD155" i="36"/>
  <c r="AD156" i="36" s="1"/>
  <c r="Z113" i="37" s="1"/>
  <c r="Z90" i="39"/>
  <c r="Z96" i="39" s="1"/>
  <c r="V172" i="37" s="1"/>
  <c r="V176" i="37" s="1"/>
  <c r="Z95" i="39"/>
  <c r="Z63" i="39"/>
  <c r="Z69" i="39" s="1"/>
  <c r="V116" i="37" s="1"/>
  <c r="V126" i="37" s="1"/>
  <c r="V128" i="37" s="1"/>
  <c r="Y69" i="39"/>
  <c r="T120" i="37"/>
  <c r="X127" i="37"/>
  <c r="AJ39" i="39"/>
  <c r="AJ41" i="39"/>
  <c r="T98" i="37"/>
  <c r="T100" i="37" s="1"/>
  <c r="AI39" i="39"/>
  <c r="U98" i="37"/>
  <c r="U100" i="37" s="1"/>
  <c r="V98" i="37"/>
  <c r="V100" i="37" s="1"/>
  <c r="W147" i="37"/>
  <c r="W155" i="37"/>
  <c r="W156" i="37" s="1"/>
  <c r="W119" i="37"/>
  <c r="W175" i="37"/>
  <c r="W183" i="37"/>
  <c r="W91" i="37"/>
  <c r="W99" i="37"/>
  <c r="AD264" i="36"/>
  <c r="AC264" i="36"/>
  <c r="AB283" i="36"/>
  <c r="X169" i="37"/>
  <c r="AC98" i="39"/>
  <c r="AC99" i="39" s="1"/>
  <c r="Y173" i="37" s="1"/>
  <c r="AC83" i="39"/>
  <c r="AC85" i="39" s="1"/>
  <c r="AC87" i="39" s="1"/>
  <c r="AA89" i="39" s="1" a="1"/>
  <c r="AA89" i="39" s="1"/>
  <c r="Z167" i="37"/>
  <c r="AD265" i="36"/>
  <c r="AD152" i="36"/>
  <c r="AD153" i="36" s="1"/>
  <c r="Z114" i="37" s="1"/>
  <c r="AD49" i="39"/>
  <c r="AC167" i="36"/>
  <c r="AC168" i="36" s="1"/>
  <c r="Y124" i="37" s="1"/>
  <c r="Y127" i="37" s="1"/>
  <c r="Y122" i="37"/>
  <c r="Y123" i="37" s="1"/>
  <c r="Y150" i="37"/>
  <c r="Y151" i="37" s="1"/>
  <c r="AC229" i="36"/>
  <c r="AC230" i="36" s="1"/>
  <c r="Y152" i="37" s="1"/>
  <c r="AC265" i="36"/>
  <c r="Y166" i="37"/>
  <c r="AB159" i="36"/>
  <c r="X113" i="37"/>
  <c r="Y119" i="37"/>
  <c r="AD83" i="39"/>
  <c r="AD98" i="39"/>
  <c r="AD99" i="39" s="1"/>
  <c r="Z173" i="37" s="1"/>
  <c r="U176" i="37"/>
  <c r="AC289" i="36"/>
  <c r="Y178" i="37" s="1"/>
  <c r="Y179" i="37" s="1"/>
  <c r="AE152" i="36"/>
  <c r="AE153" i="36" s="1"/>
  <c r="AA114" i="37" s="1"/>
  <c r="AE49" i="39"/>
  <c r="AC56" i="39"/>
  <c r="AC58" i="39" s="1"/>
  <c r="AC60" i="39" s="1"/>
  <c r="AC71" i="39"/>
  <c r="AC72" i="39" s="1"/>
  <c r="Y117" i="37" s="1"/>
  <c r="AF75" i="39"/>
  <c r="AF274" i="36"/>
  <c r="AF258" i="36"/>
  <c r="AE276" i="36"/>
  <c r="AE277" i="36" s="1"/>
  <c r="AA170" i="37" s="1"/>
  <c r="AE76" i="39"/>
  <c r="AD289" i="36"/>
  <c r="Z178" i="37" s="1"/>
  <c r="Z179" i="37" s="1"/>
  <c r="AB221" i="36"/>
  <c r="X141" i="37"/>
  <c r="AE259" i="36"/>
  <c r="AE186" i="36"/>
  <c r="AA136" i="37"/>
  <c r="AA154" i="37" s="1"/>
  <c r="AE248" i="36"/>
  <c r="AA164" i="37"/>
  <c r="AC33" i="39"/>
  <c r="AA35" i="39" s="1" a="1"/>
  <c r="AA35" i="39" s="1"/>
  <c r="AD71" i="37"/>
  <c r="AH43" i="36"/>
  <c r="AH44" i="36" s="1"/>
  <c r="AD73" i="37" s="1"/>
  <c r="Z94" i="37"/>
  <c r="Z95" i="37" s="1"/>
  <c r="AD105" i="36"/>
  <c r="AD106" i="36" s="1"/>
  <c r="Z96" i="37" s="1"/>
  <c r="AC68" i="37"/>
  <c r="AC202" i="36"/>
  <c r="AB79" i="36"/>
  <c r="X82" i="37"/>
  <c r="AD31" i="39"/>
  <c r="AD44" i="39"/>
  <c r="AD45" i="39" s="1"/>
  <c r="Z89" i="37" s="1"/>
  <c r="AD29" i="39"/>
  <c r="AB97" i="36"/>
  <c r="X85" i="37"/>
  <c r="AE44" i="39"/>
  <c r="AE45" i="39" s="1"/>
  <c r="AA89" i="37" s="1"/>
  <c r="AE31" i="39"/>
  <c r="AE29" i="39"/>
  <c r="AE62" i="36"/>
  <c r="AA80" i="37"/>
  <c r="AC203" i="36"/>
  <c r="AC140" i="36"/>
  <c r="AJ129" i="35"/>
  <c r="AF39" i="35"/>
  <c r="AF189" i="35" s="1"/>
  <c r="AE256" i="36" s="1"/>
  <c r="AE279" i="36" s="1"/>
  <c r="AD90" i="36"/>
  <c r="AD91" i="36" s="1"/>
  <c r="Z86" i="37" s="1"/>
  <c r="AG241" i="36"/>
  <c r="AG239" i="36"/>
  <c r="AG244" i="36" s="1"/>
  <c r="AG245" i="36" s="1"/>
  <c r="AC163" i="37" s="1"/>
  <c r="AG179" i="36"/>
  <c r="AG177" i="36"/>
  <c r="AG182" i="36" s="1"/>
  <c r="AG183" i="36" s="1"/>
  <c r="AC135" i="37" s="1"/>
  <c r="AE197" i="36"/>
  <c r="AA139" i="37" s="1"/>
  <c r="AC94" i="36"/>
  <c r="AE124" i="36"/>
  <c r="AF242" i="36"/>
  <c r="AF247" i="36"/>
  <c r="AF196" i="36"/>
  <c r="AF212" i="36"/>
  <c r="AF214" i="36" s="1"/>
  <c r="AF215" i="36" s="1"/>
  <c r="AB142" i="37" s="1"/>
  <c r="AC141" i="36"/>
  <c r="AE90" i="36"/>
  <c r="AE91" i="36" s="1"/>
  <c r="AA86" i="37" s="1"/>
  <c r="AD226" i="36"/>
  <c r="AD227" i="36" s="1"/>
  <c r="AD199" i="36"/>
  <c r="AF180" i="36"/>
  <c r="AF185" i="36"/>
  <c r="AD137" i="36"/>
  <c r="AD138" i="36" s="1"/>
  <c r="Z110" i="37" s="1"/>
  <c r="AC78" i="36"/>
  <c r="AD135" i="36"/>
  <c r="Z111" i="37" s="1"/>
  <c r="AE135" i="36"/>
  <c r="AA111" i="37" s="1"/>
  <c r="AC282" i="36"/>
  <c r="AC280" i="36"/>
  <c r="AC158" i="36"/>
  <c r="AC218" i="36"/>
  <c r="AC220" i="36"/>
  <c r="AC159" i="36"/>
  <c r="AF134" i="36"/>
  <c r="AF150" i="36"/>
  <c r="AJ99" i="34"/>
  <c r="AJ69" i="34"/>
  <c r="AF123" i="36"/>
  <c r="AF118" i="36"/>
  <c r="AB108" i="37" s="1"/>
  <c r="AG117" i="36"/>
  <c r="AG115" i="36"/>
  <c r="AG120" i="36" s="1"/>
  <c r="AG121" i="36" s="1"/>
  <c r="AC107" i="37" s="1"/>
  <c r="AJ99" i="35"/>
  <c r="AJ69" i="35"/>
  <c r="AF39" i="34"/>
  <c r="AF189" i="34" s="1"/>
  <c r="AE194" i="36" s="1"/>
  <c r="AE217" i="36" s="1"/>
  <c r="AJ129" i="34"/>
  <c r="AF88" i="36"/>
  <c r="AF16" i="39" s="1"/>
  <c r="AF28" i="39" s="1"/>
  <c r="AF72" i="36"/>
  <c r="AL52" i="35"/>
  <c r="AK64" i="35"/>
  <c r="AI17" i="35"/>
  <c r="AH166" i="35"/>
  <c r="AH29" i="35"/>
  <c r="AH179" i="35" s="1"/>
  <c r="AL138" i="35"/>
  <c r="AK150" i="35"/>
  <c r="AL84" i="35"/>
  <c r="AL97" i="35" s="1"/>
  <c r="AK96" i="35"/>
  <c r="AL106" i="34"/>
  <c r="AK116" i="34"/>
  <c r="AK118" i="34"/>
  <c r="AH165" i="35"/>
  <c r="AI16" i="35"/>
  <c r="AH28" i="35"/>
  <c r="AL53" i="34"/>
  <c r="AK65" i="34"/>
  <c r="AK142" i="35"/>
  <c r="AK146" i="35" s="1"/>
  <c r="AJ154" i="35"/>
  <c r="AJ159" i="35" s="1"/>
  <c r="AI18" i="34"/>
  <c r="AH167" i="34"/>
  <c r="AH30" i="34"/>
  <c r="AH180" i="34" s="1"/>
  <c r="AL80" i="34"/>
  <c r="AK92" i="34"/>
  <c r="AL80" i="35"/>
  <c r="AK92" i="35"/>
  <c r="AL51" i="34"/>
  <c r="AK63" i="34"/>
  <c r="AL54" i="34"/>
  <c r="AL67" i="34" s="1"/>
  <c r="AK66" i="34"/>
  <c r="AG168" i="34"/>
  <c r="AH19" i="34"/>
  <c r="AH26" i="34" s="1"/>
  <c r="AH176" i="34" s="1"/>
  <c r="AG193" i="36" s="1"/>
  <c r="AG112" i="39" s="1"/>
  <c r="AG31" i="34"/>
  <c r="AG181" i="34" s="1"/>
  <c r="AL78" i="35"/>
  <c r="AK90" i="35"/>
  <c r="AH172" i="35"/>
  <c r="AI23" i="35"/>
  <c r="AH35" i="35"/>
  <c r="AH185" i="35" s="1"/>
  <c r="AL76" i="34"/>
  <c r="AK86" i="34"/>
  <c r="AK88" i="34"/>
  <c r="AL84" i="34"/>
  <c r="AL97" i="34" s="1"/>
  <c r="AK96" i="34"/>
  <c r="AH174" i="35"/>
  <c r="AH37" i="35"/>
  <c r="AH187" i="35" s="1"/>
  <c r="AD73" i="36"/>
  <c r="Z83" i="37" s="1"/>
  <c r="AH166" i="34"/>
  <c r="AI17" i="34"/>
  <c r="AH29" i="34"/>
  <c r="AH179" i="34" s="1"/>
  <c r="AJ13" i="34"/>
  <c r="AJ13" i="35"/>
  <c r="AH34" i="36"/>
  <c r="AH35" i="36" s="1"/>
  <c r="AD62" i="37" s="1"/>
  <c r="AH27" i="36"/>
  <c r="AH28" i="36" s="1"/>
  <c r="AD59" i="37" s="1"/>
  <c r="AK142" i="34"/>
  <c r="AK146" i="34" s="1"/>
  <c r="AJ154" i="34"/>
  <c r="AJ159" i="34" s="1"/>
  <c r="AL114" i="35"/>
  <c r="AL127" i="35" s="1"/>
  <c r="AK126" i="35"/>
  <c r="AL82" i="34"/>
  <c r="AK94" i="34"/>
  <c r="AM51" i="34"/>
  <c r="AL63" i="34"/>
  <c r="AH173" i="35"/>
  <c r="AI24" i="35"/>
  <c r="AH36" i="35"/>
  <c r="AH186" i="35" s="1"/>
  <c r="AL81" i="34"/>
  <c r="AK93" i="34"/>
  <c r="AG168" i="35"/>
  <c r="AH19" i="35"/>
  <c r="AG31" i="35"/>
  <c r="AG181" i="35" s="1"/>
  <c r="AL48" i="35"/>
  <c r="AK60" i="35"/>
  <c r="AL76" i="35"/>
  <c r="AK86" i="35"/>
  <c r="AK88" i="35"/>
  <c r="AC79" i="36"/>
  <c r="AL137" i="35"/>
  <c r="AK149" i="35"/>
  <c r="AH173" i="34"/>
  <c r="AI24" i="34"/>
  <c r="AH36" i="34"/>
  <c r="AH186" i="34" s="1"/>
  <c r="AL133" i="34"/>
  <c r="AL135" i="34" s="1"/>
  <c r="AL133" i="35"/>
  <c r="AL135" i="35" s="1"/>
  <c r="AL43" i="34"/>
  <c r="AL45" i="34" s="1"/>
  <c r="AL43" i="35"/>
  <c r="AL45" i="35" s="1"/>
  <c r="AI18" i="36"/>
  <c r="AI19" i="36" s="1"/>
  <c r="AE56" i="37" s="1"/>
  <c r="AL103" i="34"/>
  <c r="AL105" i="34" s="1"/>
  <c r="AL103" i="35"/>
  <c r="AL105" i="35" s="1"/>
  <c r="AI21" i="34"/>
  <c r="AH170" i="34"/>
  <c r="AH33" i="34"/>
  <c r="AH183" i="34" s="1"/>
  <c r="AL83" i="34"/>
  <c r="AK95" i="34"/>
  <c r="AL79" i="34"/>
  <c r="AK91" i="34"/>
  <c r="AL140" i="34"/>
  <c r="AK152" i="34"/>
  <c r="AL51" i="35"/>
  <c r="AK63" i="35"/>
  <c r="AL108" i="35"/>
  <c r="AK120" i="35"/>
  <c r="AG55" i="36"/>
  <c r="AG58" i="36"/>
  <c r="AG59" i="36" s="1"/>
  <c r="AC79" i="37" s="1"/>
  <c r="AL111" i="34"/>
  <c r="AK123" i="34"/>
  <c r="AM51" i="35"/>
  <c r="AL63" i="35"/>
  <c r="AL49" i="35"/>
  <c r="AK61" i="35"/>
  <c r="AF56" i="36"/>
  <c r="AF61" i="36"/>
  <c r="AH168" i="34"/>
  <c r="AI19" i="34"/>
  <c r="AH31" i="34"/>
  <c r="AH181" i="34" s="1"/>
  <c r="AL77" i="35"/>
  <c r="AK89" i="35"/>
  <c r="AL138" i="34"/>
  <c r="AK150" i="34"/>
  <c r="AL77" i="34"/>
  <c r="AK89" i="34"/>
  <c r="AI15" i="34"/>
  <c r="AI163" i="34"/>
  <c r="AH176" i="36" s="1"/>
  <c r="AC96" i="36"/>
  <c r="AL108" i="34"/>
  <c r="AK120" i="34"/>
  <c r="AL142" i="34"/>
  <c r="AK154" i="34"/>
  <c r="AL141" i="34"/>
  <c r="AK153" i="34"/>
  <c r="AL107" i="34"/>
  <c r="AK119" i="34"/>
  <c r="AL109" i="34"/>
  <c r="AK121" i="34"/>
  <c r="AL139" i="35"/>
  <c r="AK151" i="35"/>
  <c r="AI22" i="34"/>
  <c r="AH171" i="34"/>
  <c r="AH34" i="34"/>
  <c r="AH184" i="34" s="1"/>
  <c r="AG178" i="35"/>
  <c r="AL136" i="34"/>
  <c r="AK148" i="34"/>
  <c r="AJ146" i="34"/>
  <c r="AL139" i="34"/>
  <c r="AK151" i="34"/>
  <c r="AI23" i="34"/>
  <c r="AH172" i="34"/>
  <c r="AH35" i="34"/>
  <c r="AH185" i="34" s="1"/>
  <c r="AL81" i="35"/>
  <c r="AK93" i="35"/>
  <c r="AH165" i="34"/>
  <c r="AI16" i="34"/>
  <c r="AH28" i="34"/>
  <c r="AL110" i="34"/>
  <c r="AK122" i="34"/>
  <c r="AL79" i="35"/>
  <c r="AK91" i="35"/>
  <c r="AL142" i="35"/>
  <c r="AK154" i="35"/>
  <c r="AI15" i="35"/>
  <c r="AI163" i="35"/>
  <c r="AH238" i="36" s="1"/>
  <c r="AL47" i="35"/>
  <c r="AK59" i="35"/>
  <c r="AL107" i="35"/>
  <c r="AK119" i="35"/>
  <c r="AL109" i="35"/>
  <c r="AK121" i="35"/>
  <c r="AL47" i="34"/>
  <c r="AK59" i="34"/>
  <c r="AD93" i="36"/>
  <c r="AD75" i="36"/>
  <c r="AD76" i="36" s="1"/>
  <c r="Z82" i="37" s="1"/>
  <c r="AL113" i="35"/>
  <c r="AK125" i="35"/>
  <c r="AL83" i="35"/>
  <c r="AK95" i="35"/>
  <c r="AL136" i="35"/>
  <c r="AK148" i="35"/>
  <c r="AL137" i="34"/>
  <c r="AK149" i="34"/>
  <c r="AL114" i="34"/>
  <c r="AL127" i="34" s="1"/>
  <c r="AK126" i="34"/>
  <c r="AL111" i="35"/>
  <c r="AK123" i="35"/>
  <c r="AL46" i="35"/>
  <c r="AK56" i="35"/>
  <c r="AK58" i="35"/>
  <c r="AL110" i="35"/>
  <c r="AK122" i="35"/>
  <c r="AL52" i="34"/>
  <c r="AK64" i="34"/>
  <c r="AL78" i="34"/>
  <c r="AK90" i="34"/>
  <c r="AI22" i="35"/>
  <c r="AH171" i="35"/>
  <c r="AH34" i="35"/>
  <c r="AH184" i="35" s="1"/>
  <c r="AL54" i="35"/>
  <c r="AL67" i="35" s="1"/>
  <c r="AK66" i="35"/>
  <c r="AL140" i="35"/>
  <c r="AK152" i="35"/>
  <c r="AL82" i="35"/>
  <c r="AK94" i="35"/>
  <c r="AL73" i="35"/>
  <c r="AL75" i="35" s="1"/>
  <c r="AL73" i="34"/>
  <c r="AL75" i="34" s="1"/>
  <c r="AL194" i="27"/>
  <c r="AL209" i="27" s="1"/>
  <c r="AH170" i="35"/>
  <c r="AI21" i="35"/>
  <c r="AH33" i="35"/>
  <c r="AH183" i="35" s="1"/>
  <c r="AE73" i="36"/>
  <c r="AA83" i="37" s="1"/>
  <c r="AL141" i="35"/>
  <c r="AK153" i="35"/>
  <c r="AI19" i="35"/>
  <c r="AH168" i="35"/>
  <c r="AH31" i="35"/>
  <c r="AH181" i="35" s="1"/>
  <c r="AL106" i="35"/>
  <c r="AK116" i="35"/>
  <c r="AK118" i="35"/>
  <c r="AL144" i="35"/>
  <c r="AL157" i="35" s="1"/>
  <c r="AK156" i="35"/>
  <c r="AL53" i="35"/>
  <c r="AK65" i="35"/>
  <c r="AG178" i="34"/>
  <c r="AH174" i="34"/>
  <c r="AH37" i="34"/>
  <c r="AH187" i="34" s="1"/>
  <c r="AL112" i="35"/>
  <c r="AK124" i="35"/>
  <c r="AL46" i="34"/>
  <c r="AK56" i="34"/>
  <c r="AK58" i="34"/>
  <c r="AL144" i="34"/>
  <c r="AL157" i="34" s="1"/>
  <c r="AK156" i="34"/>
  <c r="AL113" i="34"/>
  <c r="AK125" i="34"/>
  <c r="AL48" i="34"/>
  <c r="AK60" i="34"/>
  <c r="AL49" i="34"/>
  <c r="AK61" i="34"/>
  <c r="AL112" i="34"/>
  <c r="AK124" i="34"/>
  <c r="AH167" i="35"/>
  <c r="AI18" i="35"/>
  <c r="AH30" i="35"/>
  <c r="AH180" i="35" s="1"/>
  <c r="AL132" i="2"/>
  <c r="AK131" i="2"/>
  <c r="AJ69" i="29"/>
  <c r="AF39" i="28"/>
  <c r="AF189" i="28" s="1"/>
  <c r="AE70" i="36" s="1"/>
  <c r="AE102" i="36" s="1"/>
  <c r="AE103" i="36" s="1"/>
  <c r="AJ99" i="29"/>
  <c r="AL81" i="28"/>
  <c r="AK93" i="28"/>
  <c r="AK220" i="27"/>
  <c r="AL61" i="27"/>
  <c r="AG178" i="29"/>
  <c r="AG415" i="27"/>
  <c r="AL73" i="29"/>
  <c r="AL75" i="29" s="1"/>
  <c r="AL310" i="27"/>
  <c r="AL312" i="27" s="1"/>
  <c r="AL73" i="28"/>
  <c r="AL75" i="28" s="1"/>
  <c r="AH256" i="27"/>
  <c r="AG405" i="27"/>
  <c r="AG268" i="27"/>
  <c r="AG418" i="27" s="1"/>
  <c r="AI24" i="29"/>
  <c r="AH173" i="29"/>
  <c r="AH36" i="29"/>
  <c r="AH186" i="29" s="1"/>
  <c r="AN120" i="27"/>
  <c r="AM147" i="27"/>
  <c r="AM130" i="27"/>
  <c r="AM145" i="27" s="1"/>
  <c r="AN188" i="27"/>
  <c r="AN126" i="27"/>
  <c r="AN152" i="27"/>
  <c r="AM179" i="27"/>
  <c r="AM162" i="27"/>
  <c r="AM177" i="27" s="1"/>
  <c r="AN125" i="27"/>
  <c r="AL80" i="29"/>
  <c r="AK92" i="29"/>
  <c r="AL52" i="29"/>
  <c r="AK64" i="29"/>
  <c r="AL144" i="28"/>
  <c r="AL157" i="28" s="1"/>
  <c r="AK156" i="28"/>
  <c r="AN186" i="27"/>
  <c r="AL283" i="27"/>
  <c r="AK293" i="27"/>
  <c r="AK295" i="27"/>
  <c r="AJ99" i="28"/>
  <c r="AK142" i="29"/>
  <c r="AK146" i="29" s="1"/>
  <c r="AJ154" i="29"/>
  <c r="AJ159" i="29" s="1"/>
  <c r="AL317" i="27"/>
  <c r="AK329" i="27"/>
  <c r="AL137" i="29"/>
  <c r="AK149" i="29"/>
  <c r="AN151" i="27"/>
  <c r="AN154" i="27"/>
  <c r="AL140" i="29"/>
  <c r="AK152" i="29"/>
  <c r="AK217" i="27"/>
  <c r="AL58" i="27"/>
  <c r="AI258" i="27"/>
  <c r="AH407" i="27"/>
  <c r="AH270" i="27"/>
  <c r="AH420" i="27" s="1"/>
  <c r="AL340" i="27"/>
  <c r="AL342" i="27" s="1"/>
  <c r="AL103" i="28"/>
  <c r="AL105" i="28" s="1"/>
  <c r="AL103" i="29"/>
  <c r="AL105" i="29" s="1"/>
  <c r="AK118" i="28"/>
  <c r="AK116" i="28"/>
  <c r="AL106" i="28"/>
  <c r="AN89" i="27"/>
  <c r="AF39" i="29"/>
  <c r="AF189" i="29" s="1"/>
  <c r="AE132" i="36" s="1"/>
  <c r="AN160" i="27"/>
  <c r="AL82" i="28"/>
  <c r="AK94" i="28"/>
  <c r="AL49" i="28"/>
  <c r="AK61" i="28"/>
  <c r="AJ118" i="2"/>
  <c r="AI128" i="2"/>
  <c r="AL320" i="27"/>
  <c r="AK332" i="27"/>
  <c r="AL375" i="27"/>
  <c r="AK387" i="27"/>
  <c r="AH30" i="28"/>
  <c r="AH180" i="28" s="1"/>
  <c r="AH167" i="28"/>
  <c r="AI18" i="28"/>
  <c r="AL349" i="27"/>
  <c r="AK361" i="27"/>
  <c r="AI254" i="27"/>
  <c r="AH403" i="27"/>
  <c r="AH266" i="27"/>
  <c r="AH416" i="27" s="1"/>
  <c r="AL139" i="28"/>
  <c r="AK151" i="28"/>
  <c r="AL138" i="29"/>
  <c r="AK150" i="29"/>
  <c r="AN121" i="27"/>
  <c r="AL381" i="27"/>
  <c r="AL394" i="27" s="1"/>
  <c r="AK393" i="27"/>
  <c r="AL84" i="28"/>
  <c r="AL97" i="28" s="1"/>
  <c r="AK96" i="28"/>
  <c r="AL316" i="27"/>
  <c r="AK328" i="27"/>
  <c r="AL79" i="29"/>
  <c r="AK91" i="29"/>
  <c r="AK58" i="28"/>
  <c r="AK56" i="28"/>
  <c r="AL46" i="28"/>
  <c r="AL83" i="28"/>
  <c r="AK95" i="28"/>
  <c r="AH33" i="28"/>
  <c r="AH183" i="28" s="1"/>
  <c r="AI21" i="28"/>
  <c r="AH170" i="28"/>
  <c r="AI18" i="29"/>
  <c r="AH167" i="29"/>
  <c r="AH30" i="29"/>
  <c r="AH180" i="29" s="1"/>
  <c r="AN92" i="27"/>
  <c r="AH411" i="27"/>
  <c r="AH274" i="27"/>
  <c r="AH424" i="27" s="1"/>
  <c r="AJ366" i="27"/>
  <c r="AN153" i="27"/>
  <c r="AL106" i="29"/>
  <c r="AK116" i="29"/>
  <c r="AK118" i="29"/>
  <c r="AH35" i="28"/>
  <c r="AH185" i="28" s="1"/>
  <c r="AH172" i="28"/>
  <c r="AI23" i="28"/>
  <c r="AL321" i="27"/>
  <c r="AL334" i="27" s="1"/>
  <c r="AK333" i="27"/>
  <c r="AL346" i="27"/>
  <c r="AK358" i="27"/>
  <c r="AL51" i="28"/>
  <c r="AK63" i="28"/>
  <c r="AM51" i="28"/>
  <c r="AL63" i="28"/>
  <c r="AJ306" i="27"/>
  <c r="AN189" i="27"/>
  <c r="AI256" i="27"/>
  <c r="AH405" i="27"/>
  <c r="AH268" i="27"/>
  <c r="AH418" i="27" s="1"/>
  <c r="AL114" i="29"/>
  <c r="AL127" i="29" s="1"/>
  <c r="AK126" i="29"/>
  <c r="AJ131" i="2"/>
  <c r="AJ141" i="2" s="1"/>
  <c r="AL48" i="28"/>
  <c r="AK60" i="28"/>
  <c r="AH170" i="29"/>
  <c r="AI21" i="29"/>
  <c r="AH33" i="29"/>
  <c r="AH183" i="29" s="1"/>
  <c r="AH166" i="29"/>
  <c r="AI17" i="29"/>
  <c r="AH29" i="29"/>
  <c r="AH179" i="29" s="1"/>
  <c r="AH31" i="28"/>
  <c r="AH181" i="28" s="1"/>
  <c r="AH168" i="28"/>
  <c r="AI19" i="28"/>
  <c r="AL314" i="27"/>
  <c r="AK326" i="27"/>
  <c r="AK353" i="27"/>
  <c r="AK364" i="27"/>
  <c r="AL109" i="28"/>
  <c r="AK121" i="28"/>
  <c r="AL318" i="27"/>
  <c r="AK330" i="27"/>
  <c r="AN93" i="27"/>
  <c r="AN90" i="27"/>
  <c r="AI259" i="27"/>
  <c r="AH408" i="27"/>
  <c r="AH271" i="27"/>
  <c r="AH421" i="27" s="1"/>
  <c r="AO95" i="27"/>
  <c r="AN77" i="27"/>
  <c r="AM236" i="27"/>
  <c r="AP197" i="27"/>
  <c r="AO207" i="27"/>
  <c r="AL286" i="27"/>
  <c r="AK298" i="27"/>
  <c r="AL142" i="29"/>
  <c r="AK154" i="29"/>
  <c r="AK88" i="28"/>
  <c r="AK86" i="28"/>
  <c r="AL76" i="28"/>
  <c r="AN192" i="27"/>
  <c r="AL347" i="27"/>
  <c r="AK359" i="27"/>
  <c r="AL288" i="27"/>
  <c r="AK300" i="27"/>
  <c r="AM288" i="27"/>
  <c r="AL300" i="27"/>
  <c r="AL343" i="27"/>
  <c r="AK355" i="27"/>
  <c r="AN190" i="27"/>
  <c r="AK224" i="27"/>
  <c r="AL55" i="27"/>
  <c r="AU77" i="27"/>
  <c r="AU237" i="27" s="1"/>
  <c r="AT236" i="27"/>
  <c r="AN124" i="27"/>
  <c r="AF276" i="27"/>
  <c r="AF426" i="27" s="1"/>
  <c r="AK297" i="27"/>
  <c r="AL285" i="27"/>
  <c r="AN123" i="27"/>
  <c r="AH402" i="27"/>
  <c r="AI253" i="27"/>
  <c r="AH263" i="27"/>
  <c r="AH413" i="27" s="1"/>
  <c r="AH265" i="27"/>
  <c r="AQ77" i="27"/>
  <c r="AP236" i="27"/>
  <c r="AO77" i="27"/>
  <c r="AN236" i="27"/>
  <c r="AH29" i="28"/>
  <c r="AH179" i="28" s="1"/>
  <c r="AH166" i="28"/>
  <c r="AI17" i="28"/>
  <c r="AL319" i="27"/>
  <c r="AK331" i="27"/>
  <c r="AL374" i="27"/>
  <c r="AK386" i="27"/>
  <c r="AL77" i="28"/>
  <c r="AK89" i="28"/>
  <c r="AN184" i="27"/>
  <c r="AM211" i="27"/>
  <c r="AL76" i="29"/>
  <c r="AK86" i="29"/>
  <c r="AK88" i="29"/>
  <c r="AK148" i="28"/>
  <c r="AL136" i="28"/>
  <c r="AL344" i="27"/>
  <c r="AK356" i="27"/>
  <c r="AN119" i="27"/>
  <c r="AJ129" i="28"/>
  <c r="AN87" i="27"/>
  <c r="AL79" i="28"/>
  <c r="AK91" i="28"/>
  <c r="AH174" i="29"/>
  <c r="AH37" i="29"/>
  <c r="AH187" i="29" s="1"/>
  <c r="AI255" i="27"/>
  <c r="AH404" i="27"/>
  <c r="AH267" i="27"/>
  <c r="AH417" i="27" s="1"/>
  <c r="AL53" i="29"/>
  <c r="AK65" i="29"/>
  <c r="AK379" i="27"/>
  <c r="AK383" i="27" s="1"/>
  <c r="AJ391" i="27"/>
  <c r="AJ396" i="27" s="1"/>
  <c r="AJ69" i="28"/>
  <c r="AL284" i="27"/>
  <c r="AK296" i="27"/>
  <c r="AL109" i="29"/>
  <c r="AK121" i="29"/>
  <c r="AL47" i="28"/>
  <c r="AK59" i="28"/>
  <c r="AL140" i="28"/>
  <c r="AK152" i="28"/>
  <c r="AP165" i="27"/>
  <c r="AO175" i="27"/>
  <c r="AL47" i="29"/>
  <c r="AK59" i="29"/>
  <c r="AI16" i="29"/>
  <c r="AH165" i="29"/>
  <c r="AH28" i="29"/>
  <c r="AH28" i="28"/>
  <c r="AI16" i="28"/>
  <c r="AH165" i="28"/>
  <c r="AL111" i="28"/>
  <c r="AK123" i="28"/>
  <c r="AK142" i="28"/>
  <c r="AK146" i="28" s="1"/>
  <c r="AJ154" i="28"/>
  <c r="AJ159" i="28" s="1"/>
  <c r="AL141" i="28"/>
  <c r="AK153" i="28"/>
  <c r="AK215" i="27"/>
  <c r="AK243" i="27" s="1"/>
  <c r="AJ16" i="36" s="1"/>
  <c r="AK83" i="27"/>
  <c r="AL56" i="27"/>
  <c r="AL137" i="28"/>
  <c r="AK149" i="28"/>
  <c r="AL313" i="27"/>
  <c r="AK323" i="27"/>
  <c r="AK325" i="27"/>
  <c r="AI22" i="29"/>
  <c r="AH171" i="29"/>
  <c r="AH34" i="29"/>
  <c r="AH184" i="29" s="1"/>
  <c r="AI15" i="29"/>
  <c r="AI163" i="29"/>
  <c r="AH114" i="36" s="1"/>
  <c r="AN158" i="27"/>
  <c r="AN155" i="27"/>
  <c r="AL136" i="29"/>
  <c r="AK148" i="29"/>
  <c r="AH172" i="29"/>
  <c r="AI23" i="29"/>
  <c r="AH35" i="29"/>
  <c r="AH185" i="29" s="1"/>
  <c r="AL84" i="29"/>
  <c r="AL97" i="29" s="1"/>
  <c r="AK96" i="29"/>
  <c r="AH168" i="29"/>
  <c r="AI19" i="29"/>
  <c r="AH31" i="29"/>
  <c r="AH181" i="29" s="1"/>
  <c r="AL114" i="28"/>
  <c r="AL127" i="28" s="1"/>
  <c r="AK126" i="28"/>
  <c r="AL370" i="27"/>
  <c r="AL372" i="27" s="1"/>
  <c r="AL133" i="29"/>
  <c r="AL135" i="29" s="1"/>
  <c r="AL133" i="28"/>
  <c r="AL135" i="28" s="1"/>
  <c r="AN95" i="27"/>
  <c r="AK223" i="27"/>
  <c r="AL64" i="27"/>
  <c r="AL111" i="29"/>
  <c r="AK123" i="29"/>
  <c r="AL113" i="28"/>
  <c r="AK125" i="28"/>
  <c r="AL53" i="28"/>
  <c r="AK65" i="28"/>
  <c r="AL112" i="29"/>
  <c r="AK124" i="29"/>
  <c r="AG31" i="28"/>
  <c r="AG181" i="28" s="1"/>
  <c r="AG168" i="28"/>
  <c r="AH19" i="28"/>
  <c r="AL290" i="27"/>
  <c r="AK302" i="27"/>
  <c r="AJ129" i="29"/>
  <c r="AH34" i="28"/>
  <c r="AH184" i="28" s="1"/>
  <c r="AH171" i="28"/>
  <c r="AI22" i="28"/>
  <c r="AN156" i="27"/>
  <c r="AH19" i="29"/>
  <c r="AG168" i="29"/>
  <c r="AG31" i="29"/>
  <c r="AG181" i="29" s="1"/>
  <c r="AK218" i="27"/>
  <c r="AL59" i="27"/>
  <c r="AL54" i="28"/>
  <c r="AL67" i="28" s="1"/>
  <c r="AK66" i="28"/>
  <c r="AL291" i="27"/>
  <c r="AL304" i="27" s="1"/>
  <c r="AK303" i="27"/>
  <c r="AL315" i="27"/>
  <c r="AK327" i="27"/>
  <c r="AN187" i="27"/>
  <c r="AL108" i="29"/>
  <c r="AK120" i="29"/>
  <c r="AM51" i="29"/>
  <c r="AL63" i="29"/>
  <c r="AH36" i="28"/>
  <c r="AH186" i="28" s="1"/>
  <c r="AH173" i="28"/>
  <c r="AI24" i="28"/>
  <c r="AG178" i="28"/>
  <c r="AO133" i="27"/>
  <c r="AN143" i="27"/>
  <c r="AL376" i="27"/>
  <c r="AK388" i="27"/>
  <c r="AL78" i="28"/>
  <c r="AK90" i="28"/>
  <c r="AL82" i="29"/>
  <c r="AK94" i="29"/>
  <c r="AN128" i="27"/>
  <c r="AK216" i="27"/>
  <c r="AL57" i="27"/>
  <c r="AI163" i="28"/>
  <c r="AH52" i="36" s="1"/>
  <c r="AH53" i="36" s="1"/>
  <c r="AI15" i="28"/>
  <c r="AL373" i="27"/>
  <c r="AK385" i="27"/>
  <c r="AL289" i="27"/>
  <c r="AK301" i="27"/>
  <c r="AL81" i="29"/>
  <c r="AK93" i="29"/>
  <c r="AN185" i="27"/>
  <c r="AI261" i="27"/>
  <c r="AH410" i="27"/>
  <c r="AH273" i="27"/>
  <c r="AH423" i="27" s="1"/>
  <c r="AT77" i="27"/>
  <c r="AS236" i="27"/>
  <c r="AL345" i="27"/>
  <c r="AK357" i="27"/>
  <c r="AL113" i="29"/>
  <c r="AK125" i="29"/>
  <c r="AR77" i="27"/>
  <c r="AQ236" i="27"/>
  <c r="AL80" i="28"/>
  <c r="AK92" i="28"/>
  <c r="AL379" i="27"/>
  <c r="AK391" i="27"/>
  <c r="AL110" i="29"/>
  <c r="AK122" i="29"/>
  <c r="AL51" i="29"/>
  <c r="AK63" i="29"/>
  <c r="AN122" i="27"/>
  <c r="AL350" i="27"/>
  <c r="AK362" i="27"/>
  <c r="AL138" i="28"/>
  <c r="AK150" i="28"/>
  <c r="AN191" i="27"/>
  <c r="AJ250" i="27"/>
  <c r="AJ13" i="29"/>
  <c r="AJ13" i="28"/>
  <c r="AL112" i="28"/>
  <c r="AK124" i="28"/>
  <c r="AI252" i="27"/>
  <c r="AI400" i="27"/>
  <c r="AN91" i="27"/>
  <c r="AP77" i="27"/>
  <c r="AO236" i="27"/>
  <c r="AL377" i="27"/>
  <c r="AK389" i="27"/>
  <c r="AH37" i="28"/>
  <c r="AH187" i="28" s="1"/>
  <c r="AH174" i="28"/>
  <c r="AI260" i="27"/>
  <c r="AH409" i="27"/>
  <c r="AH272" i="27"/>
  <c r="AH422" i="27" s="1"/>
  <c r="AL144" i="29"/>
  <c r="AL157" i="29" s="1"/>
  <c r="AK156" i="29"/>
  <c r="AL43" i="28"/>
  <c r="AL45" i="28" s="1"/>
  <c r="AL280" i="27"/>
  <c r="AL282" i="27" s="1"/>
  <c r="AL43" i="29"/>
  <c r="AL45" i="29" s="1"/>
  <c r="AL107" i="28"/>
  <c r="AK119" i="28"/>
  <c r="AL236" i="27"/>
  <c r="AL239" i="27" s="1"/>
  <c r="AM77" i="27"/>
  <c r="AL79" i="27"/>
  <c r="AM192" i="27"/>
  <c r="AN88" i="27"/>
  <c r="AM98" i="27"/>
  <c r="AM113" i="27" s="1"/>
  <c r="AM115" i="27"/>
  <c r="AS77" i="27"/>
  <c r="AR236" i="27"/>
  <c r="AL83" i="29"/>
  <c r="AK95" i="29"/>
  <c r="AL107" i="29"/>
  <c r="AK119" i="29"/>
  <c r="AL118" i="2"/>
  <c r="AM119" i="2" s="1"/>
  <c r="AN120" i="2" s="1"/>
  <c r="AO121" i="2" s="1"/>
  <c r="AP122" i="2" s="1"/>
  <c r="AQ123" i="2" s="1"/>
  <c r="AR124" i="2" s="1"/>
  <c r="AS125" i="2" s="1"/>
  <c r="AT126" i="2" s="1"/>
  <c r="AK219" i="27"/>
  <c r="AL60" i="27"/>
  <c r="AL48" i="29"/>
  <c r="AK60" i="29"/>
  <c r="AO111" i="27"/>
  <c r="AP101" i="27"/>
  <c r="AN96" i="27"/>
  <c r="AL141" i="29"/>
  <c r="AK153" i="29"/>
  <c r="AL108" i="28"/>
  <c r="AK120" i="28"/>
  <c r="AN159" i="27"/>
  <c r="AN127" i="27"/>
  <c r="AL348" i="27"/>
  <c r="AK360" i="27"/>
  <c r="AL54" i="29"/>
  <c r="AL67" i="29" s="1"/>
  <c r="AK66" i="29"/>
  <c r="AL110" i="28"/>
  <c r="AK122" i="28"/>
  <c r="AL49" i="29"/>
  <c r="AK61" i="29"/>
  <c r="AL351" i="27"/>
  <c r="AL364" i="27" s="1"/>
  <c r="AK363" i="27"/>
  <c r="AK394" i="27"/>
  <c r="AL46" i="29"/>
  <c r="AK56" i="29"/>
  <c r="AK58" i="29"/>
  <c r="AL77" i="29"/>
  <c r="AK89" i="29"/>
  <c r="AJ336" i="27"/>
  <c r="AK221" i="27"/>
  <c r="AL62" i="27"/>
  <c r="AJ146" i="29"/>
  <c r="AL139" i="29"/>
  <c r="AK151" i="29"/>
  <c r="AJ221" i="27"/>
  <c r="AJ226" i="27" s="1"/>
  <c r="AJ241" i="27" s="1"/>
  <c r="AI25" i="36" s="1"/>
  <c r="AI40" i="36" s="1"/>
  <c r="AI41" i="36" s="1"/>
  <c r="AK62" i="27"/>
  <c r="AL378" i="27"/>
  <c r="AK390" i="27"/>
  <c r="AL78" i="29"/>
  <c r="AK90" i="29"/>
  <c r="AL142" i="28"/>
  <c r="AK154" i="28"/>
  <c r="AN157" i="27"/>
  <c r="AL52" i="28"/>
  <c r="AK64" i="28"/>
  <c r="AM81" i="2"/>
  <c r="AM84" i="2"/>
  <c r="AL108" i="2"/>
  <c r="AL113" i="2" s="1"/>
  <c r="AL117" i="2" s="1"/>
  <c r="AL130" i="2" s="1"/>
  <c r="AM87" i="2"/>
  <c r="AM137" i="2" s="1"/>
  <c r="AM86" i="2"/>
  <c r="AM136" i="2" s="1"/>
  <c r="AM82" i="2"/>
  <c r="AM83" i="2"/>
  <c r="AM133" i="2" s="1"/>
  <c r="AM85" i="2"/>
  <c r="AM135" i="2" s="1"/>
  <c r="AM88" i="2"/>
  <c r="AM138" i="2" s="1"/>
  <c r="AM80" i="2"/>
  <c r="AK95" i="2"/>
  <c r="AJ104" i="2"/>
  <c r="AJ106" i="2" s="1"/>
  <c r="AL88" i="2"/>
  <c r="AL138" i="2" s="1"/>
  <c r="AK91" i="2"/>
  <c r="AN72" i="2"/>
  <c r="AM58" i="2"/>
  <c r="AM68" i="2" s="1"/>
  <c r="AO60" i="2"/>
  <c r="AO70" i="2" s="1"/>
  <c r="AM60" i="2"/>
  <c r="AM70" i="2" s="1"/>
  <c r="AM61" i="2"/>
  <c r="AM71" i="2" s="1"/>
  <c r="AO61" i="2"/>
  <c r="AO71" i="2" s="1"/>
  <c r="AN62" i="2"/>
  <c r="AM59" i="2"/>
  <c r="AM69" i="2" s="1"/>
  <c r="AO58" i="2"/>
  <c r="AO68" i="2" s="1"/>
  <c r="AO59" i="2"/>
  <c r="AO69" i="2" s="1"/>
  <c r="AM57" i="2"/>
  <c r="AM67" i="2" s="1"/>
  <c r="AN93" i="2" s="1"/>
  <c r="AO57" i="2"/>
  <c r="AO67" i="2" s="1"/>
  <c r="AO93" i="2" s="1"/>
  <c r="AE164" i="36" l="1"/>
  <c r="AE165" i="36" s="1"/>
  <c r="AE155" i="36"/>
  <c r="V182" i="37"/>
  <c r="V184" i="37" s="1"/>
  <c r="AA95" i="39"/>
  <c r="AA90" i="39"/>
  <c r="AA96" i="39" s="1"/>
  <c r="W172" i="37" s="1"/>
  <c r="W176" i="37" s="1"/>
  <c r="AA62" i="39" a="1"/>
  <c r="AA62" i="39" s="1"/>
  <c r="AA68" i="39" s="1"/>
  <c r="U116" i="37"/>
  <c r="V120" i="37"/>
  <c r="AK38" i="39" a="1"/>
  <c r="AK38" i="39" s="1"/>
  <c r="AA41" i="39"/>
  <c r="AA36" i="39"/>
  <c r="AA42" i="39" s="1"/>
  <c r="W88" i="37" s="1"/>
  <c r="W92" i="37" s="1"/>
  <c r="X147" i="37"/>
  <c r="X155" i="37"/>
  <c r="X119" i="37"/>
  <c r="X175" i="37"/>
  <c r="X183" i="37"/>
  <c r="X99" i="37"/>
  <c r="AC291" i="36"/>
  <c r="AC292" i="36" s="1"/>
  <c r="Y180" i="37" s="1"/>
  <c r="AD291" i="36"/>
  <c r="AD292" i="36" s="1"/>
  <c r="Z180" i="37" s="1"/>
  <c r="AD85" i="39"/>
  <c r="AD87" i="39" s="1"/>
  <c r="AB89" i="39" s="1" a="1"/>
  <c r="AB89" i="39" s="1"/>
  <c r="AF152" i="36"/>
  <c r="AF153" i="36" s="1"/>
  <c r="AB114" i="37" s="1"/>
  <c r="AF49" i="39"/>
  <c r="AD167" i="36"/>
  <c r="AD168" i="36" s="1"/>
  <c r="Z124" i="37" s="1"/>
  <c r="Z127" i="37" s="1"/>
  <c r="Z122" i="37"/>
  <c r="Z123" i="37" s="1"/>
  <c r="Z119" i="37"/>
  <c r="AC283" i="36"/>
  <c r="Y169" i="37"/>
  <c r="AE98" i="39"/>
  <c r="AE99" i="39" s="1"/>
  <c r="AA173" i="37" s="1"/>
  <c r="AE83" i="39"/>
  <c r="AE85" i="39" s="1"/>
  <c r="AE87" i="39" s="1"/>
  <c r="AC89" i="39" s="1" a="1"/>
  <c r="AC89" i="39" s="1"/>
  <c r="AC221" i="36"/>
  <c r="Y141" i="37"/>
  <c r="AE261" i="36"/>
  <c r="AE288" i="36"/>
  <c r="AA167" i="37"/>
  <c r="AE71" i="39"/>
  <c r="AE72" i="39" s="1"/>
  <c r="AA117" i="37" s="1"/>
  <c r="AE56" i="39"/>
  <c r="Z150" i="37"/>
  <c r="Z151" i="37" s="1"/>
  <c r="AD229" i="36"/>
  <c r="AD230" i="36" s="1"/>
  <c r="Z152" i="37" s="1"/>
  <c r="AF259" i="36"/>
  <c r="AD56" i="39"/>
  <c r="AD58" i="39" s="1"/>
  <c r="AD60" i="39" s="1"/>
  <c r="AD71" i="39"/>
  <c r="AD72" i="39" s="1"/>
  <c r="Z117" i="37" s="1"/>
  <c r="AF76" i="39"/>
  <c r="AF276" i="36"/>
  <c r="AF277" i="36" s="1"/>
  <c r="AB170" i="37" s="1"/>
  <c r="AF186" i="36"/>
  <c r="AB136" i="37"/>
  <c r="AB154" i="37" s="1"/>
  <c r="AF248" i="36"/>
  <c r="AB164" i="37"/>
  <c r="AD33" i="39"/>
  <c r="AB35" i="39" s="1" a="1"/>
  <c r="AB35" i="39" s="1"/>
  <c r="AE33" i="39"/>
  <c r="AE71" i="37"/>
  <c r="AI43" i="36"/>
  <c r="AI44" i="36" s="1"/>
  <c r="AE73" i="37" s="1"/>
  <c r="AA94" i="37"/>
  <c r="AA95" i="37" s="1"/>
  <c r="AE105" i="36"/>
  <c r="AE106" i="36" s="1"/>
  <c r="AA96" i="37" s="1"/>
  <c r="AD141" i="36"/>
  <c r="X91" i="37"/>
  <c r="AD68" i="37"/>
  <c r="AF31" i="39"/>
  <c r="AF44" i="39"/>
  <c r="AF45" i="39" s="1"/>
  <c r="AB89" i="37" s="1"/>
  <c r="AF29" i="39"/>
  <c r="AF62" i="36"/>
  <c r="AB80" i="37"/>
  <c r="AC97" i="36"/>
  <c r="Y85" i="37"/>
  <c r="AG39" i="35"/>
  <c r="AG189" i="35" s="1"/>
  <c r="AF256" i="36" s="1"/>
  <c r="AF279" i="36" s="1"/>
  <c r="AG196" i="36"/>
  <c r="AG212" i="36"/>
  <c r="AG214" i="36" s="1"/>
  <c r="AG215" i="36" s="1"/>
  <c r="AC142" i="37" s="1"/>
  <c r="AD200" i="36"/>
  <c r="AD202" i="36"/>
  <c r="AG39" i="34"/>
  <c r="AG189" i="34" s="1"/>
  <c r="AF194" i="36" s="1"/>
  <c r="AF217" i="36" s="1"/>
  <c r="AF90" i="36"/>
  <c r="AF91" i="36" s="1"/>
  <c r="AB86" i="37" s="1"/>
  <c r="AF124" i="36"/>
  <c r="AG180" i="36"/>
  <c r="AG185" i="36"/>
  <c r="AH179" i="36"/>
  <c r="AH177" i="36"/>
  <c r="AH182" i="36" s="1"/>
  <c r="AH183" i="36" s="1"/>
  <c r="AD135" i="37" s="1"/>
  <c r="AF197" i="36"/>
  <c r="AB139" i="37" s="1"/>
  <c r="AE226" i="36"/>
  <c r="AE227" i="36" s="1"/>
  <c r="AE199" i="36"/>
  <c r="AG242" i="36"/>
  <c r="AG247" i="36"/>
  <c r="AH241" i="36"/>
  <c r="AH239" i="36"/>
  <c r="AH244" i="36" s="1"/>
  <c r="AH245" i="36" s="1"/>
  <c r="AD163" i="37" s="1"/>
  <c r="AD140" i="36"/>
  <c r="AE137" i="36"/>
  <c r="AE138" i="36" s="1"/>
  <c r="AD158" i="36"/>
  <c r="AD159" i="36"/>
  <c r="AF135" i="36"/>
  <c r="AB111" i="37" s="1"/>
  <c r="AD218" i="36"/>
  <c r="AD220" i="36"/>
  <c r="AD280" i="36"/>
  <c r="AD282" i="36"/>
  <c r="AK129" i="34"/>
  <c r="AK69" i="34"/>
  <c r="AG118" i="36"/>
  <c r="AC108" i="37" s="1"/>
  <c r="AG123" i="36"/>
  <c r="AH117" i="36"/>
  <c r="AH115" i="36"/>
  <c r="AH120" i="36" s="1"/>
  <c r="AH121" i="36" s="1"/>
  <c r="AD107" i="37" s="1"/>
  <c r="AK69" i="35"/>
  <c r="AK129" i="35"/>
  <c r="AK99" i="35"/>
  <c r="AM73" i="34"/>
  <c r="AM75" i="34" s="1"/>
  <c r="AM73" i="35"/>
  <c r="AM75" i="35" s="1"/>
  <c r="AM83" i="35"/>
  <c r="AL95" i="35"/>
  <c r="AM111" i="34"/>
  <c r="AL123" i="34"/>
  <c r="AE93" i="36"/>
  <c r="AE75" i="36"/>
  <c r="AM113" i="34"/>
  <c r="AL125" i="34"/>
  <c r="AM107" i="35"/>
  <c r="AL119" i="35"/>
  <c r="AM141" i="35"/>
  <c r="AL153" i="35"/>
  <c r="AM112" i="35"/>
  <c r="AL124" i="35"/>
  <c r="AI165" i="35"/>
  <c r="AJ16" i="35"/>
  <c r="AI28" i="35"/>
  <c r="AI173" i="34"/>
  <c r="AJ24" i="34"/>
  <c r="AI36" i="34"/>
  <c r="AI186" i="34" s="1"/>
  <c r="AM109" i="34"/>
  <c r="AL121" i="34"/>
  <c r="AM139" i="34"/>
  <c r="AL151" i="34"/>
  <c r="AM80" i="34"/>
  <c r="AL92" i="34"/>
  <c r="AH169" i="35"/>
  <c r="AI20" i="35"/>
  <c r="AH32" i="35"/>
  <c r="AH182" i="35" s="1"/>
  <c r="AN52" i="34"/>
  <c r="AM64" i="34"/>
  <c r="AJ18" i="34"/>
  <c r="AI167" i="34"/>
  <c r="AI30" i="34"/>
  <c r="AI180" i="34" s="1"/>
  <c r="AI173" i="35"/>
  <c r="AJ24" i="35"/>
  <c r="AI36" i="35"/>
  <c r="AI186" i="35" s="1"/>
  <c r="AI166" i="35"/>
  <c r="AJ17" i="35"/>
  <c r="AI29" i="35"/>
  <c r="AI179" i="35" s="1"/>
  <c r="AM47" i="35"/>
  <c r="AL59" i="35"/>
  <c r="AM103" i="34"/>
  <c r="AM105" i="34" s="1"/>
  <c r="AM103" i="35"/>
  <c r="AM105" i="35" s="1"/>
  <c r="AI171" i="35"/>
  <c r="AJ22" i="35"/>
  <c r="AI34" i="35"/>
  <c r="AI184" i="35" s="1"/>
  <c r="AM53" i="34"/>
  <c r="AL65" i="34"/>
  <c r="AM84" i="35"/>
  <c r="AM97" i="35" s="1"/>
  <c r="AL96" i="35"/>
  <c r="AJ17" i="34"/>
  <c r="AI166" i="34"/>
  <c r="AI29" i="34"/>
  <c r="AI179" i="34" s="1"/>
  <c r="AJ23" i="34"/>
  <c r="AI172" i="34"/>
  <c r="AI35" i="34"/>
  <c r="AI185" i="34" s="1"/>
  <c r="AM108" i="34"/>
  <c r="AL120" i="34"/>
  <c r="AM50" i="35"/>
  <c r="AL62" i="35"/>
  <c r="AM109" i="35"/>
  <c r="AL121" i="35"/>
  <c r="AI168" i="34"/>
  <c r="AJ19" i="34"/>
  <c r="AI31" i="34"/>
  <c r="AI181" i="34" s="1"/>
  <c r="AM48" i="35"/>
  <c r="AL60" i="35"/>
  <c r="AM50" i="34"/>
  <c r="AL62" i="34"/>
  <c r="AM110" i="35"/>
  <c r="AL122" i="35"/>
  <c r="AM143" i="35"/>
  <c r="AL155" i="35"/>
  <c r="AM140" i="34"/>
  <c r="AL152" i="34"/>
  <c r="AM78" i="35"/>
  <c r="AL90" i="35"/>
  <c r="AM84" i="34"/>
  <c r="AM97" i="34" s="1"/>
  <c r="AL96" i="34"/>
  <c r="AM83" i="34"/>
  <c r="AL95" i="34"/>
  <c r="AD78" i="36"/>
  <c r="AM52" i="34"/>
  <c r="AL64" i="34"/>
  <c r="AM139" i="35"/>
  <c r="AL151" i="35"/>
  <c r="AM114" i="34"/>
  <c r="AM127" i="34" s="1"/>
  <c r="AL126" i="34"/>
  <c r="AM43" i="35"/>
  <c r="AM45" i="35" s="1"/>
  <c r="AM43" i="34"/>
  <c r="AM45" i="34" s="1"/>
  <c r="AH55" i="36"/>
  <c r="AH58" i="36"/>
  <c r="AH59" i="36" s="1"/>
  <c r="AD79" i="37" s="1"/>
  <c r="AM47" i="34"/>
  <c r="AL59" i="34"/>
  <c r="AM54" i="35"/>
  <c r="AM67" i="35" s="1"/>
  <c r="AL66" i="35"/>
  <c r="AI169" i="35"/>
  <c r="AJ20" i="35"/>
  <c r="AI32" i="35"/>
  <c r="AI182" i="35" s="1"/>
  <c r="AM111" i="35"/>
  <c r="AL123" i="35"/>
  <c r="AM114" i="35"/>
  <c r="AM127" i="35" s="1"/>
  <c r="AL126" i="35"/>
  <c r="AI165" i="34"/>
  <c r="AJ16" i="34"/>
  <c r="AI28" i="34"/>
  <c r="AN52" i="35"/>
  <c r="AM64" i="35"/>
  <c r="AI174" i="34"/>
  <c r="AI37" i="34"/>
  <c r="AI187" i="34" s="1"/>
  <c r="AM77" i="35"/>
  <c r="AL89" i="35"/>
  <c r="AM82" i="34"/>
  <c r="AL94" i="34"/>
  <c r="AD79" i="36"/>
  <c r="AM79" i="35"/>
  <c r="AL91" i="35"/>
  <c r="AL143" i="35"/>
  <c r="AL146" i="35" s="1"/>
  <c r="AK155" i="35"/>
  <c r="AK159" i="35" s="1"/>
  <c r="AM49" i="34"/>
  <c r="AL61" i="34"/>
  <c r="AM76" i="34"/>
  <c r="AL86" i="34"/>
  <c r="AL88" i="34"/>
  <c r="AM138" i="34"/>
  <c r="AL150" i="34"/>
  <c r="AM108" i="35"/>
  <c r="AL120" i="35"/>
  <c r="AM80" i="35"/>
  <c r="AL92" i="35"/>
  <c r="AM142" i="34"/>
  <c r="AL154" i="34"/>
  <c r="AI169" i="34"/>
  <c r="AJ20" i="34"/>
  <c r="AI32" i="34"/>
  <c r="AI182" i="34" s="1"/>
  <c r="AM52" i="35"/>
  <c r="AL64" i="35"/>
  <c r="AM106" i="35"/>
  <c r="AL116" i="35"/>
  <c r="AL118" i="35"/>
  <c r="AM46" i="35"/>
  <c r="AL56" i="35"/>
  <c r="AL58" i="35"/>
  <c r="AM81" i="35"/>
  <c r="AL93" i="35"/>
  <c r="AM107" i="34"/>
  <c r="AL119" i="34"/>
  <c r="AF73" i="36"/>
  <c r="AB83" i="37" s="1"/>
  <c r="AK13" i="34"/>
  <c r="AK13" i="35"/>
  <c r="AM133" i="35"/>
  <c r="AM135" i="35" s="1"/>
  <c r="AM133" i="34"/>
  <c r="AM135" i="34" s="1"/>
  <c r="AI168" i="35"/>
  <c r="AJ19" i="35"/>
  <c r="AI31" i="35"/>
  <c r="AI181" i="35" s="1"/>
  <c r="AM113" i="35"/>
  <c r="AL125" i="35"/>
  <c r="AM142" i="35"/>
  <c r="AL154" i="35"/>
  <c r="AM76" i="35"/>
  <c r="AL86" i="35"/>
  <c r="AL88" i="35"/>
  <c r="AJ23" i="35"/>
  <c r="AI172" i="35"/>
  <c r="AI35" i="35"/>
  <c r="AI185" i="35" s="1"/>
  <c r="AM82" i="35"/>
  <c r="AL94" i="35"/>
  <c r="AM140" i="35"/>
  <c r="AL152" i="35"/>
  <c r="AM112" i="34"/>
  <c r="AL124" i="34"/>
  <c r="AJ22" i="34"/>
  <c r="AI171" i="34"/>
  <c r="AI34" i="34"/>
  <c r="AI184" i="34" s="1"/>
  <c r="AM106" i="34"/>
  <c r="AL116" i="34"/>
  <c r="AL118" i="34"/>
  <c r="AM46" i="34"/>
  <c r="AL56" i="34"/>
  <c r="AL58" i="34"/>
  <c r="AM49" i="35"/>
  <c r="AL61" i="35"/>
  <c r="AI174" i="35"/>
  <c r="AI37" i="35"/>
  <c r="AI187" i="35" s="1"/>
  <c r="AJ15" i="35"/>
  <c r="AJ163" i="35"/>
  <c r="AI238" i="36" s="1"/>
  <c r="AH169" i="34"/>
  <c r="AI20" i="34"/>
  <c r="AI26" i="34" s="1"/>
  <c r="AI176" i="34" s="1"/>
  <c r="AH193" i="36" s="1"/>
  <c r="AH112" i="39" s="1"/>
  <c r="AH32" i="34"/>
  <c r="AH182" i="34" s="1"/>
  <c r="AM54" i="34"/>
  <c r="AM67" i="34" s="1"/>
  <c r="AL66" i="34"/>
  <c r="AI167" i="35"/>
  <c r="AJ18" i="35"/>
  <c r="AI30" i="35"/>
  <c r="AI180" i="35" s="1"/>
  <c r="AM137" i="34"/>
  <c r="AL149" i="34"/>
  <c r="AM143" i="34"/>
  <c r="AL155" i="34"/>
  <c r="AM78" i="34"/>
  <c r="AL90" i="34"/>
  <c r="AM141" i="34"/>
  <c r="AL153" i="34"/>
  <c r="AM136" i="35"/>
  <c r="AL148" i="35"/>
  <c r="AM138" i="35"/>
  <c r="AL150" i="35"/>
  <c r="AK99" i="34"/>
  <c r="AL143" i="34"/>
  <c r="AL146" i="34" s="1"/>
  <c r="AK155" i="34"/>
  <c r="AK159" i="34" s="1"/>
  <c r="AJ15" i="34"/>
  <c r="AJ163" i="34"/>
  <c r="AI176" i="36" s="1"/>
  <c r="AM77" i="34"/>
  <c r="AL89" i="34"/>
  <c r="AM81" i="34"/>
  <c r="AL93" i="34"/>
  <c r="AH178" i="35"/>
  <c r="AM194" i="27"/>
  <c r="AM209" i="27" s="1"/>
  <c r="AJ18" i="36"/>
  <c r="AJ19" i="36" s="1"/>
  <c r="AF56" i="37" s="1"/>
  <c r="AI34" i="36"/>
  <c r="AI35" i="36" s="1"/>
  <c r="AE62" i="37" s="1"/>
  <c r="AI27" i="36"/>
  <c r="AI28" i="36" s="1"/>
  <c r="AE59" i="37" s="1"/>
  <c r="AM79" i="34"/>
  <c r="AL91" i="34"/>
  <c r="AM137" i="35"/>
  <c r="AL149" i="35"/>
  <c r="AD96" i="36"/>
  <c r="AD94" i="36"/>
  <c r="AM48" i="34"/>
  <c r="AL60" i="34"/>
  <c r="AH178" i="34"/>
  <c r="AM110" i="34"/>
  <c r="AL122" i="34"/>
  <c r="AG56" i="36"/>
  <c r="AG61" i="36"/>
  <c r="AM136" i="34"/>
  <c r="AL148" i="34"/>
  <c r="AH26" i="35"/>
  <c r="AH176" i="35" s="1"/>
  <c r="AG255" i="36" s="1"/>
  <c r="AM53" i="35"/>
  <c r="AL65" i="35"/>
  <c r="AK336" i="27"/>
  <c r="AK129" i="29"/>
  <c r="AG276" i="27"/>
  <c r="AG426" i="27" s="1"/>
  <c r="AK99" i="29"/>
  <c r="AM132" i="2"/>
  <c r="AG39" i="28"/>
  <c r="AG189" i="28" s="1"/>
  <c r="AF70" i="36" s="1"/>
  <c r="AF102" i="36" s="1"/>
  <c r="AF103" i="36" s="1"/>
  <c r="AK69" i="29"/>
  <c r="AM49" i="29"/>
  <c r="AL61" i="29"/>
  <c r="AM108" i="29"/>
  <c r="AL120" i="29"/>
  <c r="AP237" i="27"/>
  <c r="AQ68" i="27"/>
  <c r="AM113" i="28"/>
  <c r="AL125" i="28"/>
  <c r="AM346" i="27"/>
  <c r="AL358" i="27"/>
  <c r="AI28" i="28"/>
  <c r="AI165" i="28"/>
  <c r="AJ16" i="28"/>
  <c r="AN52" i="29"/>
  <c r="AM64" i="29"/>
  <c r="AM291" i="27"/>
  <c r="AM304" i="27" s="1"/>
  <c r="AL303" i="27"/>
  <c r="AK129" i="28"/>
  <c r="AJ23" i="29"/>
  <c r="AI172" i="29"/>
  <c r="AI35" i="29"/>
  <c r="AI185" i="29" s="1"/>
  <c r="AL216" i="27"/>
  <c r="AM57" i="27"/>
  <c r="AL380" i="27"/>
  <c r="AK392" i="27"/>
  <c r="AK396" i="27" s="1"/>
  <c r="AM78" i="28"/>
  <c r="AL90" i="28"/>
  <c r="AM344" i="27"/>
  <c r="AL356" i="27"/>
  <c r="AO183" i="27"/>
  <c r="AM110" i="28"/>
  <c r="AL122" i="28"/>
  <c r="AM49" i="28"/>
  <c r="AL61" i="28"/>
  <c r="AO90" i="27"/>
  <c r="AM343" i="27"/>
  <c r="AL353" i="27"/>
  <c r="AL355" i="27"/>
  <c r="AO127" i="27"/>
  <c r="AL88" i="28"/>
  <c r="AM76" i="28"/>
  <c r="AL221" i="27"/>
  <c r="AM62" i="27"/>
  <c r="AM143" i="28"/>
  <c r="AL155" i="28"/>
  <c r="AL220" i="27"/>
  <c r="AM61" i="27"/>
  <c r="AJ163" i="28"/>
  <c r="AI52" i="36" s="1"/>
  <c r="AI53" i="36" s="1"/>
  <c r="AJ15" i="28"/>
  <c r="AM139" i="28"/>
  <c r="AL151" i="28"/>
  <c r="AM52" i="29"/>
  <c r="AL64" i="29"/>
  <c r="AO186" i="27"/>
  <c r="AO119" i="27"/>
  <c r="AP134" i="27"/>
  <c r="AO143" i="27"/>
  <c r="AM316" i="27"/>
  <c r="AL328" i="27"/>
  <c r="AH32" i="28"/>
  <c r="AH182" i="28" s="1"/>
  <c r="AH169" i="28"/>
  <c r="AI20" i="28"/>
  <c r="AI26" i="28" s="1"/>
  <c r="AI176" i="28" s="1"/>
  <c r="AH69" i="36" s="1"/>
  <c r="AH15" i="39" s="1"/>
  <c r="AM114" i="28"/>
  <c r="AM127" i="28" s="1"/>
  <c r="AL126" i="28"/>
  <c r="AO96" i="27"/>
  <c r="AK250" i="27"/>
  <c r="AK13" i="29"/>
  <c r="AK13" i="28"/>
  <c r="AM112" i="28"/>
  <c r="AL124" i="28"/>
  <c r="AJ17" i="29"/>
  <c r="AI166" i="29"/>
  <c r="AI29" i="29"/>
  <c r="AI179" i="29" s="1"/>
  <c r="AM48" i="28"/>
  <c r="AL60" i="28"/>
  <c r="AM80" i="28"/>
  <c r="AL92" i="28"/>
  <c r="AM77" i="29"/>
  <c r="AL89" i="29"/>
  <c r="AO237" i="27"/>
  <c r="AP68" i="27"/>
  <c r="AM287" i="27"/>
  <c r="AL299" i="27"/>
  <c r="AM347" i="27"/>
  <c r="AL359" i="27"/>
  <c r="AM107" i="29"/>
  <c r="AL119" i="29"/>
  <c r="AI34" i="28"/>
  <c r="AI184" i="28" s="1"/>
  <c r="AI171" i="28"/>
  <c r="AJ22" i="28"/>
  <c r="AM80" i="29"/>
  <c r="AL92" i="29"/>
  <c r="AM376" i="27"/>
  <c r="AL388" i="27"/>
  <c r="AM83" i="28"/>
  <c r="AL95" i="28"/>
  <c r="AM141" i="29"/>
  <c r="AL153" i="29"/>
  <c r="AM138" i="29"/>
  <c r="AL150" i="29"/>
  <c r="AM284" i="27"/>
  <c r="AL296" i="27"/>
  <c r="AM53" i="29"/>
  <c r="AL65" i="29"/>
  <c r="AM340" i="27"/>
  <c r="AM342" i="27" s="1"/>
  <c r="AM103" i="28"/>
  <c r="AM105" i="28" s="1"/>
  <c r="AM103" i="29"/>
  <c r="AM105" i="29" s="1"/>
  <c r="AM313" i="27"/>
  <c r="AL323" i="27"/>
  <c r="AL325" i="27"/>
  <c r="AO87" i="27"/>
  <c r="AM84" i="29"/>
  <c r="AM97" i="29" s="1"/>
  <c r="AL96" i="29"/>
  <c r="AM108" i="28"/>
  <c r="AL120" i="28"/>
  <c r="AJ261" i="27"/>
  <c r="AI410" i="27"/>
  <c r="AI273" i="27"/>
  <c r="AI423" i="27" s="1"/>
  <c r="AO92" i="27"/>
  <c r="AJ15" i="29"/>
  <c r="AJ163" i="29"/>
  <c r="AI114" i="36" s="1"/>
  <c r="AM81" i="28"/>
  <c r="AL93" i="28"/>
  <c r="AT237" i="27"/>
  <c r="AU68" i="27"/>
  <c r="AM109" i="29"/>
  <c r="AL121" i="29"/>
  <c r="AO157" i="27"/>
  <c r="AI169" i="29"/>
  <c r="AJ20" i="29"/>
  <c r="AI32" i="29"/>
  <c r="AI182" i="29" s="1"/>
  <c r="AM54" i="29"/>
  <c r="AM67" i="29" s="1"/>
  <c r="AL66" i="29"/>
  <c r="AO88" i="27"/>
  <c r="AN98" i="27"/>
  <c r="AN113" i="27" s="1"/>
  <c r="AN115" i="27"/>
  <c r="AM345" i="27"/>
  <c r="AL357" i="27"/>
  <c r="AM375" i="27"/>
  <c r="AL387" i="27"/>
  <c r="AN289" i="27"/>
  <c r="AM301" i="27"/>
  <c r="AO94" i="27"/>
  <c r="AI167" i="29"/>
  <c r="AJ18" i="29"/>
  <c r="AI30" i="29"/>
  <c r="AI180" i="29" s="1"/>
  <c r="AO190" i="27"/>
  <c r="AO93" i="27"/>
  <c r="AJ255" i="27"/>
  <c r="AI404" i="27"/>
  <c r="AI267" i="27"/>
  <c r="AI417" i="27" s="1"/>
  <c r="AO153" i="27"/>
  <c r="AM76" i="29"/>
  <c r="AL86" i="29"/>
  <c r="AL88" i="29"/>
  <c r="AM118" i="2"/>
  <c r="AN119" i="2" s="1"/>
  <c r="AO120" i="2" s="1"/>
  <c r="AP121" i="2" s="1"/>
  <c r="AQ122" i="2" s="1"/>
  <c r="AR123" i="2" s="1"/>
  <c r="AS124" i="2" s="1"/>
  <c r="AT125" i="2" s="1"/>
  <c r="AU126" i="2" s="1"/>
  <c r="AM53" i="28"/>
  <c r="AL65" i="28"/>
  <c r="AM79" i="29"/>
  <c r="AL91" i="29"/>
  <c r="AM140" i="29"/>
  <c r="AL152" i="29"/>
  <c r="AM349" i="27"/>
  <c r="AL361" i="27"/>
  <c r="AO160" i="27"/>
  <c r="AN183" i="27"/>
  <c r="AM46" i="29"/>
  <c r="AL56" i="29"/>
  <c r="AL58" i="29"/>
  <c r="AJ252" i="27"/>
  <c r="AJ400" i="27"/>
  <c r="AM351" i="27"/>
  <c r="AM364" i="27" s="1"/>
  <c r="AL363" i="27"/>
  <c r="AM82" i="29"/>
  <c r="AL94" i="29"/>
  <c r="AL217" i="27"/>
  <c r="AM58" i="27"/>
  <c r="AM83" i="29"/>
  <c r="AL95" i="29"/>
  <c r="AI35" i="28"/>
  <c r="AI185" i="28" s="1"/>
  <c r="AI172" i="28"/>
  <c r="AJ23" i="28"/>
  <c r="AM112" i="29"/>
  <c r="AL124" i="29"/>
  <c r="AM137" i="29"/>
  <c r="AL149" i="29"/>
  <c r="AO159" i="27"/>
  <c r="AM314" i="27"/>
  <c r="AL326" i="27"/>
  <c r="AH26" i="28"/>
  <c r="AH176" i="28" s="1"/>
  <c r="AG69" i="36" s="1"/>
  <c r="AG15" i="39" s="1"/>
  <c r="AM48" i="29"/>
  <c r="AL60" i="29"/>
  <c r="AM110" i="29"/>
  <c r="AL122" i="29"/>
  <c r="AM370" i="27"/>
  <c r="AM372" i="27" s="1"/>
  <c r="AM133" i="28"/>
  <c r="AM135" i="28" s="1"/>
  <c r="AM133" i="29"/>
  <c r="AM135" i="29" s="1"/>
  <c r="AQ237" i="27"/>
  <c r="AR68" i="27"/>
  <c r="AO124" i="27"/>
  <c r="AO125" i="27"/>
  <c r="AM77" i="28"/>
  <c r="AL89" i="28"/>
  <c r="AQ198" i="27"/>
  <c r="AP207" i="27"/>
  <c r="AO154" i="27"/>
  <c r="AM317" i="27"/>
  <c r="AL329" i="27"/>
  <c r="AO122" i="27"/>
  <c r="AM321" i="27"/>
  <c r="AM334" i="27" s="1"/>
  <c r="AL333" i="27"/>
  <c r="AO151" i="27"/>
  <c r="AM107" i="28"/>
  <c r="AL119" i="28"/>
  <c r="AJ259" i="27"/>
  <c r="AI408" i="27"/>
  <c r="AI271" i="27"/>
  <c r="AI421" i="27" s="1"/>
  <c r="AM318" i="27"/>
  <c r="AL330" i="27"/>
  <c r="AM81" i="29"/>
  <c r="AL93" i="29"/>
  <c r="AM78" i="29"/>
  <c r="AL90" i="29"/>
  <c r="AS237" i="27"/>
  <c r="AT68" i="27"/>
  <c r="AM283" i="27"/>
  <c r="AL293" i="27"/>
  <c r="AL295" i="27"/>
  <c r="AM111" i="29"/>
  <c r="AL123" i="29"/>
  <c r="AR237" i="27"/>
  <c r="AS68" i="27"/>
  <c r="AI37" i="28"/>
  <c r="AI187" i="28" s="1"/>
  <c r="AI174" i="28"/>
  <c r="AL224" i="27"/>
  <c r="AM55" i="27"/>
  <c r="AL148" i="28"/>
  <c r="AM136" i="28"/>
  <c r="AI29" i="28"/>
  <c r="AI179" i="28" s="1"/>
  <c r="AJ17" i="28"/>
  <c r="AI166" i="28"/>
  <c r="AO185" i="27"/>
  <c r="AM320" i="27"/>
  <c r="AL332" i="27"/>
  <c r="AH415" i="27"/>
  <c r="AM286" i="27"/>
  <c r="AL298" i="27"/>
  <c r="AM289" i="27"/>
  <c r="AL301" i="27"/>
  <c r="AJ260" i="27"/>
  <c r="AI409" i="27"/>
  <c r="AI272" i="27"/>
  <c r="AI422" i="27" s="1"/>
  <c r="AI36" i="28"/>
  <c r="AI186" i="28" s="1"/>
  <c r="AI173" i="28"/>
  <c r="AJ24" i="28"/>
  <c r="AL86" i="28"/>
  <c r="AM84" i="28"/>
  <c r="AM97" i="28" s="1"/>
  <c r="AL96" i="28"/>
  <c r="AM350" i="27"/>
  <c r="AL362" i="27"/>
  <c r="AL218" i="27"/>
  <c r="AM59" i="27"/>
  <c r="AO189" i="27"/>
  <c r="AI174" i="29"/>
  <c r="AI37" i="29"/>
  <c r="AI187" i="29" s="1"/>
  <c r="AM379" i="27"/>
  <c r="AL391" i="27"/>
  <c r="AM50" i="29"/>
  <c r="AL62" i="29"/>
  <c r="AO128" i="27"/>
  <c r="AM109" i="28"/>
  <c r="AL121" i="28"/>
  <c r="AQ102" i="27"/>
  <c r="AP111" i="27"/>
  <c r="AM43" i="29"/>
  <c r="AM45" i="29" s="1"/>
  <c r="AM280" i="27"/>
  <c r="AM282" i="27" s="1"/>
  <c r="AM43" i="28"/>
  <c r="AM45" i="28" s="1"/>
  <c r="AL58" i="28"/>
  <c r="AM46" i="28"/>
  <c r="AL56" i="28"/>
  <c r="AO123" i="27"/>
  <c r="AI411" i="27"/>
  <c r="AI274" i="27"/>
  <c r="AI424" i="27" s="1"/>
  <c r="AM290" i="27"/>
  <c r="AL302" i="27"/>
  <c r="AM79" i="28"/>
  <c r="AL91" i="28"/>
  <c r="AI20" i="29"/>
  <c r="AH169" i="29"/>
  <c r="AH32" i="29"/>
  <c r="AH182" i="29" s="1"/>
  <c r="AM113" i="29"/>
  <c r="AL125" i="29"/>
  <c r="AM136" i="29"/>
  <c r="AL148" i="29"/>
  <c r="AJ16" i="29"/>
  <c r="AI165" i="29"/>
  <c r="AI28" i="29"/>
  <c r="AM138" i="28"/>
  <c r="AL150" i="28"/>
  <c r="AM142" i="28"/>
  <c r="AL154" i="28"/>
  <c r="AH178" i="28"/>
  <c r="AQ166" i="27"/>
  <c r="AP175" i="27"/>
  <c r="AM285" i="27"/>
  <c r="AL297" i="27"/>
  <c r="AJ256" i="27"/>
  <c r="AI405" i="27"/>
  <c r="AI268" i="27"/>
  <c r="AI418" i="27" s="1"/>
  <c r="AM137" i="28"/>
  <c r="AL149" i="28"/>
  <c r="AI167" i="28"/>
  <c r="AJ18" i="28"/>
  <c r="AI30" i="28"/>
  <c r="AI180" i="28" s="1"/>
  <c r="AK99" i="28"/>
  <c r="AN237" i="27"/>
  <c r="AO68" i="27"/>
  <c r="AM315" i="27"/>
  <c r="AL327" i="27"/>
  <c r="AI171" i="29"/>
  <c r="AJ22" i="29"/>
  <c r="AI34" i="29"/>
  <c r="AI184" i="29" s="1"/>
  <c r="AN52" i="28"/>
  <c r="AM64" i="28"/>
  <c r="AM47" i="28"/>
  <c r="AL59" i="28"/>
  <c r="AM139" i="29"/>
  <c r="AL151" i="29"/>
  <c r="AI31" i="28"/>
  <c r="AI181" i="28" s="1"/>
  <c r="AJ19" i="28"/>
  <c r="AI168" i="28"/>
  <c r="AK119" i="2"/>
  <c r="AJ128" i="2"/>
  <c r="AO155" i="27"/>
  <c r="AL143" i="29"/>
  <c r="AK155" i="29"/>
  <c r="AK159" i="29" s="1"/>
  <c r="AO187" i="27"/>
  <c r="AG39" i="29"/>
  <c r="AG189" i="29" s="1"/>
  <c r="AF132" i="36" s="1"/>
  <c r="AL63" i="27"/>
  <c r="AL66" i="27" s="1"/>
  <c r="AL81" i="27" s="1"/>
  <c r="AK222" i="27"/>
  <c r="AK226" i="27" s="1"/>
  <c r="AK241" i="27" s="1"/>
  <c r="AJ25" i="36" s="1"/>
  <c r="AJ40" i="36" s="1"/>
  <c r="AJ41" i="36" s="1"/>
  <c r="AL222" i="27"/>
  <c r="AM63" i="27"/>
  <c r="AM378" i="27"/>
  <c r="AL390" i="27"/>
  <c r="AI402" i="27"/>
  <c r="AJ253" i="27"/>
  <c r="AI265" i="27"/>
  <c r="AM114" i="29"/>
  <c r="AM127" i="29" s="1"/>
  <c r="AL126" i="29"/>
  <c r="AL131" i="2"/>
  <c r="AM373" i="27"/>
  <c r="AL383" i="27"/>
  <c r="AL385" i="27"/>
  <c r="AH178" i="29"/>
  <c r="AO120" i="27"/>
  <c r="AN147" i="27"/>
  <c r="AN130" i="27"/>
  <c r="AN145" i="27" s="1"/>
  <c r="AJ254" i="27"/>
  <c r="AI403" i="27"/>
  <c r="AI266" i="27"/>
  <c r="AI416" i="27" s="1"/>
  <c r="AO191" i="27"/>
  <c r="AM348" i="27"/>
  <c r="AL360" i="27"/>
  <c r="AO91" i="27"/>
  <c r="AM319" i="27"/>
  <c r="AL331" i="27"/>
  <c r="AI32" i="28"/>
  <c r="AI182" i="28" s="1"/>
  <c r="AI169" i="28"/>
  <c r="AJ20" i="28"/>
  <c r="AJ257" i="27"/>
  <c r="AI406" i="27"/>
  <c r="AI269" i="27"/>
  <c r="AI419" i="27" s="1"/>
  <c r="AM106" i="29"/>
  <c r="AL116" i="29"/>
  <c r="AL118" i="29"/>
  <c r="AN162" i="27"/>
  <c r="AN177" i="27" s="1"/>
  <c r="AO152" i="27"/>
  <c r="AN179" i="27"/>
  <c r="AM310" i="27"/>
  <c r="AM312" i="27" s="1"/>
  <c r="AM73" i="28"/>
  <c r="AM75" i="28" s="1"/>
  <c r="AM73" i="29"/>
  <c r="AM75" i="29" s="1"/>
  <c r="AM82" i="28"/>
  <c r="AL94" i="28"/>
  <c r="AO158" i="27"/>
  <c r="AM47" i="29"/>
  <c r="AL59" i="29"/>
  <c r="AM111" i="28"/>
  <c r="AL123" i="28"/>
  <c r="AM142" i="29"/>
  <c r="AL154" i="29"/>
  <c r="AO89" i="27"/>
  <c r="AM237" i="27"/>
  <c r="AM239" i="27" s="1"/>
  <c r="AN68" i="27"/>
  <c r="AM79" i="27"/>
  <c r="AO192" i="27"/>
  <c r="AM380" i="27"/>
  <c r="AL392" i="27"/>
  <c r="AM374" i="27"/>
  <c r="AL386" i="27"/>
  <c r="AM377" i="27"/>
  <c r="AL389" i="27"/>
  <c r="AO188" i="27"/>
  <c r="AL219" i="27"/>
  <c r="AM60" i="27"/>
  <c r="AM54" i="28"/>
  <c r="AM67" i="28" s="1"/>
  <c r="AL66" i="28"/>
  <c r="AI173" i="29"/>
  <c r="AJ24" i="29"/>
  <c r="AI36" i="29"/>
  <c r="AI186" i="29" s="1"/>
  <c r="AO156" i="27"/>
  <c r="AK66" i="27"/>
  <c r="AK81" i="27" s="1"/>
  <c r="AL143" i="28"/>
  <c r="AL146" i="28" s="1"/>
  <c r="AK155" i="28"/>
  <c r="AK159" i="28" s="1"/>
  <c r="AH26" i="29"/>
  <c r="AH176" i="29" s="1"/>
  <c r="AG131" i="36" s="1"/>
  <c r="AG48" i="39" s="1"/>
  <c r="AM141" i="28"/>
  <c r="AL153" i="28"/>
  <c r="AL215" i="27"/>
  <c r="AL243" i="27" s="1"/>
  <c r="AK16" i="36" s="1"/>
  <c r="AL83" i="27"/>
  <c r="AM56" i="27"/>
  <c r="AK366" i="27"/>
  <c r="AM143" i="29"/>
  <c r="AL155" i="29"/>
  <c r="AP96" i="27"/>
  <c r="AM52" i="28"/>
  <c r="AL64" i="28"/>
  <c r="AI168" i="29"/>
  <c r="AJ19" i="29"/>
  <c r="AI31" i="29"/>
  <c r="AI181" i="29" s="1"/>
  <c r="AK69" i="28"/>
  <c r="AM140" i="28"/>
  <c r="AL152" i="28"/>
  <c r="AM50" i="28"/>
  <c r="AL62" i="28"/>
  <c r="AL118" i="28"/>
  <c r="AM106" i="28"/>
  <c r="AL116" i="28"/>
  <c r="AK306" i="27"/>
  <c r="AO126" i="27"/>
  <c r="AO121" i="27"/>
  <c r="AI257" i="27"/>
  <c r="AI263" i="27" s="1"/>
  <c r="AI413" i="27" s="1"/>
  <c r="AH406" i="27"/>
  <c r="AH269" i="27"/>
  <c r="AH419" i="27" s="1"/>
  <c r="AL96" i="2"/>
  <c r="AK104" i="2"/>
  <c r="AK106" i="2" s="1"/>
  <c r="AN81" i="2"/>
  <c r="AN84" i="2"/>
  <c r="AN134" i="2" s="1"/>
  <c r="AN88" i="2"/>
  <c r="AN138" i="2" s="1"/>
  <c r="AN89" i="2"/>
  <c r="AN139" i="2" s="1"/>
  <c r="AN83" i="2"/>
  <c r="AN133" i="2" s="1"/>
  <c r="AN85" i="2"/>
  <c r="AN86" i="2"/>
  <c r="AN136" i="2" s="1"/>
  <c r="AN82" i="2"/>
  <c r="AN87" i="2"/>
  <c r="AN137" i="2" s="1"/>
  <c r="AO72" i="2"/>
  <c r="AO94" i="2"/>
  <c r="AP95" i="2" s="1"/>
  <c r="AQ96" i="2" s="1"/>
  <c r="AR97" i="2" s="1"/>
  <c r="AS98" i="2" s="1"/>
  <c r="AT99" i="2" s="1"/>
  <c r="AU100" i="2" s="1"/>
  <c r="AP94" i="2"/>
  <c r="AQ95" i="2" s="1"/>
  <c r="AR96" i="2" s="1"/>
  <c r="AS97" i="2" s="1"/>
  <c r="AT98" i="2" s="1"/>
  <c r="AU99" i="2" s="1"/>
  <c r="AM72" i="2"/>
  <c r="AM93" i="2"/>
  <c r="AM89" i="2"/>
  <c r="AM139" i="2" s="1"/>
  <c r="AL91" i="2"/>
  <c r="AP59" i="2"/>
  <c r="AP69" i="2" s="1"/>
  <c r="AM62" i="2"/>
  <c r="AP61" i="2"/>
  <c r="AP71" i="2" s="1"/>
  <c r="AO62" i="2"/>
  <c r="AP60" i="2"/>
  <c r="AP70" i="2" s="1"/>
  <c r="AP58" i="2"/>
  <c r="AP68" i="2" s="1"/>
  <c r="AP57" i="2"/>
  <c r="AP67" i="2" s="1"/>
  <c r="AF164" i="36" l="1"/>
  <c r="AF165" i="36" s="1"/>
  <c r="AF155" i="36"/>
  <c r="W182" i="37"/>
  <c r="W184" i="37" s="1"/>
  <c r="AC90" i="39"/>
  <c r="AC96" i="39" s="1"/>
  <c r="Y172" i="37" s="1"/>
  <c r="Y176" i="37" s="1"/>
  <c r="AC95" i="39"/>
  <c r="AB90" i="39"/>
  <c r="AB96" i="39" s="1"/>
  <c r="X172" i="37" s="1"/>
  <c r="X182" i="37" s="1"/>
  <c r="X184" i="37" s="1"/>
  <c r="AB95" i="39"/>
  <c r="AB62" i="39" a="1"/>
  <c r="AB62" i="39" s="1"/>
  <c r="AB68" i="39" s="1"/>
  <c r="U126" i="37"/>
  <c r="U128" i="37" s="1"/>
  <c r="U120" i="37"/>
  <c r="AA63" i="39"/>
  <c r="AC35" i="39" a="1"/>
  <c r="AC35" i="39" s="1"/>
  <c r="AC41" i="39" s="1"/>
  <c r="AB41" i="39"/>
  <c r="AL38" i="39" a="1"/>
  <c r="AL38" i="39" s="1"/>
  <c r="W98" i="37"/>
  <c r="W100" i="37" s="1"/>
  <c r="AK41" i="39"/>
  <c r="AK39" i="39"/>
  <c r="AK42" i="39" s="1"/>
  <c r="AB36" i="39"/>
  <c r="Y147" i="37"/>
  <c r="Y155" i="37"/>
  <c r="Y156" i="37" s="1"/>
  <c r="X156" i="37"/>
  <c r="X176" i="37"/>
  <c r="Y175" i="37"/>
  <c r="Y183" i="37"/>
  <c r="Y91" i="37"/>
  <c r="Y99" i="37"/>
  <c r="AE167" i="36"/>
  <c r="AE168" i="36" s="1"/>
  <c r="AA124" i="37" s="1"/>
  <c r="AA122" i="37"/>
  <c r="AA123" i="37" s="1"/>
  <c r="AA150" i="37"/>
  <c r="AA151" i="37" s="1"/>
  <c r="AE229" i="36"/>
  <c r="AE230" i="36" s="1"/>
  <c r="AA152" i="37" s="1"/>
  <c r="AF98" i="39"/>
  <c r="AF99" i="39" s="1"/>
  <c r="AB173" i="37" s="1"/>
  <c r="AF83" i="39"/>
  <c r="AF85" i="39" s="1"/>
  <c r="AF87" i="39" s="1"/>
  <c r="AD89" i="39" s="1" a="1"/>
  <c r="AD89" i="39" s="1"/>
  <c r="AD221" i="36"/>
  <c r="Z141" i="37"/>
  <c r="AE141" i="36"/>
  <c r="AA110" i="37"/>
  <c r="AD203" i="36"/>
  <c r="Z138" i="37"/>
  <c r="AB167" i="37"/>
  <c r="AE289" i="36"/>
  <c r="AA178" i="37" s="1"/>
  <c r="AA179" i="37" s="1"/>
  <c r="AF56" i="39"/>
  <c r="AF58" i="39" s="1"/>
  <c r="AF60" i="39" s="1"/>
  <c r="AF71" i="39"/>
  <c r="AF72" i="39" s="1"/>
  <c r="AB117" i="37" s="1"/>
  <c r="AF288" i="36"/>
  <c r="AF261" i="36"/>
  <c r="AE262" i="36"/>
  <c r="AE264" i="36"/>
  <c r="AG75" i="39"/>
  <c r="AG258" i="36"/>
  <c r="AG274" i="36"/>
  <c r="AD283" i="36"/>
  <c r="Z169" i="37"/>
  <c r="AE58" i="39"/>
  <c r="AE60" i="39" s="1"/>
  <c r="AG186" i="36"/>
  <c r="AC136" i="37"/>
  <c r="AC154" i="37" s="1"/>
  <c r="AG248" i="36"/>
  <c r="AC164" i="37"/>
  <c r="AF33" i="39"/>
  <c r="AB94" i="37"/>
  <c r="AB95" i="37" s="1"/>
  <c r="AF105" i="36"/>
  <c r="AF106" i="36" s="1"/>
  <c r="AB96" i="37" s="1"/>
  <c r="AF71" i="37"/>
  <c r="AJ43" i="36"/>
  <c r="AJ44" i="36" s="1"/>
  <c r="AF73" i="37" s="1"/>
  <c r="AG62" i="36"/>
  <c r="AC80" i="37"/>
  <c r="AE68" i="37"/>
  <c r="AD97" i="36"/>
  <c r="Z85" i="37"/>
  <c r="C56" i="37"/>
  <c r="C26" i="37" s="1"/>
  <c r="C25" i="37" s="1"/>
  <c r="AH39" i="35"/>
  <c r="AH189" i="35" s="1"/>
  <c r="AG256" i="36" s="1"/>
  <c r="AG279" i="36" s="1"/>
  <c r="AE140" i="36"/>
  <c r="AI179" i="36"/>
  <c r="AI177" i="36"/>
  <c r="AI182" i="36" s="1"/>
  <c r="AI183" i="36" s="1"/>
  <c r="AE135" i="37" s="1"/>
  <c r="AH242" i="36"/>
  <c r="AH247" i="36"/>
  <c r="AH196" i="36"/>
  <c r="AH212" i="36"/>
  <c r="AH214" i="36" s="1"/>
  <c r="AH215" i="36" s="1"/>
  <c r="AD142" i="37" s="1"/>
  <c r="AH180" i="36"/>
  <c r="AH185" i="36"/>
  <c r="AF226" i="36"/>
  <c r="AF227" i="36" s="1"/>
  <c r="AF199" i="36"/>
  <c r="AG124" i="36"/>
  <c r="AI241" i="36"/>
  <c r="AI239" i="36"/>
  <c r="AI244" i="36" s="1"/>
  <c r="AI245" i="36" s="1"/>
  <c r="AE163" i="37" s="1"/>
  <c r="AE200" i="36"/>
  <c r="AE202" i="36"/>
  <c r="AH39" i="34"/>
  <c r="AH189" i="34" s="1"/>
  <c r="AG194" i="36" s="1"/>
  <c r="AG217" i="36" s="1"/>
  <c r="AL129" i="34"/>
  <c r="AL99" i="35"/>
  <c r="AG197" i="36"/>
  <c r="AC139" i="37" s="1"/>
  <c r="AF137" i="36"/>
  <c r="AF138" i="36" s="1"/>
  <c r="AE156" i="36"/>
  <c r="AE158" i="36"/>
  <c r="AG150" i="36"/>
  <c r="AG134" i="36"/>
  <c r="AE280" i="36"/>
  <c r="AE282" i="36"/>
  <c r="AE218" i="36"/>
  <c r="AE220" i="36"/>
  <c r="AL69" i="35"/>
  <c r="AH123" i="36"/>
  <c r="AH118" i="36"/>
  <c r="AD108" i="37" s="1"/>
  <c r="AI115" i="36"/>
  <c r="AI120" i="36" s="1"/>
  <c r="AI121" i="36" s="1"/>
  <c r="AE107" i="37" s="1"/>
  <c r="AI117" i="36"/>
  <c r="AL129" i="35"/>
  <c r="AL99" i="34"/>
  <c r="AN137" i="34"/>
  <c r="AM149" i="34"/>
  <c r="AN107" i="34"/>
  <c r="AM119" i="34"/>
  <c r="AI178" i="34"/>
  <c r="AJ167" i="35"/>
  <c r="AK18" i="35"/>
  <c r="AJ30" i="35"/>
  <c r="AJ180" i="35" s="1"/>
  <c r="AN140" i="34"/>
  <c r="AM152" i="34"/>
  <c r="AJ166" i="35"/>
  <c r="AK17" i="35"/>
  <c r="AJ29" i="35"/>
  <c r="AJ179" i="35" s="1"/>
  <c r="AN112" i="34"/>
  <c r="AM124" i="34"/>
  <c r="AN141" i="35"/>
  <c r="AM153" i="35"/>
  <c r="AN139" i="34"/>
  <c r="AM151" i="34"/>
  <c r="AK24" i="34"/>
  <c r="AJ173" i="34"/>
  <c r="AJ36" i="34"/>
  <c r="AJ186" i="34" s="1"/>
  <c r="AK18" i="36"/>
  <c r="AK19" i="36" s="1"/>
  <c r="AK16" i="34"/>
  <c r="AJ165" i="34"/>
  <c r="AJ28" i="34"/>
  <c r="AN137" i="35"/>
  <c r="AM149" i="35"/>
  <c r="AN136" i="34"/>
  <c r="AM148" i="34"/>
  <c r="AN83" i="34"/>
  <c r="AM95" i="34"/>
  <c r="AJ170" i="35"/>
  <c r="AK21" i="35"/>
  <c r="AJ33" i="35"/>
  <c r="AJ183" i="35" s="1"/>
  <c r="AN111" i="35"/>
  <c r="AM123" i="35"/>
  <c r="AN110" i="35"/>
  <c r="AM122" i="35"/>
  <c r="AJ172" i="35"/>
  <c r="AK23" i="35"/>
  <c r="AJ35" i="35"/>
  <c r="AJ185" i="35" s="1"/>
  <c r="AO53" i="34"/>
  <c r="AN65" i="34"/>
  <c r="AN144" i="34"/>
  <c r="AN157" i="34" s="1"/>
  <c r="AM156" i="34"/>
  <c r="AM131" i="2"/>
  <c r="AN138" i="34"/>
  <c r="AM150" i="34"/>
  <c r="AN50" i="35"/>
  <c r="AM62" i="35"/>
  <c r="AN83" i="35"/>
  <c r="AM95" i="35"/>
  <c r="AN143" i="35"/>
  <c r="AM155" i="35"/>
  <c r="AN136" i="35"/>
  <c r="AM148" i="35"/>
  <c r="AN108" i="34"/>
  <c r="AM120" i="34"/>
  <c r="AN143" i="34"/>
  <c r="AM155" i="34"/>
  <c r="AJ166" i="34"/>
  <c r="AK17" i="34"/>
  <c r="AJ29" i="34"/>
  <c r="AJ179" i="34" s="1"/>
  <c r="AH56" i="36"/>
  <c r="AH61" i="36"/>
  <c r="AN140" i="35"/>
  <c r="AM152" i="35"/>
  <c r="AN110" i="34"/>
  <c r="AM122" i="34"/>
  <c r="AN114" i="34"/>
  <c r="AN127" i="34" s="1"/>
  <c r="AM126" i="34"/>
  <c r="AL13" i="35"/>
  <c r="AL13" i="34"/>
  <c r="AN103" i="35"/>
  <c r="AN105" i="35" s="1"/>
  <c r="AN103" i="34"/>
  <c r="AN105" i="34" s="1"/>
  <c r="AN47" i="35"/>
  <c r="AM59" i="35"/>
  <c r="AM144" i="34"/>
  <c r="AM157" i="34" s="1"/>
  <c r="AL156" i="34"/>
  <c r="AL159" i="34" s="1"/>
  <c r="AN142" i="34"/>
  <c r="AM154" i="34"/>
  <c r="AJ21" i="34"/>
  <c r="AJ26" i="34" s="1"/>
  <c r="AJ176" i="34" s="1"/>
  <c r="AI193" i="36" s="1"/>
  <c r="AI112" i="39" s="1"/>
  <c r="AI170" i="34"/>
  <c r="AI33" i="34"/>
  <c r="AI183" i="34" s="1"/>
  <c r="AL69" i="34"/>
  <c r="AK23" i="34"/>
  <c r="AJ172" i="34"/>
  <c r="AJ35" i="34"/>
  <c r="AJ185" i="34" s="1"/>
  <c r="AN107" i="35"/>
  <c r="AM119" i="35"/>
  <c r="AN77" i="34"/>
  <c r="AM89" i="34"/>
  <c r="AM144" i="35"/>
  <c r="AM157" i="35" s="1"/>
  <c r="AL156" i="35"/>
  <c r="AL159" i="35" s="1"/>
  <c r="AN78" i="35"/>
  <c r="AM90" i="35"/>
  <c r="AN79" i="35"/>
  <c r="AM91" i="35"/>
  <c r="AN51" i="35"/>
  <c r="AM63" i="35"/>
  <c r="AJ167" i="34"/>
  <c r="AK18" i="34"/>
  <c r="AJ30" i="34"/>
  <c r="AJ180" i="34" s="1"/>
  <c r="AN106" i="35"/>
  <c r="AM116" i="35"/>
  <c r="AM118" i="35"/>
  <c r="AJ174" i="35"/>
  <c r="AJ37" i="35"/>
  <c r="AJ187" i="35" s="1"/>
  <c r="AJ21" i="35"/>
  <c r="AJ26" i="35" s="1"/>
  <c r="AJ176" i="35" s="1"/>
  <c r="AI255" i="36" s="1"/>
  <c r="AI170" i="35"/>
  <c r="AI33" i="35"/>
  <c r="AI183" i="35" s="1"/>
  <c r="AN113" i="35"/>
  <c r="AM125" i="35"/>
  <c r="AE76" i="36"/>
  <c r="AE78" i="36"/>
  <c r="AN84" i="35"/>
  <c r="AN97" i="35" s="1"/>
  <c r="AM96" i="35"/>
  <c r="AH39" i="28"/>
  <c r="AH189" i="28" s="1"/>
  <c r="AG70" i="36" s="1"/>
  <c r="AG102" i="36" s="1"/>
  <c r="AG103" i="36" s="1"/>
  <c r="AN43" i="35"/>
  <c r="AN45" i="35" s="1"/>
  <c r="AN43" i="34"/>
  <c r="AN45" i="34" s="1"/>
  <c r="AI55" i="36"/>
  <c r="AI58" i="36"/>
  <c r="AI59" i="36" s="1"/>
  <c r="AE79" i="37" s="1"/>
  <c r="AN54" i="35"/>
  <c r="AN67" i="35" s="1"/>
  <c r="AM66" i="35"/>
  <c r="AN111" i="34"/>
  <c r="AM123" i="34"/>
  <c r="AN138" i="35"/>
  <c r="AM150" i="35"/>
  <c r="AN82" i="35"/>
  <c r="AM94" i="35"/>
  <c r="AN81" i="35"/>
  <c r="AM93" i="35"/>
  <c r="AN53" i="34"/>
  <c r="AM65" i="34"/>
  <c r="AN49" i="35"/>
  <c r="AM61" i="35"/>
  <c r="AN106" i="34"/>
  <c r="AM116" i="34"/>
  <c r="AM118" i="34"/>
  <c r="AN48" i="35"/>
  <c r="AM60" i="35"/>
  <c r="AJ174" i="34"/>
  <c r="AJ37" i="34"/>
  <c r="AJ187" i="34" s="1"/>
  <c r="AE94" i="36"/>
  <c r="AE96" i="36"/>
  <c r="AN76" i="35"/>
  <c r="AM86" i="35"/>
  <c r="AM88" i="35"/>
  <c r="AN77" i="35"/>
  <c r="AM89" i="35"/>
  <c r="AN132" i="2"/>
  <c r="AF93" i="36"/>
  <c r="AF75" i="36"/>
  <c r="AN82" i="34"/>
  <c r="AM94" i="34"/>
  <c r="AN79" i="34"/>
  <c r="AM91" i="34"/>
  <c r="AN47" i="34"/>
  <c r="AM59" i="34"/>
  <c r="AN113" i="34"/>
  <c r="AM125" i="34"/>
  <c r="AK24" i="35"/>
  <c r="AJ173" i="35"/>
  <c r="AJ36" i="35"/>
  <c r="AJ186" i="35" s="1"/>
  <c r="AN114" i="35"/>
  <c r="AN127" i="35" s="1"/>
  <c r="AM126" i="35"/>
  <c r="AK15" i="35"/>
  <c r="AK163" i="35"/>
  <c r="AJ238" i="36" s="1"/>
  <c r="AN53" i="35"/>
  <c r="AM65" i="35"/>
  <c r="AN50" i="34"/>
  <c r="AM62" i="34"/>
  <c r="AN80" i="35"/>
  <c r="AM92" i="35"/>
  <c r="AN46" i="34"/>
  <c r="AM56" i="34"/>
  <c r="AM58" i="34"/>
  <c r="AN141" i="34"/>
  <c r="AM153" i="34"/>
  <c r="AN109" i="34"/>
  <c r="AM121" i="34"/>
  <c r="AN142" i="35"/>
  <c r="AM154" i="35"/>
  <c r="AN76" i="34"/>
  <c r="AM86" i="34"/>
  <c r="AM88" i="34"/>
  <c r="AN73" i="35"/>
  <c r="AN75" i="35" s="1"/>
  <c r="AN73" i="34"/>
  <c r="AN75" i="34" s="1"/>
  <c r="AJ27" i="36"/>
  <c r="AJ28" i="36" s="1"/>
  <c r="AF59" i="37" s="1"/>
  <c r="AJ34" i="36"/>
  <c r="AJ35" i="36" s="1"/>
  <c r="AF62" i="37" s="1"/>
  <c r="AG88" i="36"/>
  <c r="AG16" i="39" s="1"/>
  <c r="AG28" i="39" s="1"/>
  <c r="AG72" i="36"/>
  <c r="AH88" i="36"/>
  <c r="AH16" i="39" s="1"/>
  <c r="AH28" i="39" s="1"/>
  <c r="AH72" i="36"/>
  <c r="AN80" i="34"/>
  <c r="AM92" i="34"/>
  <c r="AN139" i="35"/>
  <c r="AM151" i="35"/>
  <c r="AJ168" i="35"/>
  <c r="AK19" i="35"/>
  <c r="AJ31" i="35"/>
  <c r="AJ181" i="35" s="1"/>
  <c r="AK16" i="35"/>
  <c r="AJ165" i="35"/>
  <c r="AJ28" i="35"/>
  <c r="AK15" i="34"/>
  <c r="AK163" i="34"/>
  <c r="AJ176" i="36" s="1"/>
  <c r="AN109" i="35"/>
  <c r="AM121" i="35"/>
  <c r="AN48" i="34"/>
  <c r="AM60" i="34"/>
  <c r="AN46" i="35"/>
  <c r="AM56" i="35"/>
  <c r="AM58" i="35"/>
  <c r="AN51" i="34"/>
  <c r="AM63" i="34"/>
  <c r="AK20" i="34"/>
  <c r="AJ169" i="34"/>
  <c r="AJ32" i="34"/>
  <c r="AJ182" i="34" s="1"/>
  <c r="AN81" i="34"/>
  <c r="AM93" i="34"/>
  <c r="AI178" i="35"/>
  <c r="AN49" i="34"/>
  <c r="AM61" i="34"/>
  <c r="AN78" i="34"/>
  <c r="AM90" i="34"/>
  <c r="AJ169" i="35"/>
  <c r="AK20" i="35"/>
  <c r="AJ32" i="35"/>
  <c r="AJ182" i="35" s="1"/>
  <c r="AK21" i="34"/>
  <c r="AJ170" i="34"/>
  <c r="AJ33" i="34"/>
  <c r="AJ183" i="34" s="1"/>
  <c r="AO53" i="35"/>
  <c r="AN65" i="35"/>
  <c r="AN112" i="35"/>
  <c r="AM124" i="35"/>
  <c r="AN84" i="34"/>
  <c r="AN97" i="34" s="1"/>
  <c r="AM96" i="34"/>
  <c r="AN144" i="35"/>
  <c r="AN157" i="35" s="1"/>
  <c r="AM156" i="35"/>
  <c r="AN54" i="34"/>
  <c r="AN67" i="34" s="1"/>
  <c r="AM66" i="34"/>
  <c r="AJ168" i="34"/>
  <c r="AK19" i="34"/>
  <c r="AJ31" i="34"/>
  <c r="AJ181" i="34" s="1"/>
  <c r="AI26" i="35"/>
  <c r="AI176" i="35" s="1"/>
  <c r="AH255" i="36" s="1"/>
  <c r="AN108" i="35"/>
  <c r="AM120" i="35"/>
  <c r="AL129" i="29"/>
  <c r="AL99" i="29"/>
  <c r="AL69" i="29"/>
  <c r="AH39" i="29"/>
  <c r="AH189" i="29" s="1"/>
  <c r="AG132" i="36" s="1"/>
  <c r="AP189" i="27"/>
  <c r="AP90" i="27"/>
  <c r="AN48" i="29"/>
  <c r="AM60" i="29"/>
  <c r="AM88" i="28"/>
  <c r="AM86" i="28"/>
  <c r="AN76" i="28"/>
  <c r="AN310" i="27"/>
  <c r="AN312" i="27" s="1"/>
  <c r="AN73" i="29"/>
  <c r="AN75" i="29" s="1"/>
  <c r="AN73" i="28"/>
  <c r="AN75" i="28" s="1"/>
  <c r="AN374" i="27"/>
  <c r="AM386" i="27"/>
  <c r="AP188" i="27"/>
  <c r="AL120" i="2"/>
  <c r="AL133" i="2" s="1"/>
  <c r="AL141" i="2" s="1"/>
  <c r="AK128" i="2"/>
  <c r="AJ21" i="29"/>
  <c r="AJ26" i="29" s="1"/>
  <c r="AJ176" i="29" s="1"/>
  <c r="AI131" i="36" s="1"/>
  <c r="AI48" i="39" s="1"/>
  <c r="AI170" i="29"/>
  <c r="AI33" i="29"/>
  <c r="AI183" i="29" s="1"/>
  <c r="AP124" i="27"/>
  <c r="AN46" i="29"/>
  <c r="AM56" i="29"/>
  <c r="AM58" i="29"/>
  <c r="AH276" i="27"/>
  <c r="AH426" i="27" s="1"/>
  <c r="AM215" i="27"/>
  <c r="AM243" i="27" s="1"/>
  <c r="AL16" i="36" s="1"/>
  <c r="AM83" i="27"/>
  <c r="AN56" i="27"/>
  <c r="AN79" i="29"/>
  <c r="AM91" i="29"/>
  <c r="AN78" i="28"/>
  <c r="AM90" i="28"/>
  <c r="AP125" i="27"/>
  <c r="AP160" i="27"/>
  <c r="AO184" i="27"/>
  <c r="AN194" i="27"/>
  <c r="AN209" i="27" s="1"/>
  <c r="AN211" i="27"/>
  <c r="AN350" i="27"/>
  <c r="AM362" i="27"/>
  <c r="AP95" i="27"/>
  <c r="AN346" i="27"/>
  <c r="AM358" i="27"/>
  <c r="AN109" i="28"/>
  <c r="AM121" i="28"/>
  <c r="AN106" i="29"/>
  <c r="AM116" i="29"/>
  <c r="AM118" i="29"/>
  <c r="AN139" i="29"/>
  <c r="AM151" i="29"/>
  <c r="AN81" i="29"/>
  <c r="AM93" i="29"/>
  <c r="AN348" i="27"/>
  <c r="AM360" i="27"/>
  <c r="AN81" i="28"/>
  <c r="AM93" i="28"/>
  <c r="AN113" i="28"/>
  <c r="AM125" i="28"/>
  <c r="AL129" i="28"/>
  <c r="AQ135" i="27"/>
  <c r="AP143" i="27"/>
  <c r="AN50" i="28"/>
  <c r="AM62" i="28"/>
  <c r="AQ228" i="27"/>
  <c r="AR69" i="27"/>
  <c r="AM220" i="27"/>
  <c r="AN61" i="27"/>
  <c r="AN313" i="27"/>
  <c r="AM323" i="27"/>
  <c r="AM325" i="27"/>
  <c r="AN107" i="29"/>
  <c r="AM119" i="29"/>
  <c r="AN320" i="27"/>
  <c r="AM332" i="27"/>
  <c r="AP121" i="27"/>
  <c r="AN379" i="27"/>
  <c r="AM391" i="27"/>
  <c r="AL223" i="27"/>
  <c r="AL226" i="27" s="1"/>
  <c r="AL241" i="27" s="1"/>
  <c r="AK25" i="36" s="1"/>
  <c r="AK40" i="36" s="1"/>
  <c r="AK41" i="36" s="1"/>
  <c r="AK43" i="36" s="1"/>
  <c r="AK44" i="36" s="1"/>
  <c r="AM64" i="27"/>
  <c r="AO53" i="28"/>
  <c r="AN65" i="28"/>
  <c r="AK257" i="27"/>
  <c r="AJ406" i="27"/>
  <c r="AJ269" i="27"/>
  <c r="AJ419" i="27" s="1"/>
  <c r="AN143" i="28"/>
  <c r="AM155" i="28"/>
  <c r="AN112" i="29"/>
  <c r="AM124" i="29"/>
  <c r="AP155" i="27"/>
  <c r="AR228" i="27"/>
  <c r="AS69" i="27"/>
  <c r="AN49" i="29"/>
  <c r="AM61" i="29"/>
  <c r="AN84" i="29"/>
  <c r="AN97" i="29" s="1"/>
  <c r="AM96" i="29"/>
  <c r="AK132" i="2"/>
  <c r="AK141" i="2" s="1"/>
  <c r="AN43" i="29"/>
  <c r="AN45" i="29" s="1"/>
  <c r="AN280" i="27"/>
  <c r="AN282" i="27" s="1"/>
  <c r="AN43" i="28"/>
  <c r="AN45" i="28" s="1"/>
  <c r="AN110" i="29"/>
  <c r="AM122" i="29"/>
  <c r="AP93" i="27"/>
  <c r="AM118" i="28"/>
  <c r="AM116" i="28"/>
  <c r="AN106" i="28"/>
  <c r="AK163" i="28"/>
  <c r="AJ52" i="36" s="1"/>
  <c r="AJ53" i="36" s="1"/>
  <c r="AK15" i="28"/>
  <c r="AN53" i="29"/>
  <c r="AM65" i="29"/>
  <c r="AN77" i="28"/>
  <c r="AM89" i="28"/>
  <c r="AN344" i="27"/>
  <c r="AM356" i="27"/>
  <c r="AN79" i="28"/>
  <c r="AM91" i="28"/>
  <c r="AJ29" i="28"/>
  <c r="AJ179" i="28" s="1"/>
  <c r="AJ166" i="28"/>
  <c r="AK17" i="28"/>
  <c r="AN107" i="28"/>
  <c r="AM119" i="28"/>
  <c r="AJ169" i="29"/>
  <c r="AK20" i="29"/>
  <c r="AJ32" i="29"/>
  <c r="AJ182" i="29" s="1"/>
  <c r="AN378" i="27"/>
  <c r="AM390" i="27"/>
  <c r="AP183" i="27"/>
  <c r="AN340" i="27"/>
  <c r="AN342" i="27" s="1"/>
  <c r="AN103" i="29"/>
  <c r="AN105" i="29" s="1"/>
  <c r="AN103" i="28"/>
  <c r="AN105" i="28" s="1"/>
  <c r="AM144" i="29"/>
  <c r="AM157" i="29" s="1"/>
  <c r="AL156" i="29"/>
  <c r="AL159" i="29" s="1"/>
  <c r="AJ32" i="28"/>
  <c r="AJ182" i="28" s="1"/>
  <c r="AJ169" i="28"/>
  <c r="AK20" i="28"/>
  <c r="AL146" i="29"/>
  <c r="AN80" i="28"/>
  <c r="AM92" i="28"/>
  <c r="AR103" i="27"/>
  <c r="AQ111" i="27"/>
  <c r="AN51" i="29"/>
  <c r="AM63" i="29"/>
  <c r="AN351" i="27"/>
  <c r="AN364" i="27" s="1"/>
  <c r="AM363" i="27"/>
  <c r="AJ30" i="28"/>
  <c r="AJ180" i="28" s="1"/>
  <c r="AJ167" i="28"/>
  <c r="AK18" i="28"/>
  <c r="AL306" i="27"/>
  <c r="AK260" i="27"/>
  <c r="AJ409" i="27"/>
  <c r="AJ272" i="27"/>
  <c r="AJ422" i="27" s="1"/>
  <c r="AN138" i="29"/>
  <c r="AM150" i="29"/>
  <c r="AM218" i="27"/>
  <c r="AN59" i="27"/>
  <c r="AN141" i="29"/>
  <c r="AM153" i="29"/>
  <c r="AJ170" i="29"/>
  <c r="AK21" i="29"/>
  <c r="AJ33" i="29"/>
  <c r="AJ183" i="29" s="1"/>
  <c r="AU228" i="27"/>
  <c r="AN343" i="27"/>
  <c r="AM353" i="27"/>
  <c r="AM355" i="27"/>
  <c r="AN142" i="29"/>
  <c r="AM154" i="29"/>
  <c r="AJ35" i="28"/>
  <c r="AJ185" i="28" s="1"/>
  <c r="AJ172" i="28"/>
  <c r="AK23" i="28"/>
  <c r="AN288" i="27"/>
  <c r="AM300" i="27"/>
  <c r="AK15" i="29"/>
  <c r="AK163" i="29"/>
  <c r="AJ114" i="36" s="1"/>
  <c r="AI33" i="28"/>
  <c r="AI183" i="28" s="1"/>
  <c r="AJ21" i="28"/>
  <c r="AI170" i="28"/>
  <c r="AN111" i="28"/>
  <c r="AM123" i="28"/>
  <c r="AK24" i="29"/>
  <c r="AJ173" i="29"/>
  <c r="AJ36" i="29"/>
  <c r="AJ186" i="29" s="1"/>
  <c r="AP122" i="27"/>
  <c r="AN144" i="29"/>
  <c r="AN157" i="29" s="1"/>
  <c r="AM156" i="29"/>
  <c r="AN142" i="28"/>
  <c r="AM154" i="28"/>
  <c r="AP157" i="27"/>
  <c r="AP153" i="27"/>
  <c r="AP92" i="27"/>
  <c r="AP192" i="27"/>
  <c r="AK23" i="29"/>
  <c r="AJ172" i="29"/>
  <c r="AJ35" i="29"/>
  <c r="AJ185" i="29" s="1"/>
  <c r="AJ31" i="28"/>
  <c r="AJ181" i="28" s="1"/>
  <c r="AJ168" i="28"/>
  <c r="AK19" i="28"/>
  <c r="AN286" i="27"/>
  <c r="AM298" i="27"/>
  <c r="AN139" i="28"/>
  <c r="AM151" i="28"/>
  <c r="AN137" i="29"/>
  <c r="AM149" i="29"/>
  <c r="AP190" i="27"/>
  <c r="AL99" i="28"/>
  <c r="AK261" i="27"/>
  <c r="AJ410" i="27"/>
  <c r="AJ273" i="27"/>
  <c r="AJ423" i="27" s="1"/>
  <c r="AN321" i="27"/>
  <c r="AN334" i="27" s="1"/>
  <c r="AM333" i="27"/>
  <c r="AN136" i="29"/>
  <c r="AM146" i="29"/>
  <c r="AM148" i="29"/>
  <c r="AJ402" i="27"/>
  <c r="AK253" i="27"/>
  <c r="AJ265" i="27"/>
  <c r="AK256" i="27"/>
  <c r="AJ405" i="27"/>
  <c r="AJ268" i="27"/>
  <c r="AJ418" i="27" s="1"/>
  <c r="AP191" i="27"/>
  <c r="AP89" i="27"/>
  <c r="AP88" i="27"/>
  <c r="AO98" i="27"/>
  <c r="AO113" i="27" s="1"/>
  <c r="AO115" i="27"/>
  <c r="AP228" i="27"/>
  <c r="AQ69" i="27"/>
  <c r="AN49" i="28"/>
  <c r="AM61" i="28"/>
  <c r="AK252" i="27"/>
  <c r="AK400" i="27"/>
  <c r="AP120" i="27"/>
  <c r="AO147" i="27"/>
  <c r="AO130" i="27"/>
  <c r="AO145" i="27" s="1"/>
  <c r="AN140" i="28"/>
  <c r="AM152" i="28"/>
  <c r="AP91" i="27"/>
  <c r="AM381" i="27"/>
  <c r="AM394" i="27" s="1"/>
  <c r="AL393" i="27"/>
  <c r="AL396" i="27" s="1"/>
  <c r="AI178" i="28"/>
  <c r="AN109" i="29"/>
  <c r="AM121" i="29"/>
  <c r="AN375" i="27"/>
  <c r="AM387" i="27"/>
  <c r="AN143" i="29"/>
  <c r="AM155" i="29"/>
  <c r="AP159" i="27"/>
  <c r="AK258" i="27"/>
  <c r="AJ407" i="27"/>
  <c r="AJ270" i="27"/>
  <c r="AJ420" i="27" s="1"/>
  <c r="AI415" i="27"/>
  <c r="AM223" i="27"/>
  <c r="AN64" i="27"/>
  <c r="AI178" i="29"/>
  <c r="AN291" i="27"/>
  <c r="AN304" i="27" s="1"/>
  <c r="AM303" i="27"/>
  <c r="AN47" i="28"/>
  <c r="AM59" i="28"/>
  <c r="AN110" i="28"/>
  <c r="AM122" i="28"/>
  <c r="AN380" i="27"/>
  <c r="AM392" i="27"/>
  <c r="AN137" i="28"/>
  <c r="AM149" i="28"/>
  <c r="AN284" i="27"/>
  <c r="AM296" i="27"/>
  <c r="AN108" i="28"/>
  <c r="AM120" i="28"/>
  <c r="AP126" i="27"/>
  <c r="AM148" i="28"/>
  <c r="AN136" i="28"/>
  <c r="AN315" i="27"/>
  <c r="AM327" i="27"/>
  <c r="AN113" i="29"/>
  <c r="AM125" i="29"/>
  <c r="AN80" i="29"/>
  <c r="AM92" i="29"/>
  <c r="AN77" i="29"/>
  <c r="AM89" i="29"/>
  <c r="AO290" i="27"/>
  <c r="AN302" i="27"/>
  <c r="AN54" i="29"/>
  <c r="AN67" i="29" s="1"/>
  <c r="AM66" i="29"/>
  <c r="AN84" i="28"/>
  <c r="AN97" i="28" s="1"/>
  <c r="AM96" i="28"/>
  <c r="AJ28" i="28"/>
  <c r="AJ165" i="28"/>
  <c r="AK16" i="28"/>
  <c r="AJ26" i="28"/>
  <c r="AJ176" i="28" s="1"/>
  <c r="AI69" i="36" s="1"/>
  <c r="AI15" i="39" s="1"/>
  <c r="AN144" i="28"/>
  <c r="AN157" i="28" s="1"/>
  <c r="AM156" i="28"/>
  <c r="AL366" i="27"/>
  <c r="AN51" i="28"/>
  <c r="AM63" i="28"/>
  <c r="AN53" i="28"/>
  <c r="AM65" i="28"/>
  <c r="AJ174" i="29"/>
  <c r="AJ37" i="29"/>
  <c r="AJ187" i="29" s="1"/>
  <c r="AN228" i="27"/>
  <c r="AN239" i="27" s="1"/>
  <c r="AN79" i="27"/>
  <c r="AO69" i="27"/>
  <c r="AO79" i="27" s="1"/>
  <c r="AJ33" i="28"/>
  <c r="AJ183" i="28" s="1"/>
  <c r="AJ170" i="28"/>
  <c r="AK21" i="28"/>
  <c r="AK254" i="27"/>
  <c r="AJ403" i="27"/>
  <c r="AJ266" i="27"/>
  <c r="AJ416" i="27" s="1"/>
  <c r="AN140" i="29"/>
  <c r="AM152" i="29"/>
  <c r="AR167" i="27"/>
  <c r="AQ175" i="27"/>
  <c r="AI26" i="29"/>
  <c r="AI176" i="29" s="1"/>
  <c r="AH131" i="36" s="1"/>
  <c r="AH48" i="39" s="1"/>
  <c r="AN114" i="29"/>
  <c r="AN127" i="29" s="1"/>
  <c r="AM126" i="29"/>
  <c r="AM219" i="27"/>
  <c r="AN60" i="27"/>
  <c r="AN290" i="27"/>
  <c r="AM302" i="27"/>
  <c r="AP186" i="27"/>
  <c r="AT228" i="27"/>
  <c r="AU69" i="27"/>
  <c r="AU229" i="27" s="1"/>
  <c r="AN82" i="29"/>
  <c r="AM94" i="29"/>
  <c r="AP152" i="27"/>
  <c r="AO179" i="27"/>
  <c r="AO162" i="27"/>
  <c r="AO177" i="27" s="1"/>
  <c r="AP123" i="27"/>
  <c r="AN373" i="27"/>
  <c r="AM385" i="27"/>
  <c r="AJ36" i="28"/>
  <c r="AJ186" i="28" s="1"/>
  <c r="AJ173" i="28"/>
  <c r="AK24" i="28"/>
  <c r="AP94" i="27"/>
  <c r="AJ168" i="29"/>
  <c r="AK19" i="29"/>
  <c r="AJ31" i="29"/>
  <c r="AJ181" i="29" s="1"/>
  <c r="AN82" i="28"/>
  <c r="AM94" i="28"/>
  <c r="AL336" i="27"/>
  <c r="AP87" i="27"/>
  <c r="AM222" i="27"/>
  <c r="AN63" i="27"/>
  <c r="AP184" i="27"/>
  <c r="AO211" i="27"/>
  <c r="AM217" i="27"/>
  <c r="AN58" i="27"/>
  <c r="AN347" i="27"/>
  <c r="AM359" i="27"/>
  <c r="AN50" i="29"/>
  <c r="AM62" i="29"/>
  <c r="AM216" i="27"/>
  <c r="AN57" i="27"/>
  <c r="AM144" i="28"/>
  <c r="AM157" i="28" s="1"/>
  <c r="AL156" i="28"/>
  <c r="AL159" i="28" s="1"/>
  <c r="AN381" i="27"/>
  <c r="AM393" i="27"/>
  <c r="AN112" i="28"/>
  <c r="AM124" i="28"/>
  <c r="AN83" i="28"/>
  <c r="AM95" i="28"/>
  <c r="AK255" i="27"/>
  <c r="AJ404" i="27"/>
  <c r="AJ267" i="27"/>
  <c r="AJ417" i="27" s="1"/>
  <c r="AP156" i="27"/>
  <c r="AN316" i="27"/>
  <c r="AM328" i="27"/>
  <c r="AN138" i="28"/>
  <c r="AM150" i="28"/>
  <c r="AM58" i="28"/>
  <c r="AN46" i="28"/>
  <c r="AM56" i="28"/>
  <c r="AP119" i="27"/>
  <c r="AJ37" i="28"/>
  <c r="AJ187" i="28" s="1"/>
  <c r="AJ174" i="28"/>
  <c r="AS228" i="27"/>
  <c r="AT69" i="27"/>
  <c r="AR199" i="27"/>
  <c r="AQ207" i="27"/>
  <c r="AN47" i="29"/>
  <c r="AM59" i="29"/>
  <c r="AP151" i="27"/>
  <c r="AN54" i="28"/>
  <c r="AN67" i="28" s="1"/>
  <c r="AM66" i="28"/>
  <c r="AP154" i="27"/>
  <c r="AN376" i="27"/>
  <c r="AM388" i="27"/>
  <c r="AJ411" i="27"/>
  <c r="AJ274" i="27"/>
  <c r="AJ424" i="27" s="1"/>
  <c r="AN285" i="27"/>
  <c r="AM297" i="27"/>
  <c r="AN377" i="27"/>
  <c r="AM389" i="27"/>
  <c r="AN108" i="29"/>
  <c r="AM120" i="29"/>
  <c r="AN78" i="29"/>
  <c r="AM90" i="29"/>
  <c r="AK18" i="29"/>
  <c r="AJ167" i="29"/>
  <c r="AJ30" i="29"/>
  <c r="AJ180" i="29" s="1"/>
  <c r="AN317" i="27"/>
  <c r="AM329" i="27"/>
  <c r="AM221" i="27"/>
  <c r="AN62" i="27"/>
  <c r="AP128" i="27"/>
  <c r="AJ258" i="27"/>
  <c r="AI407" i="27"/>
  <c r="AI270" i="27"/>
  <c r="AI420" i="27" s="1"/>
  <c r="AP127" i="27"/>
  <c r="AN141" i="28"/>
  <c r="AM153" i="28"/>
  <c r="AQ87" i="27"/>
  <c r="AL250" i="27"/>
  <c r="AL13" i="29"/>
  <c r="AL13" i="28"/>
  <c r="AL69" i="28"/>
  <c r="AN76" i="29"/>
  <c r="AM86" i="29"/>
  <c r="AM88" i="29"/>
  <c r="AN349" i="27"/>
  <c r="AM361" i="27"/>
  <c r="AN48" i="28"/>
  <c r="AM60" i="28"/>
  <c r="AO228" i="27"/>
  <c r="AP69" i="27"/>
  <c r="AJ166" i="29"/>
  <c r="AK17" i="29"/>
  <c r="AJ29" i="29"/>
  <c r="AJ179" i="29" s="1"/>
  <c r="AN283" i="27"/>
  <c r="AM293" i="27"/>
  <c r="AM295" i="27"/>
  <c r="AN287" i="27"/>
  <c r="AM299" i="27"/>
  <c r="AN319" i="27"/>
  <c r="AM331" i="27"/>
  <c r="AN318" i="27"/>
  <c r="AM330" i="27"/>
  <c r="AN111" i="29"/>
  <c r="AM123" i="29"/>
  <c r="AN83" i="29"/>
  <c r="AM95" i="29"/>
  <c r="AP158" i="27"/>
  <c r="AK16" i="29"/>
  <c r="AJ165" i="29"/>
  <c r="AJ28" i="29"/>
  <c r="AN314" i="27"/>
  <c r="AM326" i="27"/>
  <c r="AP187" i="27"/>
  <c r="AN345" i="27"/>
  <c r="AM357" i="27"/>
  <c r="AO53" i="29"/>
  <c r="AN65" i="29"/>
  <c r="AN114" i="28"/>
  <c r="AN127" i="28" s="1"/>
  <c r="AM126" i="28"/>
  <c r="AO89" i="2"/>
  <c r="AO139" i="2" s="1"/>
  <c r="AO85" i="2"/>
  <c r="AO135" i="2" s="1"/>
  <c r="AO88" i="2"/>
  <c r="AO138" i="2" s="1"/>
  <c r="AO84" i="2"/>
  <c r="AO134" i="2" s="1"/>
  <c r="AO82" i="2"/>
  <c r="AO83" i="2"/>
  <c r="AO133" i="2" s="1"/>
  <c r="AO80" i="2"/>
  <c r="AO86" i="2"/>
  <c r="AO87" i="2"/>
  <c r="AO137" i="2" s="1"/>
  <c r="AM97" i="2"/>
  <c r="AL104" i="2"/>
  <c r="AL106" i="2" s="1"/>
  <c r="AP72" i="2"/>
  <c r="AP93" i="2"/>
  <c r="AN80" i="2"/>
  <c r="AM91" i="2"/>
  <c r="AN94" i="2"/>
  <c r="AM108" i="2"/>
  <c r="AM113" i="2" s="1"/>
  <c r="AM117" i="2" s="1"/>
  <c r="AQ58" i="2"/>
  <c r="AQ68" i="2" s="1"/>
  <c r="AQ59" i="2"/>
  <c r="AQ69" i="2" s="1"/>
  <c r="AP62" i="2"/>
  <c r="AQ61" i="2"/>
  <c r="AQ71" i="2" s="1"/>
  <c r="AQ60" i="2"/>
  <c r="AQ70" i="2" s="1"/>
  <c r="AQ57" i="2"/>
  <c r="AQ67" i="2" s="1"/>
  <c r="AQ93" i="2" s="1"/>
  <c r="AG164" i="36" l="1"/>
  <c r="AG165" i="36" s="1"/>
  <c r="AG155" i="36"/>
  <c r="AG156" i="36" s="1"/>
  <c r="AC113" i="37" s="1"/>
  <c r="Y182" i="37"/>
  <c r="Y184" i="37" s="1"/>
  <c r="AD90" i="39"/>
  <c r="AD96" i="39" s="1"/>
  <c r="Z172" i="37" s="1"/>
  <c r="Z176" i="37" s="1"/>
  <c r="AD95" i="39"/>
  <c r="AD62" i="39" a="1"/>
  <c r="AD62" i="39" s="1"/>
  <c r="AD68" i="39" s="1"/>
  <c r="AA69" i="39"/>
  <c r="W116" i="37" s="1"/>
  <c r="W120" i="37" s="1"/>
  <c r="AC62" i="39" a="1"/>
  <c r="AC62" i="39" s="1"/>
  <c r="AC68" i="39" s="1"/>
  <c r="AB63" i="39"/>
  <c r="AD35" i="39" a="1"/>
  <c r="AD35" i="39" s="1"/>
  <c r="AD41" i="39" s="1"/>
  <c r="AL39" i="39"/>
  <c r="AL41" i="39"/>
  <c r="AC36" i="39"/>
  <c r="AC42" i="39" s="1"/>
  <c r="Y88" i="37" s="1"/>
  <c r="AB42" i="39"/>
  <c r="X88" i="37" s="1"/>
  <c r="X92" i="37" s="1"/>
  <c r="AI39" i="35"/>
  <c r="AI189" i="35" s="1"/>
  <c r="AH256" i="36" s="1"/>
  <c r="AH279" i="36" s="1"/>
  <c r="AA127" i="37"/>
  <c r="C73" i="37"/>
  <c r="C44" i="37" s="1"/>
  <c r="Z155" i="37"/>
  <c r="C62" i="37"/>
  <c r="C32" i="37" s="1"/>
  <c r="C31" i="37" s="1"/>
  <c r="Z175" i="37"/>
  <c r="Z183" i="37"/>
  <c r="C59" i="37"/>
  <c r="C29" i="37" s="1"/>
  <c r="C28" i="37" s="1"/>
  <c r="Z91" i="37"/>
  <c r="Z99" i="37"/>
  <c r="Z147" i="37"/>
  <c r="AF262" i="36"/>
  <c r="AF264" i="36"/>
  <c r="AE159" i="36"/>
  <c r="AA113" i="37"/>
  <c r="AB150" i="37"/>
  <c r="AB151" i="37" s="1"/>
  <c r="AF229" i="36"/>
  <c r="AF230" i="36" s="1"/>
  <c r="AB152" i="37" s="1"/>
  <c r="AF289" i="36"/>
  <c r="AB178" i="37" s="1"/>
  <c r="AB179" i="37" s="1"/>
  <c r="AE221" i="36"/>
  <c r="AA141" i="37"/>
  <c r="AG261" i="36"/>
  <c r="AG262" i="36" s="1"/>
  <c r="AC166" i="37" s="1"/>
  <c r="AG288" i="36"/>
  <c r="AG76" i="39"/>
  <c r="AG276" i="36"/>
  <c r="AG277" i="36" s="1"/>
  <c r="AC170" i="37" s="1"/>
  <c r="AH75" i="39"/>
  <c r="AH258" i="36"/>
  <c r="AH274" i="36"/>
  <c r="AE203" i="36"/>
  <c r="AA138" i="37"/>
  <c r="AG259" i="36"/>
  <c r="AI75" i="39"/>
  <c r="AI258" i="36"/>
  <c r="AI274" i="36"/>
  <c r="AE283" i="36"/>
  <c r="AA169" i="37"/>
  <c r="AF167" i="36"/>
  <c r="AF168" i="36" s="1"/>
  <c r="AB124" i="37" s="1"/>
  <c r="AB122" i="37"/>
  <c r="AB123" i="37" s="1"/>
  <c r="AE291" i="36"/>
  <c r="AE292" i="36" s="1"/>
  <c r="AA180" i="37" s="1"/>
  <c r="AF141" i="36"/>
  <c r="AB110" i="37"/>
  <c r="AG152" i="36"/>
  <c r="AG153" i="36" s="1"/>
  <c r="AC114" i="37" s="1"/>
  <c r="AG49" i="39"/>
  <c r="AA166" i="37"/>
  <c r="AE265" i="36"/>
  <c r="AH186" i="36"/>
  <c r="AD136" i="37"/>
  <c r="AD154" i="37" s="1"/>
  <c r="AH248" i="36"/>
  <c r="AD164" i="37"/>
  <c r="C71" i="37"/>
  <c r="C42" i="37" s="1"/>
  <c r="AC94" i="37"/>
  <c r="AC95" i="37" s="1"/>
  <c r="AG105" i="36"/>
  <c r="AG106" i="36" s="1"/>
  <c r="AC96" i="37" s="1"/>
  <c r="AH31" i="39"/>
  <c r="AH44" i="39"/>
  <c r="AH45" i="39" s="1"/>
  <c r="AD89" i="37" s="1"/>
  <c r="AH29" i="39"/>
  <c r="AG31" i="39"/>
  <c r="AG44" i="39"/>
  <c r="AG45" i="39" s="1"/>
  <c r="AC89" i="37" s="1"/>
  <c r="AG29" i="39"/>
  <c r="AE97" i="36"/>
  <c r="AA85" i="37"/>
  <c r="AH62" i="36"/>
  <c r="AD80" i="37"/>
  <c r="AE79" i="36"/>
  <c r="AA82" i="37"/>
  <c r="AF68" i="37"/>
  <c r="AI39" i="29"/>
  <c r="AI189" i="29" s="1"/>
  <c r="AH132" i="36" s="1"/>
  <c r="AI180" i="36"/>
  <c r="AE136" i="37" s="1"/>
  <c r="AE154" i="37" s="1"/>
  <c r="AI185" i="36"/>
  <c r="AI39" i="34"/>
  <c r="AI189" i="34" s="1"/>
  <c r="AH194" i="36" s="1"/>
  <c r="AH217" i="36" s="1"/>
  <c r="AM129" i="34"/>
  <c r="AI212" i="36"/>
  <c r="AI214" i="36" s="1"/>
  <c r="AI215" i="36" s="1"/>
  <c r="AE142" i="37" s="1"/>
  <c r="AI196" i="36"/>
  <c r="AH124" i="36"/>
  <c r="AI242" i="36"/>
  <c r="AI247" i="36"/>
  <c r="AH197" i="36"/>
  <c r="AD139" i="37" s="1"/>
  <c r="AM383" i="27"/>
  <c r="AH90" i="36"/>
  <c r="AH91" i="36" s="1"/>
  <c r="AD86" i="37" s="1"/>
  <c r="AJ241" i="36"/>
  <c r="AJ239" i="36"/>
  <c r="AJ244" i="36" s="1"/>
  <c r="AJ245" i="36" s="1"/>
  <c r="AF163" i="37" s="1"/>
  <c r="AF140" i="36"/>
  <c r="AG135" i="36"/>
  <c r="AC111" i="37" s="1"/>
  <c r="AJ179" i="36"/>
  <c r="AJ177" i="36"/>
  <c r="AJ182" i="36" s="1"/>
  <c r="AJ183" i="36" s="1"/>
  <c r="AF135" i="37" s="1"/>
  <c r="AG90" i="36"/>
  <c r="AG91" i="36" s="1"/>
  <c r="AC86" i="37" s="1"/>
  <c r="AF200" i="36"/>
  <c r="AF202" i="36"/>
  <c r="AM69" i="35"/>
  <c r="AG226" i="36"/>
  <c r="AG227" i="36" s="1"/>
  <c r="AG199" i="36"/>
  <c r="AG137" i="36"/>
  <c r="AG138" i="36" s="1"/>
  <c r="AC110" i="37" s="1"/>
  <c r="AH150" i="36"/>
  <c r="AH134" i="36"/>
  <c r="AF158" i="36"/>
  <c r="AF156" i="36"/>
  <c r="AF218" i="36"/>
  <c r="AF220" i="36"/>
  <c r="AI134" i="36"/>
  <c r="AI150" i="36"/>
  <c r="AF280" i="36"/>
  <c r="AF282" i="36"/>
  <c r="AI123" i="36"/>
  <c r="AI118" i="36"/>
  <c r="AE108" i="37" s="1"/>
  <c r="AM99" i="34"/>
  <c r="AM99" i="35"/>
  <c r="AM129" i="35"/>
  <c r="AM69" i="34"/>
  <c r="AM146" i="35"/>
  <c r="AJ117" i="36"/>
  <c r="AJ115" i="36"/>
  <c r="AJ120" i="36" s="1"/>
  <c r="AJ121" i="36" s="1"/>
  <c r="AF107" i="37" s="1"/>
  <c r="AI39" i="28"/>
  <c r="AI189" i="28" s="1"/>
  <c r="AH70" i="36" s="1"/>
  <c r="AH102" i="36" s="1"/>
  <c r="AH103" i="36" s="1"/>
  <c r="AO73" i="34"/>
  <c r="AO75" i="34" s="1"/>
  <c r="AO73" i="35"/>
  <c r="AO75" i="35" s="1"/>
  <c r="AO43" i="34"/>
  <c r="AO45" i="34" s="1"/>
  <c r="AO43" i="35"/>
  <c r="AO45" i="35" s="1"/>
  <c r="AK27" i="36"/>
  <c r="AK28" i="36" s="1"/>
  <c r="AK34" i="36"/>
  <c r="AK35" i="36" s="1"/>
  <c r="AN133" i="34"/>
  <c r="AN135" i="34" s="1"/>
  <c r="AN133" i="35"/>
  <c r="AN135" i="35" s="1"/>
  <c r="AO109" i="35"/>
  <c r="AN121" i="35"/>
  <c r="AL16" i="34"/>
  <c r="AK165" i="34"/>
  <c r="AK28" i="34"/>
  <c r="AH73" i="36"/>
  <c r="AD83" i="37" s="1"/>
  <c r="AO80" i="34"/>
  <c r="AN92" i="34"/>
  <c r="AO77" i="35"/>
  <c r="AN89" i="35"/>
  <c r="AO82" i="35"/>
  <c r="AN94" i="35"/>
  <c r="AO80" i="35"/>
  <c r="AN92" i="35"/>
  <c r="AO108" i="35"/>
  <c r="AN120" i="35"/>
  <c r="AO51" i="35"/>
  <c r="AN63" i="35"/>
  <c r="AK173" i="35"/>
  <c r="AL24" i="35"/>
  <c r="AK36" i="35"/>
  <c r="AK186" i="35" s="1"/>
  <c r="AK171" i="35"/>
  <c r="AL22" i="35"/>
  <c r="AK34" i="35"/>
  <c r="AK184" i="35" s="1"/>
  <c r="AK174" i="34"/>
  <c r="AK37" i="34"/>
  <c r="AK187" i="34" s="1"/>
  <c r="AO113" i="34"/>
  <c r="AN125" i="34"/>
  <c r="AK171" i="34"/>
  <c r="AL22" i="34"/>
  <c r="AK34" i="34"/>
  <c r="AK184" i="34" s="1"/>
  <c r="AJ178" i="35"/>
  <c r="AO140" i="35"/>
  <c r="AN152" i="35"/>
  <c r="AO142" i="34"/>
  <c r="AN154" i="34"/>
  <c r="AO51" i="34"/>
  <c r="AN63" i="34"/>
  <c r="AO78" i="35"/>
  <c r="AN90" i="35"/>
  <c r="AO107" i="34"/>
  <c r="AN119" i="34"/>
  <c r="AO114" i="35"/>
  <c r="AO127" i="35" s="1"/>
  <c r="AN126" i="35"/>
  <c r="AO107" i="35"/>
  <c r="AN119" i="35"/>
  <c r="AO143" i="34"/>
  <c r="AN155" i="34"/>
  <c r="AO138" i="35"/>
  <c r="AN150" i="35"/>
  <c r="AO103" i="34"/>
  <c r="AO105" i="34" s="1"/>
  <c r="AO103" i="35"/>
  <c r="AO105" i="35" s="1"/>
  <c r="AO194" i="27"/>
  <c r="AO209" i="27" s="1"/>
  <c r="AM13" i="35"/>
  <c r="AM13" i="34"/>
  <c r="AO50" i="34"/>
  <c r="AN62" i="34"/>
  <c r="AO82" i="34"/>
  <c r="AN94" i="34"/>
  <c r="AO47" i="35"/>
  <c r="AN59" i="35"/>
  <c r="AO77" i="34"/>
  <c r="AN89" i="34"/>
  <c r="AK174" i="35"/>
  <c r="AK37" i="35"/>
  <c r="AK187" i="35" s="1"/>
  <c r="AO83" i="34"/>
  <c r="AN95" i="34"/>
  <c r="AO83" i="35"/>
  <c r="AN95" i="35"/>
  <c r="AI56" i="36"/>
  <c r="AI61" i="36"/>
  <c r="AO79" i="35"/>
  <c r="AN91" i="35"/>
  <c r="AK167" i="34"/>
  <c r="AL18" i="34"/>
  <c r="AK30" i="34"/>
  <c r="AK180" i="34" s="1"/>
  <c r="AO137" i="35"/>
  <c r="AN149" i="35"/>
  <c r="AO139" i="34"/>
  <c r="AN151" i="34"/>
  <c r="AJ178" i="34"/>
  <c r="AO140" i="34"/>
  <c r="AN152" i="34"/>
  <c r="AL18" i="35"/>
  <c r="AK167" i="35"/>
  <c r="AK30" i="35"/>
  <c r="AK180" i="35" s="1"/>
  <c r="AL18" i="36"/>
  <c r="AL19" i="36" s="1"/>
  <c r="F19" i="36" s="1"/>
  <c r="AL20" i="34"/>
  <c r="AK169" i="34"/>
  <c r="AK32" i="34"/>
  <c r="AK182" i="34" s="1"/>
  <c r="AK170" i="35"/>
  <c r="AL21" i="35"/>
  <c r="AK33" i="35"/>
  <c r="AK183" i="35" s="1"/>
  <c r="AO81" i="34"/>
  <c r="AN93" i="34"/>
  <c r="AO54" i="35"/>
  <c r="AO67" i="35" s="1"/>
  <c r="AN66" i="35"/>
  <c r="AF76" i="36"/>
  <c r="AF78" i="36"/>
  <c r="AO50" i="35"/>
  <c r="AN62" i="35"/>
  <c r="AG93" i="36"/>
  <c r="AG75" i="36"/>
  <c r="AG76" i="36" s="1"/>
  <c r="AC82" i="37" s="1"/>
  <c r="AL19" i="34"/>
  <c r="AK168" i="34"/>
  <c r="AK31" i="34"/>
  <c r="AK181" i="34" s="1"/>
  <c r="AL24" i="34"/>
  <c r="AK173" i="34"/>
  <c r="AK36" i="34"/>
  <c r="AK186" i="34" s="1"/>
  <c r="AM159" i="34"/>
  <c r="AO48" i="35"/>
  <c r="AN60" i="35"/>
  <c r="AO111" i="34"/>
  <c r="AN123" i="34"/>
  <c r="AO111" i="35"/>
  <c r="AN123" i="35"/>
  <c r="AO84" i="34"/>
  <c r="AO97" i="34" s="1"/>
  <c r="AN96" i="34"/>
  <c r="AJ55" i="36"/>
  <c r="AJ58" i="36"/>
  <c r="AJ59" i="36" s="1"/>
  <c r="AF79" i="37" s="1"/>
  <c r="AO113" i="35"/>
  <c r="AN125" i="35"/>
  <c r="AO49" i="34"/>
  <c r="AN61" i="34"/>
  <c r="AL17" i="35"/>
  <c r="AK166" i="35"/>
  <c r="AK29" i="35"/>
  <c r="AK179" i="35" s="1"/>
  <c r="AO143" i="35"/>
  <c r="AN155" i="35"/>
  <c r="AO47" i="34"/>
  <c r="AN59" i="34"/>
  <c r="AO114" i="34"/>
  <c r="AO127" i="34" s="1"/>
  <c r="AN126" i="34"/>
  <c r="AF94" i="36"/>
  <c r="AF96" i="36"/>
  <c r="AO139" i="35"/>
  <c r="AN151" i="35"/>
  <c r="AJ171" i="35"/>
  <c r="AK22" i="35"/>
  <c r="AK26" i="35" s="1"/>
  <c r="AK176" i="35" s="1"/>
  <c r="AJ255" i="36" s="1"/>
  <c r="AJ34" i="35"/>
  <c r="AJ184" i="35" s="1"/>
  <c r="AM159" i="35"/>
  <c r="AO106" i="34"/>
  <c r="AN116" i="34"/>
  <c r="AN118" i="34"/>
  <c r="AO144" i="35"/>
  <c r="AO157" i="35" s="1"/>
  <c r="AN156" i="35"/>
  <c r="AO142" i="35"/>
  <c r="AN154" i="35"/>
  <c r="AO108" i="34"/>
  <c r="AN120" i="34"/>
  <c r="AK165" i="35"/>
  <c r="AL16" i="35"/>
  <c r="AK28" i="35"/>
  <c r="AO54" i="34"/>
  <c r="AO67" i="34" s="1"/>
  <c r="AN66" i="34"/>
  <c r="AO46" i="34"/>
  <c r="AN56" i="34"/>
  <c r="AN58" i="34"/>
  <c r="AO106" i="35"/>
  <c r="AN116" i="35"/>
  <c r="AN118" i="35"/>
  <c r="AO141" i="35"/>
  <c r="AN153" i="35"/>
  <c r="AO144" i="34"/>
  <c r="AO157" i="34" s="1"/>
  <c r="AN156" i="34"/>
  <c r="AO112" i="35"/>
  <c r="AN124" i="35"/>
  <c r="AM146" i="34"/>
  <c r="AL17" i="34"/>
  <c r="AK166" i="34"/>
  <c r="AK29" i="34"/>
  <c r="AK179" i="34" s="1"/>
  <c r="AO141" i="34"/>
  <c r="AN153" i="34"/>
  <c r="AO133" i="34"/>
  <c r="AO135" i="34" s="1"/>
  <c r="AO133" i="35"/>
  <c r="AO135" i="35" s="1"/>
  <c r="AI88" i="36"/>
  <c r="AI16" i="39" s="1"/>
  <c r="AI28" i="39" s="1"/>
  <c r="AI72" i="36"/>
  <c r="AP54" i="35"/>
  <c r="AP67" i="35" s="1"/>
  <c r="AO66" i="35"/>
  <c r="AO79" i="34"/>
  <c r="AN91" i="34"/>
  <c r="AO110" i="35"/>
  <c r="AN122" i="35"/>
  <c r="AL20" i="35"/>
  <c r="AK169" i="35"/>
  <c r="AK32" i="35"/>
  <c r="AK182" i="35" s="1"/>
  <c r="AG73" i="36"/>
  <c r="AC83" i="37" s="1"/>
  <c r="AO76" i="34"/>
  <c r="AN86" i="34"/>
  <c r="AN88" i="34"/>
  <c r="AO48" i="34"/>
  <c r="AN60" i="34"/>
  <c r="AO49" i="35"/>
  <c r="AN61" i="35"/>
  <c r="AO112" i="34"/>
  <c r="AN124" i="34"/>
  <c r="AO46" i="35"/>
  <c r="AN56" i="35"/>
  <c r="AN58" i="35"/>
  <c r="AO52" i="35"/>
  <c r="AN64" i="35"/>
  <c r="AO78" i="34"/>
  <c r="AN90" i="34"/>
  <c r="AL15" i="34"/>
  <c r="AL163" i="34"/>
  <c r="AK176" i="36" s="1"/>
  <c r="AO84" i="35"/>
  <c r="AO97" i="35" s="1"/>
  <c r="AN96" i="35"/>
  <c r="AP54" i="34"/>
  <c r="AP67" i="34" s="1"/>
  <c r="AO66" i="34"/>
  <c r="AO137" i="34"/>
  <c r="AN149" i="34"/>
  <c r="AO138" i="34"/>
  <c r="AN150" i="34"/>
  <c r="AK170" i="34"/>
  <c r="AL21" i="34"/>
  <c r="AK33" i="34"/>
  <c r="AK183" i="34" s="1"/>
  <c r="AO52" i="34"/>
  <c r="AN64" i="34"/>
  <c r="AO76" i="35"/>
  <c r="AN86" i="35"/>
  <c r="AN88" i="35"/>
  <c r="AO110" i="34"/>
  <c r="AN122" i="34"/>
  <c r="AO81" i="35"/>
  <c r="AN93" i="35"/>
  <c r="AJ171" i="34"/>
  <c r="AK22" i="34"/>
  <c r="AK26" i="34" s="1"/>
  <c r="AK176" i="34" s="1"/>
  <c r="AJ34" i="34"/>
  <c r="AJ184" i="34" s="1"/>
  <c r="AL15" i="35"/>
  <c r="AL163" i="35"/>
  <c r="AK238" i="36" s="1"/>
  <c r="AO109" i="34"/>
  <c r="AN121" i="34"/>
  <c r="AK168" i="35"/>
  <c r="AL19" i="35"/>
  <c r="AK31" i="35"/>
  <c r="AK181" i="35" s="1"/>
  <c r="AM69" i="29"/>
  <c r="AM99" i="29"/>
  <c r="AM306" i="27"/>
  <c r="AM129" i="29"/>
  <c r="AK166" i="29"/>
  <c r="AL17" i="29"/>
  <c r="AK29" i="29"/>
  <c r="AK179" i="29" s="1"/>
  <c r="AO109" i="29"/>
  <c r="AN121" i="29"/>
  <c r="AO377" i="27"/>
  <c r="AN389" i="27"/>
  <c r="AO47" i="28"/>
  <c r="AN59" i="28"/>
  <c r="AN218" i="27"/>
  <c r="AO59" i="27"/>
  <c r="AO138" i="28"/>
  <c r="AN150" i="28"/>
  <c r="AI276" i="27"/>
  <c r="AI426" i="27" s="1"/>
  <c r="AQ160" i="27"/>
  <c r="AO141" i="28"/>
  <c r="AN153" i="28"/>
  <c r="AK411" i="27"/>
  <c r="AK274" i="27"/>
  <c r="AK424" i="27" s="1"/>
  <c r="AQ93" i="27"/>
  <c r="AO112" i="28"/>
  <c r="AN124" i="28"/>
  <c r="AK36" i="28"/>
  <c r="AK186" i="28" s="1"/>
  <c r="AK173" i="28"/>
  <c r="AL24" i="28"/>
  <c r="AN219" i="27"/>
  <c r="AO60" i="27"/>
  <c r="AL261" i="27"/>
  <c r="AK410" i="27"/>
  <c r="AK273" i="27"/>
  <c r="AK423" i="27" s="1"/>
  <c r="AO52" i="29"/>
  <c r="AN64" i="29"/>
  <c r="AQ184" i="27"/>
  <c r="AP211" i="27"/>
  <c r="AO283" i="27"/>
  <c r="AN293" i="27"/>
  <c r="AN295" i="27"/>
  <c r="AT70" i="27"/>
  <c r="AS229" i="27"/>
  <c r="AM224" i="27"/>
  <c r="AM226" i="27" s="1"/>
  <c r="AM241" i="27" s="1"/>
  <c r="AL25" i="36" s="1"/>
  <c r="AL40" i="36" s="1"/>
  <c r="AL41" i="36" s="1"/>
  <c r="AL43" i="36" s="1"/>
  <c r="AL44" i="36" s="1"/>
  <c r="F44" i="36" s="1"/>
  <c r="AN55" i="27"/>
  <c r="AO314" i="27"/>
  <c r="AN326" i="27"/>
  <c r="AO82" i="28"/>
  <c r="AN94" i="28"/>
  <c r="AQ126" i="27"/>
  <c r="AO77" i="28"/>
  <c r="AN89" i="28"/>
  <c r="AO112" i="29"/>
  <c r="AN124" i="29"/>
  <c r="AL163" i="28"/>
  <c r="AK52" i="36" s="1"/>
  <c r="AK53" i="36" s="1"/>
  <c r="AL15" i="28"/>
  <c r="AO318" i="27"/>
  <c r="AN330" i="27"/>
  <c r="AQ152" i="27"/>
  <c r="AP179" i="27"/>
  <c r="AP162" i="27"/>
  <c r="AP177" i="27" s="1"/>
  <c r="AQ157" i="27"/>
  <c r="AO113" i="28"/>
  <c r="AN125" i="28"/>
  <c r="AN223" i="27"/>
  <c r="AO64" i="27"/>
  <c r="AL255" i="27"/>
  <c r="AK404" i="27"/>
  <c r="AK267" i="27"/>
  <c r="AK417" i="27" s="1"/>
  <c r="AO114" i="29"/>
  <c r="AO127" i="29" s="1"/>
  <c r="AN126" i="29"/>
  <c r="AO50" i="28"/>
  <c r="AN62" i="28"/>
  <c r="AQ192" i="27"/>
  <c r="AO140" i="28"/>
  <c r="AN152" i="28"/>
  <c r="AK173" i="29"/>
  <c r="AL24" i="29"/>
  <c r="AK36" i="29"/>
  <c r="AK186" i="29" s="1"/>
  <c r="AK30" i="28"/>
  <c r="AK180" i="28" s="1"/>
  <c r="AK167" i="28"/>
  <c r="AL18" i="28"/>
  <c r="AO78" i="28"/>
  <c r="AN90" i="28"/>
  <c r="AO46" i="29"/>
  <c r="AN56" i="29"/>
  <c r="AN58" i="29"/>
  <c r="AN221" i="27"/>
  <c r="AO62" i="27"/>
  <c r="AO51" i="28"/>
  <c r="AN63" i="28"/>
  <c r="AO107" i="29"/>
  <c r="AN119" i="29"/>
  <c r="AQ188" i="27"/>
  <c r="AO284" i="27"/>
  <c r="AN296" i="27"/>
  <c r="AO49" i="28"/>
  <c r="AN61" i="28"/>
  <c r="AL15" i="29"/>
  <c r="AL163" i="29"/>
  <c r="AK114" i="36" s="1"/>
  <c r="AQ119" i="27"/>
  <c r="AO378" i="27"/>
  <c r="AN390" i="27"/>
  <c r="AO83" i="28"/>
  <c r="AN95" i="28"/>
  <c r="AK174" i="28"/>
  <c r="AK37" i="28"/>
  <c r="AK187" i="28" s="1"/>
  <c r="AO83" i="29"/>
  <c r="AN95" i="29"/>
  <c r="AK34" i="28"/>
  <c r="AK184" i="28" s="1"/>
  <c r="AK171" i="28"/>
  <c r="AL22" i="28"/>
  <c r="AK29" i="28"/>
  <c r="AK179" i="28" s="1"/>
  <c r="AK166" i="28"/>
  <c r="AL17" i="28"/>
  <c r="AP291" i="27"/>
  <c r="AP304" i="27" s="1"/>
  <c r="AO303" i="27"/>
  <c r="AQ127" i="27"/>
  <c r="AO381" i="27"/>
  <c r="AO394" i="27" s="1"/>
  <c r="AN393" i="27"/>
  <c r="AO144" i="29"/>
  <c r="AO157" i="29" s="1"/>
  <c r="AN156" i="29"/>
  <c r="AO310" i="27"/>
  <c r="AO312" i="27" s="1"/>
  <c r="AO73" i="28"/>
  <c r="AO75" i="28" s="1"/>
  <c r="AO73" i="29"/>
  <c r="AO75" i="29" s="1"/>
  <c r="AQ229" i="27"/>
  <c r="AR70" i="27"/>
  <c r="AQ158" i="27"/>
  <c r="AQ123" i="27"/>
  <c r="AJ34" i="28"/>
  <c r="AJ184" i="28" s="1"/>
  <c r="AJ171" i="28"/>
  <c r="AK22" i="28"/>
  <c r="AK31" i="28"/>
  <c r="AK181" i="28" s="1"/>
  <c r="AK168" i="28"/>
  <c r="AL19" i="28"/>
  <c r="AS104" i="27"/>
  <c r="AR111" i="27"/>
  <c r="AM159" i="29"/>
  <c r="AO379" i="27"/>
  <c r="AN391" i="27"/>
  <c r="AQ94" i="27"/>
  <c r="AO144" i="28"/>
  <c r="AO157" i="28" s="1"/>
  <c r="AN156" i="28"/>
  <c r="AO349" i="27"/>
  <c r="AN361" i="27"/>
  <c r="AM129" i="28"/>
  <c r="AO79" i="28"/>
  <c r="AN91" i="28"/>
  <c r="AQ189" i="27"/>
  <c r="AM99" i="28"/>
  <c r="AL252" i="27"/>
  <c r="AL400" i="27"/>
  <c r="AQ128" i="27"/>
  <c r="AO48" i="29"/>
  <c r="AN60" i="29"/>
  <c r="AO139" i="28"/>
  <c r="AN151" i="28"/>
  <c r="AN394" i="27"/>
  <c r="AQ124" i="27"/>
  <c r="AO291" i="27"/>
  <c r="AO304" i="27" s="1"/>
  <c r="AN303" i="27"/>
  <c r="AO54" i="28"/>
  <c r="AO67" i="28" s="1"/>
  <c r="AN66" i="28"/>
  <c r="AO316" i="27"/>
  <c r="AN328" i="27"/>
  <c r="AQ90" i="27"/>
  <c r="AO137" i="29"/>
  <c r="AN149" i="29"/>
  <c r="AO287" i="27"/>
  <c r="AN299" i="27"/>
  <c r="AN118" i="28"/>
  <c r="AN116" i="28"/>
  <c r="AO106" i="28"/>
  <c r="AO54" i="29"/>
  <c r="AO67" i="29" s="1"/>
  <c r="AN66" i="29"/>
  <c r="AQ156" i="27"/>
  <c r="AO321" i="27"/>
  <c r="AO334" i="27" s="1"/>
  <c r="AN333" i="27"/>
  <c r="AR136" i="27"/>
  <c r="AQ143" i="27"/>
  <c r="AO110" i="28"/>
  <c r="AN122" i="28"/>
  <c r="AO351" i="27"/>
  <c r="AO364" i="27" s="1"/>
  <c r="AN363" i="27"/>
  <c r="AP54" i="29"/>
  <c r="AP67" i="29" s="1"/>
  <c r="AO66" i="29"/>
  <c r="AO315" i="27"/>
  <c r="AN327" i="27"/>
  <c r="AQ159" i="27"/>
  <c r="AL18" i="29"/>
  <c r="AK167" i="29"/>
  <c r="AK30" i="29"/>
  <c r="AK180" i="29" s="1"/>
  <c r="AO350" i="27"/>
  <c r="AN362" i="27"/>
  <c r="AR88" i="27"/>
  <c r="AQ115" i="27"/>
  <c r="AN222" i="27"/>
  <c r="AO63" i="27"/>
  <c r="AL19" i="29"/>
  <c r="AK168" i="29"/>
  <c r="AK31" i="29"/>
  <c r="AK181" i="29" s="1"/>
  <c r="AO286" i="27"/>
  <c r="AN298" i="27"/>
  <c r="AQ155" i="27"/>
  <c r="AQ120" i="27"/>
  <c r="AP147" i="27"/>
  <c r="AP130" i="27"/>
  <c r="AP145" i="27" s="1"/>
  <c r="AO51" i="29"/>
  <c r="AN63" i="29"/>
  <c r="AK169" i="29"/>
  <c r="AL20" i="29"/>
  <c r="AK32" i="29"/>
  <c r="AK182" i="29" s="1"/>
  <c r="AN220" i="27"/>
  <c r="AO61" i="27"/>
  <c r="AS168" i="27"/>
  <c r="AR175" i="27"/>
  <c r="AJ178" i="28"/>
  <c r="AJ39" i="28"/>
  <c r="AJ189" i="28" s="1"/>
  <c r="AI70" i="36" s="1"/>
  <c r="AI102" i="36" s="1"/>
  <c r="AI103" i="36" s="1"/>
  <c r="AO78" i="29"/>
  <c r="AN90" i="29"/>
  <c r="AO137" i="28"/>
  <c r="AN149" i="28"/>
  <c r="AO109" i="28"/>
  <c r="AN121" i="28"/>
  <c r="AO111" i="28"/>
  <c r="AN123" i="28"/>
  <c r="AN224" i="27"/>
  <c r="AO55" i="27"/>
  <c r="AL259" i="27"/>
  <c r="AK408" i="27"/>
  <c r="AK271" i="27"/>
  <c r="AK421" i="27" s="1"/>
  <c r="AO376" i="27"/>
  <c r="AN388" i="27"/>
  <c r="AQ92" i="27"/>
  <c r="AL257" i="27"/>
  <c r="AK406" i="27"/>
  <c r="AK269" i="27"/>
  <c r="AK419" i="27" s="1"/>
  <c r="AK32" i="28"/>
  <c r="AK182" i="28" s="1"/>
  <c r="AK169" i="28"/>
  <c r="AL20" i="28"/>
  <c r="AQ154" i="27"/>
  <c r="AO143" i="28"/>
  <c r="AN155" i="28"/>
  <c r="AO143" i="29"/>
  <c r="AN155" i="29"/>
  <c r="AK171" i="29"/>
  <c r="AL22" i="29"/>
  <c r="AK34" i="29"/>
  <c r="AK184" i="29" s="1"/>
  <c r="AO81" i="28"/>
  <c r="AN93" i="28"/>
  <c r="AO106" i="29"/>
  <c r="AN116" i="29"/>
  <c r="AN118" i="29"/>
  <c r="AK170" i="29"/>
  <c r="AL21" i="29"/>
  <c r="AK33" i="29"/>
  <c r="AK183" i="29" s="1"/>
  <c r="AK28" i="28"/>
  <c r="AK165" i="28"/>
  <c r="AL16" i="28"/>
  <c r="AK26" i="28"/>
  <c r="AK176" i="28" s="1"/>
  <c r="AJ69" i="36" s="1"/>
  <c r="AJ15" i="39" s="1"/>
  <c r="AO82" i="29"/>
  <c r="AN94" i="29"/>
  <c r="AN370" i="27"/>
  <c r="AN372" i="27" s="1"/>
  <c r="AN383" i="27" s="1"/>
  <c r="AN133" i="29"/>
  <c r="AN135" i="29" s="1"/>
  <c r="AN133" i="28"/>
  <c r="AN135" i="28" s="1"/>
  <c r="AQ151" i="27"/>
  <c r="AO80" i="29"/>
  <c r="AN92" i="29"/>
  <c r="AK22" i="29"/>
  <c r="AK26" i="29" s="1"/>
  <c r="AK176" i="29" s="1"/>
  <c r="AJ131" i="36" s="1"/>
  <c r="AJ48" i="39" s="1"/>
  <c r="AJ171" i="29"/>
  <c r="AJ34" i="29"/>
  <c r="AJ184" i="29" s="1"/>
  <c r="AO375" i="27"/>
  <c r="AN387" i="27"/>
  <c r="AO49" i="29"/>
  <c r="AN61" i="29"/>
  <c r="AQ190" i="27"/>
  <c r="AM104" i="2"/>
  <c r="AM106" i="2" s="1"/>
  <c r="AJ178" i="29"/>
  <c r="AO320" i="27"/>
  <c r="AN332" i="27"/>
  <c r="AO317" i="27"/>
  <c r="AN329" i="27"/>
  <c r="AL256" i="27"/>
  <c r="AK405" i="27"/>
  <c r="AK268" i="27"/>
  <c r="AK418" i="27" s="1"/>
  <c r="AO370" i="27"/>
  <c r="AO372" i="27" s="1"/>
  <c r="AO133" i="28"/>
  <c r="AO135" i="28" s="1"/>
  <c r="AO133" i="29"/>
  <c r="AO135" i="29" s="1"/>
  <c r="AQ88" i="27"/>
  <c r="AP98" i="27"/>
  <c r="AP113" i="27" s="1"/>
  <c r="AP115" i="27"/>
  <c r="AM396" i="27"/>
  <c r="AO340" i="27"/>
  <c r="AO342" i="27" s="1"/>
  <c r="AO103" i="28"/>
  <c r="AO105" i="28" s="1"/>
  <c r="AO103" i="29"/>
  <c r="AO105" i="29" s="1"/>
  <c r="AP70" i="27"/>
  <c r="AO229" i="27"/>
  <c r="AO239" i="27" s="1"/>
  <c r="AO52" i="28"/>
  <c r="AN64" i="28"/>
  <c r="AM146" i="28"/>
  <c r="AM69" i="28"/>
  <c r="AQ121" i="27"/>
  <c r="AO280" i="27"/>
  <c r="AO282" i="27" s="1"/>
  <c r="AO43" i="29"/>
  <c r="AO45" i="29" s="1"/>
  <c r="AO43" i="28"/>
  <c r="AO45" i="28" s="1"/>
  <c r="AJ415" i="27"/>
  <c r="AQ191" i="27"/>
  <c r="AL16" i="29"/>
  <c r="AK165" i="29"/>
  <c r="AK28" i="29"/>
  <c r="AM366" i="27"/>
  <c r="AO139" i="29"/>
  <c r="AN151" i="29"/>
  <c r="AO343" i="27"/>
  <c r="AN353" i="27"/>
  <c r="AN355" i="27"/>
  <c r="AO80" i="28"/>
  <c r="AN92" i="28"/>
  <c r="AL258" i="27"/>
  <c r="AK407" i="27"/>
  <c r="AK270" i="27"/>
  <c r="AK420" i="27" s="1"/>
  <c r="AO380" i="27"/>
  <c r="AN392" i="27"/>
  <c r="AO108" i="29"/>
  <c r="AN120" i="29"/>
  <c r="AO347" i="27"/>
  <c r="AN359" i="27"/>
  <c r="AM66" i="27"/>
  <c r="AM81" i="27" s="1"/>
  <c r="AO47" i="29"/>
  <c r="AN59" i="29"/>
  <c r="AN88" i="28"/>
  <c r="AO76" i="28"/>
  <c r="AN86" i="28"/>
  <c r="AN118" i="2"/>
  <c r="AO119" i="2" s="1"/>
  <c r="AP120" i="2" s="1"/>
  <c r="AQ121" i="2" s="1"/>
  <c r="AR122" i="2" s="1"/>
  <c r="AS123" i="2" s="1"/>
  <c r="AT124" i="2" s="1"/>
  <c r="AU125" i="2" s="1"/>
  <c r="AO346" i="27"/>
  <c r="AN358" i="27"/>
  <c r="AQ70" i="27"/>
  <c r="AP229" i="27"/>
  <c r="AK259" i="27"/>
  <c r="AK263" i="27" s="1"/>
  <c r="AK413" i="27" s="1"/>
  <c r="AJ408" i="27"/>
  <c r="AJ271" i="27"/>
  <c r="AJ421" i="27" s="1"/>
  <c r="AO79" i="29"/>
  <c r="AN91" i="29"/>
  <c r="AS200" i="27"/>
  <c r="AR207" i="27"/>
  <c r="AO348" i="27"/>
  <c r="AN360" i="27"/>
  <c r="AQ185" i="27"/>
  <c r="AQ153" i="27"/>
  <c r="AO141" i="29"/>
  <c r="AN153" i="29"/>
  <c r="AO81" i="29"/>
  <c r="AN93" i="29"/>
  <c r="AM159" i="28"/>
  <c r="AO285" i="27"/>
  <c r="AN297" i="27"/>
  <c r="AO48" i="28"/>
  <c r="AN60" i="28"/>
  <c r="AO110" i="29"/>
  <c r="AN122" i="29"/>
  <c r="AL254" i="27"/>
  <c r="AK403" i="27"/>
  <c r="AK266" i="27"/>
  <c r="AK416" i="27" s="1"/>
  <c r="AQ183" i="27"/>
  <c r="AK174" i="29"/>
  <c r="AK37" i="29"/>
  <c r="AK187" i="29" s="1"/>
  <c r="AK33" i="28"/>
  <c r="AK183" i="28" s="1"/>
  <c r="AL21" i="28"/>
  <c r="AK170" i="28"/>
  <c r="AO107" i="28"/>
  <c r="AN119" i="28"/>
  <c r="AO111" i="29"/>
  <c r="AN123" i="29"/>
  <c r="AO50" i="29"/>
  <c r="AN62" i="29"/>
  <c r="AM336" i="27"/>
  <c r="AS70" i="27"/>
  <c r="AR229" i="27"/>
  <c r="AO114" i="28"/>
  <c r="AO127" i="28" s="1"/>
  <c r="AN126" i="28"/>
  <c r="AO140" i="29"/>
  <c r="AN152" i="29"/>
  <c r="AP185" i="27"/>
  <c r="AN216" i="27"/>
  <c r="AO57" i="27"/>
  <c r="AM121" i="2"/>
  <c r="AN122" i="2" s="1"/>
  <c r="AO123" i="2" s="1"/>
  <c r="AP124" i="2" s="1"/>
  <c r="AQ125" i="2" s="1"/>
  <c r="AR126" i="2" s="1"/>
  <c r="AL128" i="2"/>
  <c r="AO76" i="29"/>
  <c r="AN86" i="29"/>
  <c r="AN88" i="29"/>
  <c r="AQ91" i="27"/>
  <c r="AO319" i="27"/>
  <c r="AN331" i="27"/>
  <c r="AO84" i="29"/>
  <c r="AO97" i="29" s="1"/>
  <c r="AN96" i="29"/>
  <c r="AO288" i="27"/>
  <c r="AN300" i="27"/>
  <c r="AO77" i="29"/>
  <c r="AN89" i="29"/>
  <c r="AO142" i="28"/>
  <c r="AN154" i="28"/>
  <c r="AU70" i="27"/>
  <c r="AU230" i="27" s="1"/>
  <c r="AT229" i="27"/>
  <c r="AO84" i="28"/>
  <c r="AO97" i="28" s="1"/>
  <c r="AN96" i="28"/>
  <c r="AN217" i="27"/>
  <c r="AO58" i="27"/>
  <c r="AQ95" i="27"/>
  <c r="AO374" i="27"/>
  <c r="AN386" i="27"/>
  <c r="AQ187" i="27"/>
  <c r="AK402" i="27"/>
  <c r="AL253" i="27"/>
  <c r="AK265" i="27"/>
  <c r="AQ89" i="27"/>
  <c r="AJ263" i="27"/>
  <c r="AJ413" i="27" s="1"/>
  <c r="AO138" i="29"/>
  <c r="AN150" i="29"/>
  <c r="AO289" i="27"/>
  <c r="AN301" i="27"/>
  <c r="AO344" i="27"/>
  <c r="AN356" i="27"/>
  <c r="AO142" i="29"/>
  <c r="AN154" i="29"/>
  <c r="AO108" i="28"/>
  <c r="AN120" i="28"/>
  <c r="AO345" i="27"/>
  <c r="AN357" i="27"/>
  <c r="AN58" i="28"/>
  <c r="AN56" i="28"/>
  <c r="AO46" i="28"/>
  <c r="AO113" i="29"/>
  <c r="AN125" i="29"/>
  <c r="AP54" i="28"/>
  <c r="AP67" i="28" s="1"/>
  <c r="AO66" i="28"/>
  <c r="AQ122" i="27"/>
  <c r="AQ96" i="27"/>
  <c r="AM250" i="27"/>
  <c r="AM13" i="28"/>
  <c r="AM13" i="29"/>
  <c r="AQ125" i="27"/>
  <c r="AO313" i="27"/>
  <c r="AN323" i="27"/>
  <c r="AN325" i="27"/>
  <c r="AM130" i="2"/>
  <c r="AP85" i="2"/>
  <c r="AP135" i="2" s="1"/>
  <c r="AP89" i="2"/>
  <c r="AP139" i="2" s="1"/>
  <c r="AN98" i="2"/>
  <c r="AQ72" i="2"/>
  <c r="AP84" i="2"/>
  <c r="AP134" i="2" s="1"/>
  <c r="AP86" i="2"/>
  <c r="AP136" i="2" s="1"/>
  <c r="AP81" i="2"/>
  <c r="AO108" i="2"/>
  <c r="AO113" i="2" s="1"/>
  <c r="AO117" i="2" s="1"/>
  <c r="AO130" i="2" s="1"/>
  <c r="AP88" i="2"/>
  <c r="AP138" i="2" s="1"/>
  <c r="AP83" i="2"/>
  <c r="AP80" i="2"/>
  <c r="AP87" i="2"/>
  <c r="AO95" i="2"/>
  <c r="AR94" i="2"/>
  <c r="AS95" i="2" s="1"/>
  <c r="AT96" i="2" s="1"/>
  <c r="AU97" i="2" s="1"/>
  <c r="AQ94" i="2"/>
  <c r="AR95" i="2" s="1"/>
  <c r="AS96" i="2" s="1"/>
  <c r="AT97" i="2" s="1"/>
  <c r="AU98" i="2" s="1"/>
  <c r="AN108" i="2"/>
  <c r="AN113" i="2" s="1"/>
  <c r="AN117" i="2" s="1"/>
  <c r="AO81" i="2"/>
  <c r="AN91" i="2"/>
  <c r="AR61" i="2"/>
  <c r="AR71" i="2" s="1"/>
  <c r="AR59" i="2"/>
  <c r="AR69" i="2" s="1"/>
  <c r="AR58" i="2"/>
  <c r="AR68" i="2" s="1"/>
  <c r="AQ62" i="2"/>
  <c r="AR60" i="2"/>
  <c r="AR70" i="2" s="1"/>
  <c r="AR57" i="2"/>
  <c r="AR67" i="2" s="1"/>
  <c r="AR93" i="2" s="1"/>
  <c r="AH288" i="36" l="1"/>
  <c r="Z182" i="37"/>
  <c r="AH261" i="36"/>
  <c r="AH262" i="36" s="1"/>
  <c r="AD166" i="37" s="1"/>
  <c r="AH164" i="36"/>
  <c r="AH165" i="36" s="1"/>
  <c r="AD122" i="37" s="1"/>
  <c r="AD123" i="37" s="1"/>
  <c r="AH155" i="36"/>
  <c r="AH156" i="36" s="1"/>
  <c r="AD113" i="37" s="1"/>
  <c r="AI186" i="36"/>
  <c r="AB69" i="39"/>
  <c r="X116" i="37" s="1"/>
  <c r="X126" i="37" s="1"/>
  <c r="X128" i="37" s="1"/>
  <c r="AC63" i="39"/>
  <c r="AC69" i="39" s="1"/>
  <c r="Y116" i="37" s="1"/>
  <c r="W126" i="37"/>
  <c r="W128" i="37" s="1"/>
  <c r="AD63" i="39"/>
  <c r="AA175" i="37"/>
  <c r="AG264" i="36"/>
  <c r="Y92" i="37"/>
  <c r="Y98" i="37"/>
  <c r="Y100" i="37" s="1"/>
  <c r="AA155" i="37"/>
  <c r="AA156" i="37" s="1"/>
  <c r="F39" i="39"/>
  <c r="AL42" i="39"/>
  <c r="AA99" i="37"/>
  <c r="AD36" i="39"/>
  <c r="AD42" i="39" s="1"/>
  <c r="Z88" i="37" s="1"/>
  <c r="X98" i="37"/>
  <c r="X100" i="37" s="1"/>
  <c r="AB127" i="37"/>
  <c r="C135" i="37"/>
  <c r="F26" i="37" s="1"/>
  <c r="AA119" i="37"/>
  <c r="Z156" i="37"/>
  <c r="C163" i="37"/>
  <c r="G26" i="37" s="1"/>
  <c r="Z184" i="37"/>
  <c r="C38" i="37"/>
  <c r="C40" i="37" s="1"/>
  <c r="AA183" i="37"/>
  <c r="C68" i="37"/>
  <c r="AJ193" i="36"/>
  <c r="AJ112" i="39" s="1"/>
  <c r="D101" i="38"/>
  <c r="AI152" i="36"/>
  <c r="AI153" i="36" s="1"/>
  <c r="AE114" i="37" s="1"/>
  <c r="AI49" i="39"/>
  <c r="AI259" i="36"/>
  <c r="AH276" i="36"/>
  <c r="AH277" i="36" s="1"/>
  <c r="AD170" i="37" s="1"/>
  <c r="AH76" i="39"/>
  <c r="AJ75" i="39"/>
  <c r="AJ258" i="36"/>
  <c r="AJ274" i="36"/>
  <c r="C194" i="37" s="1"/>
  <c r="AC150" i="37"/>
  <c r="AC151" i="37" s="1"/>
  <c r="AG229" i="36"/>
  <c r="AG230" i="36" s="1"/>
  <c r="AC152" i="37" s="1"/>
  <c r="AH259" i="36"/>
  <c r="AH264" i="36"/>
  <c r="AH152" i="36"/>
  <c r="AH153" i="36" s="1"/>
  <c r="AD114" i="37" s="1"/>
  <c r="AH49" i="39"/>
  <c r="AG265" i="36"/>
  <c r="AC167" i="37"/>
  <c r="AF221" i="36"/>
  <c r="AB141" i="37"/>
  <c r="AG167" i="36"/>
  <c r="AG168" i="36" s="1"/>
  <c r="AC124" i="37" s="1"/>
  <c r="AC127" i="37" s="1"/>
  <c r="AC122" i="37"/>
  <c r="AC123" i="37" s="1"/>
  <c r="AF203" i="36"/>
  <c r="AB138" i="37"/>
  <c r="AA147" i="37"/>
  <c r="AC119" i="37"/>
  <c r="AG56" i="39"/>
  <c r="AG58" i="39" s="1"/>
  <c r="AG60" i="39" s="1"/>
  <c r="AG71" i="39"/>
  <c r="AG72" i="39" s="1"/>
  <c r="AC117" i="37" s="1"/>
  <c r="AG98" i="39"/>
  <c r="AG99" i="39" s="1"/>
  <c r="AC173" i="37" s="1"/>
  <c r="AG83" i="39"/>
  <c r="AG85" i="39" s="1"/>
  <c r="AG87" i="39" s="1"/>
  <c r="AE89" i="39" s="1" a="1"/>
  <c r="AE89" i="39" s="1"/>
  <c r="AB166" i="37"/>
  <c r="AF265" i="36"/>
  <c r="AG289" i="36"/>
  <c r="AC178" i="37" s="1"/>
  <c r="AC179" i="37" s="1"/>
  <c r="AF283" i="36"/>
  <c r="AB169" i="37"/>
  <c r="AF159" i="36"/>
  <c r="AB113" i="37"/>
  <c r="AI276" i="36"/>
  <c r="AI277" i="36" s="1"/>
  <c r="AE170" i="37" s="1"/>
  <c r="AI76" i="39"/>
  <c r="AH289" i="36"/>
  <c r="AD178" i="37" s="1"/>
  <c r="AD179" i="37" s="1"/>
  <c r="AF291" i="36"/>
  <c r="AF292" i="36" s="1"/>
  <c r="AB180" i="37" s="1"/>
  <c r="AI248" i="36"/>
  <c r="AE164" i="37"/>
  <c r="AG33" i="39"/>
  <c r="AH33" i="39"/>
  <c r="AE94" i="37"/>
  <c r="AE95" i="37" s="1"/>
  <c r="AI105" i="36"/>
  <c r="AI106" i="36" s="1"/>
  <c r="AE96" i="37" s="1"/>
  <c r="AD94" i="37"/>
  <c r="AD95" i="37" s="1"/>
  <c r="AH105" i="36"/>
  <c r="AH106" i="36" s="1"/>
  <c r="AD96" i="37" s="1"/>
  <c r="AG140" i="36"/>
  <c r="AA91" i="37"/>
  <c r="AF79" i="36"/>
  <c r="AB82" i="37"/>
  <c r="AI44" i="39"/>
  <c r="AI45" i="39" s="1"/>
  <c r="AE89" i="37" s="1"/>
  <c r="AI31" i="39"/>
  <c r="AI29" i="39"/>
  <c r="C79" i="37"/>
  <c r="AF97" i="36"/>
  <c r="AB85" i="37"/>
  <c r="AI62" i="36"/>
  <c r="AE80" i="37"/>
  <c r="AH137" i="36"/>
  <c r="AH138" i="36" s="1"/>
  <c r="AD110" i="37" s="1"/>
  <c r="AG141" i="36"/>
  <c r="AG159" i="36"/>
  <c r="AN129" i="35"/>
  <c r="AG200" i="36"/>
  <c r="AG202" i="36"/>
  <c r="AJ180" i="36"/>
  <c r="AJ185" i="36"/>
  <c r="AI197" i="36"/>
  <c r="AE139" i="37" s="1"/>
  <c r="AI90" i="36"/>
  <c r="AI91" i="36" s="1"/>
  <c r="AE86" i="37" s="1"/>
  <c r="AK241" i="36"/>
  <c r="AK239" i="36"/>
  <c r="AK244" i="36" s="1"/>
  <c r="AK245" i="36" s="1"/>
  <c r="AN69" i="35"/>
  <c r="AI124" i="36"/>
  <c r="AK179" i="36"/>
  <c r="AK177" i="36"/>
  <c r="AK182" i="36" s="1"/>
  <c r="AK183" i="36" s="1"/>
  <c r="AG94" i="36"/>
  <c r="AC85" i="37" s="1"/>
  <c r="AC91" i="37" s="1"/>
  <c r="AH226" i="36"/>
  <c r="AH227" i="36" s="1"/>
  <c r="AH199" i="36"/>
  <c r="AJ196" i="36"/>
  <c r="AJ242" i="36"/>
  <c r="AJ247" i="36"/>
  <c r="AG78" i="36"/>
  <c r="AG79" i="36"/>
  <c r="AJ150" i="36"/>
  <c r="C192" i="37" s="1"/>
  <c r="AJ134" i="36"/>
  <c r="AG218" i="36"/>
  <c r="AG220" i="36"/>
  <c r="AH135" i="36"/>
  <c r="AG280" i="36"/>
  <c r="AG282" i="36"/>
  <c r="AG158" i="36"/>
  <c r="AI135" i="36"/>
  <c r="AE111" i="37" s="1"/>
  <c r="AK117" i="36"/>
  <c r="AK115" i="36"/>
  <c r="AK120" i="36" s="1"/>
  <c r="AK121" i="36" s="1"/>
  <c r="AJ123" i="36"/>
  <c r="AJ118" i="36"/>
  <c r="AF108" i="37" s="1"/>
  <c r="C108" i="37" s="1"/>
  <c r="E27" i="37" s="1"/>
  <c r="AN99" i="35"/>
  <c r="AN99" i="34"/>
  <c r="AN129" i="34"/>
  <c r="AN69" i="34"/>
  <c r="AP53" i="34"/>
  <c r="AO65" i="34"/>
  <c r="AP47" i="35"/>
  <c r="AO59" i="35"/>
  <c r="AP111" i="35"/>
  <c r="AO123" i="35"/>
  <c r="AI73" i="36"/>
  <c r="AE83" i="37" s="1"/>
  <c r="AP142" i="34"/>
  <c r="AO154" i="34"/>
  <c r="AP140" i="35"/>
  <c r="AO152" i="35"/>
  <c r="AP144" i="35"/>
  <c r="AP157" i="35" s="1"/>
  <c r="AO156" i="35"/>
  <c r="AP82" i="34"/>
  <c r="AO94" i="34"/>
  <c r="AP80" i="35"/>
  <c r="AO92" i="35"/>
  <c r="AP51" i="34"/>
  <c r="AO63" i="34"/>
  <c r="AP106" i="34"/>
  <c r="AO116" i="34"/>
  <c r="AO118" i="34"/>
  <c r="AP114" i="34"/>
  <c r="AP127" i="34" s="1"/>
  <c r="AO126" i="34"/>
  <c r="AK178" i="34"/>
  <c r="AI93" i="36"/>
  <c r="AI75" i="36"/>
  <c r="AI76" i="36" s="1"/>
  <c r="AE82" i="37" s="1"/>
  <c r="AM16" i="35"/>
  <c r="AL165" i="35"/>
  <c r="AL28" i="35"/>
  <c r="AP111" i="34"/>
  <c r="AO123" i="34"/>
  <c r="AP139" i="34"/>
  <c r="AO151" i="34"/>
  <c r="AL165" i="34"/>
  <c r="AM16" i="34"/>
  <c r="AL28" i="34"/>
  <c r="AP77" i="34"/>
  <c r="AO89" i="34"/>
  <c r="AP47" i="34"/>
  <c r="AO59" i="34"/>
  <c r="AP109" i="34"/>
  <c r="AO121" i="34"/>
  <c r="AP107" i="34"/>
  <c r="AO119" i="34"/>
  <c r="AP140" i="34"/>
  <c r="AO152" i="34"/>
  <c r="AP144" i="34"/>
  <c r="AP157" i="34" s="1"/>
  <c r="AO156" i="34"/>
  <c r="AP79" i="35"/>
  <c r="AO91" i="35"/>
  <c r="AP141" i="35"/>
  <c r="AO153" i="35"/>
  <c r="AP83" i="35"/>
  <c r="AO95" i="35"/>
  <c r="AO136" i="35"/>
  <c r="AN146" i="35"/>
  <c r="AN148" i="35"/>
  <c r="AN159" i="35" s="1"/>
  <c r="AP46" i="35"/>
  <c r="AO56" i="35"/>
  <c r="AO58" i="35"/>
  <c r="AP113" i="34"/>
  <c r="AO125" i="34"/>
  <c r="AP80" i="34"/>
  <c r="AO92" i="34"/>
  <c r="AP136" i="35"/>
  <c r="AO148" i="35"/>
  <c r="AP142" i="35"/>
  <c r="AO154" i="35"/>
  <c r="AP51" i="35"/>
  <c r="AO63" i="35"/>
  <c r="AL171" i="35"/>
  <c r="AM22" i="35"/>
  <c r="AL34" i="35"/>
  <c r="AL184" i="35" s="1"/>
  <c r="AP78" i="34"/>
  <c r="AO90" i="34"/>
  <c r="AP52" i="35"/>
  <c r="AO64" i="35"/>
  <c r="AO136" i="34"/>
  <c r="AO146" i="34" s="1"/>
  <c r="AN146" i="34"/>
  <c r="AN148" i="34"/>
  <c r="AN159" i="34" s="1"/>
  <c r="AP46" i="34"/>
  <c r="AO56" i="34"/>
  <c r="AO58" i="34"/>
  <c r="AK172" i="34"/>
  <c r="AL23" i="34"/>
  <c r="AK35" i="34"/>
  <c r="AK185" i="34" s="1"/>
  <c r="AP138" i="34"/>
  <c r="AO150" i="34"/>
  <c r="AP79" i="34"/>
  <c r="AO91" i="34"/>
  <c r="AP136" i="34"/>
  <c r="AO148" i="34"/>
  <c r="AM18" i="34"/>
  <c r="AL167" i="34"/>
  <c r="AL30" i="34"/>
  <c r="AL180" i="34" s="1"/>
  <c r="AP143" i="35"/>
  <c r="AO155" i="35"/>
  <c r="AM18" i="35"/>
  <c r="AL167" i="35"/>
  <c r="AL30" i="35"/>
  <c r="AL180" i="35" s="1"/>
  <c r="AJ61" i="36"/>
  <c r="AJ56" i="36"/>
  <c r="AP112" i="35"/>
  <c r="AO124" i="35"/>
  <c r="AL174" i="34"/>
  <c r="AL37" i="34"/>
  <c r="AL187" i="34" s="1"/>
  <c r="AM19" i="35"/>
  <c r="AL168" i="35"/>
  <c r="AL31" i="35"/>
  <c r="AL181" i="35" s="1"/>
  <c r="AP138" i="35"/>
  <c r="AO150" i="35"/>
  <c r="AP108" i="35"/>
  <c r="AO120" i="35"/>
  <c r="AP52" i="34"/>
  <c r="AO64" i="34"/>
  <c r="AJ39" i="35"/>
  <c r="AJ189" i="35" s="1"/>
  <c r="AI256" i="36" s="1"/>
  <c r="AI279" i="36" s="1"/>
  <c r="AP78" i="35"/>
  <c r="AO90" i="35"/>
  <c r="AM17" i="34"/>
  <c r="AL166" i="34"/>
  <c r="AL29" i="34"/>
  <c r="AL179" i="34" s="1"/>
  <c r="AP76" i="35"/>
  <c r="AO86" i="35"/>
  <c r="AO88" i="35"/>
  <c r="AP194" i="27"/>
  <c r="AP209" i="27" s="1"/>
  <c r="AK55" i="36"/>
  <c r="AK58" i="36"/>
  <c r="AK59" i="36" s="1"/>
  <c r="AL169" i="35"/>
  <c r="AM20" i="35"/>
  <c r="AL32" i="35"/>
  <c r="AL182" i="35" s="1"/>
  <c r="AP77" i="35"/>
  <c r="AO89" i="35"/>
  <c r="AP50" i="35"/>
  <c r="AO62" i="35"/>
  <c r="AK178" i="35"/>
  <c r="AP84" i="35"/>
  <c r="AP97" i="35" s="1"/>
  <c r="AO96" i="35"/>
  <c r="AP48" i="35"/>
  <c r="AO60" i="35"/>
  <c r="AM15" i="34"/>
  <c r="AM163" i="34"/>
  <c r="AL176" i="36" s="1"/>
  <c r="AL172" i="35"/>
  <c r="AM23" i="35"/>
  <c r="AL35" i="35"/>
  <c r="AL185" i="35" s="1"/>
  <c r="AP109" i="35"/>
  <c r="AO121" i="35"/>
  <c r="AP76" i="34"/>
  <c r="AO86" i="34"/>
  <c r="AO88" i="34"/>
  <c r="AP43" i="35"/>
  <c r="AP45" i="35" s="1"/>
  <c r="AP43" i="34"/>
  <c r="AP45" i="34" s="1"/>
  <c r="AP73" i="34"/>
  <c r="AP75" i="34" s="1"/>
  <c r="AP73" i="35"/>
  <c r="AP75" i="35" s="1"/>
  <c r="AP133" i="34"/>
  <c r="AP135" i="34" s="1"/>
  <c r="AP133" i="35"/>
  <c r="AP135" i="35" s="1"/>
  <c r="AP53" i="35"/>
  <c r="AO65" i="35"/>
  <c r="AP107" i="35"/>
  <c r="AO119" i="35"/>
  <c r="AK172" i="35"/>
  <c r="AL23" i="35"/>
  <c r="AK35" i="35"/>
  <c r="AK185" i="35" s="1"/>
  <c r="AP50" i="34"/>
  <c r="AO62" i="34"/>
  <c r="AP112" i="34"/>
  <c r="AO124" i="34"/>
  <c r="AP141" i="34"/>
  <c r="AO153" i="34"/>
  <c r="AL168" i="34"/>
  <c r="AM19" i="34"/>
  <c r="AL31" i="34"/>
  <c r="AL181" i="34" s="1"/>
  <c r="AM15" i="35"/>
  <c r="AM163" i="35"/>
  <c r="AL238" i="36" s="1"/>
  <c r="AP143" i="34"/>
  <c r="AO155" i="34"/>
  <c r="AL172" i="34"/>
  <c r="AM23" i="34"/>
  <c r="AL35" i="34"/>
  <c r="AL185" i="34" s="1"/>
  <c r="AP81" i="34"/>
  <c r="AO93" i="34"/>
  <c r="AH93" i="36"/>
  <c r="AH75" i="36"/>
  <c r="AG96" i="36"/>
  <c r="AL171" i="34"/>
  <c r="AM22" i="34"/>
  <c r="AL34" i="34"/>
  <c r="AL184" i="34" s="1"/>
  <c r="AP49" i="34"/>
  <c r="AO61" i="34"/>
  <c r="AM21" i="35"/>
  <c r="AL170" i="35"/>
  <c r="AL33" i="35"/>
  <c r="AL183" i="35" s="1"/>
  <c r="AP113" i="35"/>
  <c r="AO125" i="35"/>
  <c r="AL166" i="35"/>
  <c r="AM17" i="35"/>
  <c r="AL29" i="35"/>
  <c r="AL179" i="35" s="1"/>
  <c r="AP48" i="34"/>
  <c r="AO60" i="34"/>
  <c r="AL169" i="34"/>
  <c r="AM20" i="34"/>
  <c r="AL32" i="34"/>
  <c r="AL182" i="34" s="1"/>
  <c r="AL170" i="34"/>
  <c r="AM21" i="34"/>
  <c r="AL33" i="34"/>
  <c r="AL183" i="34" s="1"/>
  <c r="AJ39" i="34"/>
  <c r="AJ189" i="34" s="1"/>
  <c r="AI194" i="36" s="1"/>
  <c r="AI217" i="36" s="1"/>
  <c r="AP84" i="34"/>
  <c r="AP97" i="34" s="1"/>
  <c r="AO96" i="34"/>
  <c r="AP83" i="34"/>
  <c r="AO95" i="34"/>
  <c r="AP139" i="35"/>
  <c r="AO151" i="35"/>
  <c r="AP81" i="35"/>
  <c r="AO93" i="35"/>
  <c r="AP110" i="35"/>
  <c r="AO122" i="35"/>
  <c r="AJ88" i="36"/>
  <c r="AJ72" i="36"/>
  <c r="AQ43" i="35"/>
  <c r="AQ45" i="35" s="1"/>
  <c r="AQ43" i="34"/>
  <c r="AQ45" i="34" s="1"/>
  <c r="AP103" i="34"/>
  <c r="AP105" i="34" s="1"/>
  <c r="AP103" i="35"/>
  <c r="AP105" i="35" s="1"/>
  <c r="AL34" i="36"/>
  <c r="AL35" i="36" s="1"/>
  <c r="F35" i="36" s="1"/>
  <c r="AL27" i="36"/>
  <c r="AL28" i="36" s="1"/>
  <c r="F28" i="36" s="1"/>
  <c r="AP110" i="34"/>
  <c r="AO122" i="34"/>
  <c r="AP82" i="35"/>
  <c r="AO94" i="35"/>
  <c r="AP114" i="35"/>
  <c r="AP127" i="35" s="1"/>
  <c r="AO126" i="35"/>
  <c r="AP49" i="35"/>
  <c r="AO61" i="35"/>
  <c r="AP106" i="35"/>
  <c r="AO116" i="35"/>
  <c r="AO118" i="35"/>
  <c r="AP108" i="34"/>
  <c r="AO120" i="34"/>
  <c r="AL174" i="35"/>
  <c r="AL37" i="35"/>
  <c r="AL187" i="35" s="1"/>
  <c r="AO132" i="2"/>
  <c r="AN135" i="2"/>
  <c r="AN69" i="28"/>
  <c r="AN69" i="29"/>
  <c r="AN99" i="29"/>
  <c r="AN129" i="29"/>
  <c r="AP108" i="2"/>
  <c r="AP113" i="2" s="1"/>
  <c r="AP117" i="2" s="1"/>
  <c r="AP130" i="2" s="1"/>
  <c r="AL34" i="28"/>
  <c r="AL184" i="28" s="1"/>
  <c r="AL171" i="28"/>
  <c r="AM22" i="28"/>
  <c r="AP286" i="27"/>
  <c r="AO298" i="27"/>
  <c r="AR71" i="27"/>
  <c r="AQ230" i="27"/>
  <c r="AN99" i="28"/>
  <c r="AP109" i="29"/>
  <c r="AO121" i="29"/>
  <c r="AN366" i="27"/>
  <c r="AO58" i="28"/>
  <c r="AP46" i="28"/>
  <c r="AO56" i="28"/>
  <c r="AP343" i="27"/>
  <c r="AO353" i="27"/>
  <c r="AO355" i="27"/>
  <c r="AO148" i="28"/>
  <c r="AP136" i="28"/>
  <c r="AP321" i="27"/>
  <c r="AP334" i="27" s="1"/>
  <c r="AO333" i="27"/>
  <c r="AP81" i="29"/>
  <c r="AO93" i="29"/>
  <c r="AP83" i="29"/>
  <c r="AO95" i="29"/>
  <c r="AM260" i="27"/>
  <c r="AL409" i="27"/>
  <c r="AL272" i="27"/>
  <c r="AL422" i="27" s="1"/>
  <c r="AP110" i="28"/>
  <c r="AO122" i="28"/>
  <c r="AT169" i="27"/>
  <c r="AS175" i="27"/>
  <c r="AO223" i="27"/>
  <c r="AP64" i="27"/>
  <c r="AR160" i="27"/>
  <c r="AP288" i="27"/>
  <c r="AO300" i="27"/>
  <c r="AP317" i="27"/>
  <c r="AO329" i="27"/>
  <c r="AR125" i="27"/>
  <c r="AR159" i="27"/>
  <c r="AL30" i="28"/>
  <c r="AL180" i="28" s="1"/>
  <c r="AM18" i="28"/>
  <c r="AL167" i="28"/>
  <c r="AO222" i="27"/>
  <c r="AP63" i="27"/>
  <c r="AL174" i="29"/>
  <c r="AL37" i="29"/>
  <c r="AL187" i="29" s="1"/>
  <c r="AO224" i="27"/>
  <c r="AP55" i="27"/>
  <c r="AN215" i="27"/>
  <c r="AO56" i="27"/>
  <c r="AN66" i="27"/>
  <c r="AN81" i="27" s="1"/>
  <c r="AN83" i="27"/>
  <c r="AP284" i="27"/>
  <c r="AO296" i="27"/>
  <c r="AL174" i="28"/>
  <c r="AL37" i="28"/>
  <c r="AL187" i="28" s="1"/>
  <c r="AR151" i="27"/>
  <c r="AP109" i="28"/>
  <c r="AO121" i="28"/>
  <c r="AP139" i="29"/>
  <c r="AO151" i="29"/>
  <c r="AM254" i="27"/>
  <c r="AL403" i="27"/>
  <c r="AL266" i="27"/>
  <c r="AL416" i="27" s="1"/>
  <c r="AP375" i="27"/>
  <c r="AO387" i="27"/>
  <c r="AP78" i="29"/>
  <c r="AO90" i="29"/>
  <c r="AT201" i="27"/>
  <c r="AS207" i="27"/>
  <c r="AM17" i="29"/>
  <c r="AL166" i="29"/>
  <c r="AL29" i="29"/>
  <c r="AL179" i="29" s="1"/>
  <c r="AP46" i="29"/>
  <c r="AO56" i="29"/>
  <c r="AO58" i="29"/>
  <c r="AP373" i="27"/>
  <c r="AO385" i="27"/>
  <c r="AJ39" i="29"/>
  <c r="AJ189" i="29" s="1"/>
  <c r="AI132" i="36" s="1"/>
  <c r="AP50" i="29"/>
  <c r="AO62" i="29"/>
  <c r="AL33" i="28"/>
  <c r="AL183" i="28" s="1"/>
  <c r="AL170" i="28"/>
  <c r="AM21" i="28"/>
  <c r="AR93" i="27"/>
  <c r="AO215" i="27"/>
  <c r="AO243" i="27" s="1"/>
  <c r="AO83" i="27"/>
  <c r="AP56" i="27"/>
  <c r="AO221" i="27"/>
  <c r="AP62" i="27"/>
  <c r="AP52" i="29"/>
  <c r="AO64" i="29"/>
  <c r="AP351" i="27"/>
  <c r="AP364" i="27" s="1"/>
  <c r="AO363" i="27"/>
  <c r="AP111" i="28"/>
  <c r="AO123" i="28"/>
  <c r="AR190" i="27"/>
  <c r="AT105" i="27"/>
  <c r="AS111" i="27"/>
  <c r="AR230" i="27"/>
  <c r="AS71" i="27"/>
  <c r="AR120" i="27"/>
  <c r="AQ147" i="27"/>
  <c r="AQ130" i="27"/>
  <c r="AQ145" i="27" s="1"/>
  <c r="AP79" i="28"/>
  <c r="AO91" i="28"/>
  <c r="AP51" i="28"/>
  <c r="AO63" i="28"/>
  <c r="AR158" i="27"/>
  <c r="AP319" i="27"/>
  <c r="AO331" i="27"/>
  <c r="AM18" i="29"/>
  <c r="AL167" i="29"/>
  <c r="AL30" i="29"/>
  <c r="AL180" i="29" s="1"/>
  <c r="AO118" i="2"/>
  <c r="AP119" i="2" s="1"/>
  <c r="AQ120" i="2" s="1"/>
  <c r="AR121" i="2" s="1"/>
  <c r="AS122" i="2" s="1"/>
  <c r="AT123" i="2" s="1"/>
  <c r="AU124" i="2" s="1"/>
  <c r="AN128" i="2"/>
  <c r="AR126" i="27"/>
  <c r="AP114" i="29"/>
  <c r="AP127" i="29" s="1"/>
  <c r="AO126" i="29"/>
  <c r="AR92" i="27"/>
  <c r="AP51" i="29"/>
  <c r="AO63" i="29"/>
  <c r="AM255" i="27"/>
  <c r="AL404" i="27"/>
  <c r="AL267" i="27"/>
  <c r="AL417" i="27" s="1"/>
  <c r="AP347" i="27"/>
  <c r="AO359" i="27"/>
  <c r="AP48" i="29"/>
  <c r="AO60" i="29"/>
  <c r="AP381" i="27"/>
  <c r="AO393" i="27"/>
  <c r="AP344" i="27"/>
  <c r="AO356" i="27"/>
  <c r="AP283" i="27"/>
  <c r="AO293" i="27"/>
  <c r="AO295" i="27"/>
  <c r="AP53" i="28"/>
  <c r="AO65" i="28"/>
  <c r="AP280" i="27"/>
  <c r="AP282" i="27" s="1"/>
  <c r="AP43" i="28"/>
  <c r="AP45" i="28" s="1"/>
  <c r="AP43" i="29"/>
  <c r="AP45" i="29" s="1"/>
  <c r="AP144" i="29"/>
  <c r="AP157" i="29" s="1"/>
  <c r="AO156" i="29"/>
  <c r="AP138" i="28"/>
  <c r="AO150" i="28"/>
  <c r="AR156" i="27"/>
  <c r="AP316" i="27"/>
  <c r="AO328" i="27"/>
  <c r="AP138" i="29"/>
  <c r="AO150" i="29"/>
  <c r="AR119" i="27"/>
  <c r="AR95" i="27"/>
  <c r="AL32" i="28"/>
  <c r="AL182" i="28" s="1"/>
  <c r="AL169" i="28"/>
  <c r="AM20" i="28"/>
  <c r="AM19" i="28"/>
  <c r="AL168" i="28"/>
  <c r="AL31" i="28"/>
  <c r="AL181" i="28" s="1"/>
  <c r="AL28" i="28"/>
  <c r="AL165" i="28"/>
  <c r="AM16" i="28"/>
  <c r="AP370" i="27"/>
  <c r="AP372" i="27" s="1"/>
  <c r="AP133" i="28"/>
  <c r="AP135" i="28" s="1"/>
  <c r="AP133" i="29"/>
  <c r="AP135" i="29" s="1"/>
  <c r="AL411" i="27"/>
  <c r="AL274" i="27"/>
  <c r="AL424" i="27" s="1"/>
  <c r="AP48" i="28"/>
  <c r="AO60" i="28"/>
  <c r="AM15" i="29"/>
  <c r="AM163" i="29"/>
  <c r="AL114" i="36" s="1"/>
  <c r="AP47" i="28"/>
  <c r="AO59" i="28"/>
  <c r="AP143" i="29"/>
  <c r="AO155" i="29"/>
  <c r="AR96" i="27"/>
  <c r="AP289" i="27"/>
  <c r="AO301" i="27"/>
  <c r="AO217" i="27"/>
  <c r="AP58" i="27"/>
  <c r="AP141" i="29"/>
  <c r="AO153" i="29"/>
  <c r="AP82" i="29"/>
  <c r="AO94" i="29"/>
  <c r="AR186" i="27"/>
  <c r="AP80" i="29"/>
  <c r="AO92" i="29"/>
  <c r="AP376" i="27"/>
  <c r="AO388" i="27"/>
  <c r="AR152" i="27"/>
  <c r="AQ179" i="27"/>
  <c r="AQ162" i="27"/>
  <c r="AQ177" i="27" s="1"/>
  <c r="AL29" i="28"/>
  <c r="AL179" i="28" s="1"/>
  <c r="AL166" i="28"/>
  <c r="AM17" i="28"/>
  <c r="AP107" i="29"/>
  <c r="AO119" i="29"/>
  <c r="AP310" i="27"/>
  <c r="AP312" i="27" s="1"/>
  <c r="AP73" i="28"/>
  <c r="AP75" i="28" s="1"/>
  <c r="AP73" i="29"/>
  <c r="AP75" i="29" s="1"/>
  <c r="AS137" i="27"/>
  <c r="AR143" i="27"/>
  <c r="AN306" i="27"/>
  <c r="AP80" i="28"/>
  <c r="AO92" i="28"/>
  <c r="AP76" i="29"/>
  <c r="AO86" i="29"/>
  <c r="AO88" i="29"/>
  <c r="AL35" i="28"/>
  <c r="AL185" i="28" s="1"/>
  <c r="AM23" i="28"/>
  <c r="AL172" i="28"/>
  <c r="AP84" i="28"/>
  <c r="AP97" i="28" s="1"/>
  <c r="AO96" i="28"/>
  <c r="AM16" i="29"/>
  <c r="AL165" i="29"/>
  <c r="AL28" i="29"/>
  <c r="AR189" i="27"/>
  <c r="AP141" i="28"/>
  <c r="AO153" i="28"/>
  <c r="AR127" i="27"/>
  <c r="AR185" i="27"/>
  <c r="AP139" i="28"/>
  <c r="AO151" i="28"/>
  <c r="AR123" i="27"/>
  <c r="AR90" i="27"/>
  <c r="AP112" i="29"/>
  <c r="AO124" i="29"/>
  <c r="AP111" i="29"/>
  <c r="AO123" i="29"/>
  <c r="AM128" i="2"/>
  <c r="AP140" i="29"/>
  <c r="AO152" i="29"/>
  <c r="AP230" i="27"/>
  <c r="AP239" i="27" s="1"/>
  <c r="AQ71" i="27"/>
  <c r="AQ79" i="27" s="1"/>
  <c r="AQ98" i="27"/>
  <c r="AQ113" i="27" s="1"/>
  <c r="AR89" i="27"/>
  <c r="AM257" i="27"/>
  <c r="AL406" i="27"/>
  <c r="AL269" i="27"/>
  <c r="AL419" i="27" s="1"/>
  <c r="AN148" i="28"/>
  <c r="AN159" i="28" s="1"/>
  <c r="AO136" i="28"/>
  <c r="AN146" i="28"/>
  <c r="AP144" i="28"/>
  <c r="AP157" i="28" s="1"/>
  <c r="AO156" i="28"/>
  <c r="AP79" i="29"/>
  <c r="AO91" i="29"/>
  <c r="AR121" i="27"/>
  <c r="AP287" i="27"/>
  <c r="AO299" i="27"/>
  <c r="AQ280" i="27"/>
  <c r="AQ282" i="27" s="1"/>
  <c r="AQ43" i="29"/>
  <c r="AQ45" i="29" s="1"/>
  <c r="AQ43" i="28"/>
  <c r="AQ45" i="28" s="1"/>
  <c r="AL168" i="29"/>
  <c r="AM19" i="29"/>
  <c r="AL31" i="29"/>
  <c r="AL181" i="29" s="1"/>
  <c r="AP107" i="28"/>
  <c r="AO119" i="28"/>
  <c r="AR91" i="27"/>
  <c r="AP140" i="28"/>
  <c r="AO152" i="28"/>
  <c r="AL265" i="27"/>
  <c r="AL402" i="27"/>
  <c r="AM253" i="27"/>
  <c r="AR124" i="27"/>
  <c r="AO88" i="28"/>
  <c r="AP76" i="28"/>
  <c r="AO86" i="28"/>
  <c r="AP340" i="27"/>
  <c r="AP342" i="27" s="1"/>
  <c r="AP103" i="28"/>
  <c r="AP105" i="28" s="1"/>
  <c r="AP103" i="29"/>
  <c r="AP105" i="29" s="1"/>
  <c r="AP113" i="28"/>
  <c r="AO125" i="28"/>
  <c r="AP142" i="28"/>
  <c r="AO154" i="28"/>
  <c r="AP378" i="27"/>
  <c r="AO390" i="27"/>
  <c r="AN130" i="2"/>
  <c r="AP118" i="2"/>
  <c r="AQ119" i="2" s="1"/>
  <c r="AR120" i="2" s="1"/>
  <c r="AS121" i="2" s="1"/>
  <c r="AT122" i="2" s="1"/>
  <c r="AU123" i="2" s="1"/>
  <c r="AM252" i="27"/>
  <c r="AM400" i="27"/>
  <c r="AP345" i="27"/>
  <c r="AO357" i="27"/>
  <c r="AP142" i="29"/>
  <c r="AO154" i="29"/>
  <c r="AP348" i="27"/>
  <c r="AO360" i="27"/>
  <c r="AM259" i="27"/>
  <c r="AL408" i="27"/>
  <c r="AL271" i="27"/>
  <c r="AL421" i="27" s="1"/>
  <c r="AR192" i="27"/>
  <c r="AO136" i="29"/>
  <c r="AO146" i="29" s="1"/>
  <c r="AN146" i="29"/>
  <c r="AN148" i="29"/>
  <c r="AN159" i="29" s="1"/>
  <c r="AK178" i="28"/>
  <c r="AP82" i="28"/>
  <c r="AO94" i="28"/>
  <c r="AP377" i="27"/>
  <c r="AO389" i="27"/>
  <c r="AS89" i="27"/>
  <c r="AM134" i="2"/>
  <c r="AM141" i="2" s="1"/>
  <c r="AP313" i="27"/>
  <c r="AO323" i="27"/>
  <c r="AO325" i="27"/>
  <c r="AR128" i="27"/>
  <c r="AP50" i="28"/>
  <c r="AO62" i="28"/>
  <c r="AP108" i="29"/>
  <c r="AO120" i="29"/>
  <c r="AP114" i="28"/>
  <c r="AP127" i="28" s="1"/>
  <c r="AO126" i="28"/>
  <c r="AR153" i="27"/>
  <c r="AP113" i="29"/>
  <c r="AO125" i="29"/>
  <c r="AP83" i="28"/>
  <c r="AO95" i="28"/>
  <c r="AU71" i="27"/>
  <c r="AU231" i="27" s="1"/>
  <c r="AT230" i="27"/>
  <c r="AO220" i="27"/>
  <c r="AP61" i="27"/>
  <c r="AR188" i="27"/>
  <c r="AP314" i="27"/>
  <c r="AO326" i="27"/>
  <c r="AO218" i="27"/>
  <c r="AP59" i="27"/>
  <c r="AP108" i="28"/>
  <c r="AO120" i="28"/>
  <c r="AP49" i="28"/>
  <c r="AO61" i="28"/>
  <c r="AL260" i="27"/>
  <c r="AL263" i="27" s="1"/>
  <c r="AL413" i="27" s="1"/>
  <c r="AK409" i="27"/>
  <c r="AK272" i="27"/>
  <c r="AK422" i="27" s="1"/>
  <c r="AK178" i="29"/>
  <c r="AJ276" i="27"/>
  <c r="AJ426" i="27" s="1"/>
  <c r="AR122" i="27"/>
  <c r="AP106" i="29"/>
  <c r="AO116" i="29"/>
  <c r="AO118" i="29"/>
  <c r="AP318" i="27"/>
  <c r="AO330" i="27"/>
  <c r="AL23" i="29"/>
  <c r="AL26" i="29" s="1"/>
  <c r="AL176" i="29" s="1"/>
  <c r="AK131" i="36" s="1"/>
  <c r="AK48" i="39" s="1"/>
  <c r="AK172" i="29"/>
  <c r="AK35" i="29"/>
  <c r="AK185" i="29" s="1"/>
  <c r="AO373" i="27"/>
  <c r="AO383" i="27" s="1"/>
  <c r="AN385" i="27"/>
  <c r="AN396" i="27" s="1"/>
  <c r="AR155" i="27"/>
  <c r="AM258" i="27"/>
  <c r="AL407" i="27"/>
  <c r="AL270" i="27"/>
  <c r="AL420" i="27" s="1"/>
  <c r="AP112" i="28"/>
  <c r="AO124" i="28"/>
  <c r="AL170" i="29"/>
  <c r="AM21" i="29"/>
  <c r="AL33" i="29"/>
  <c r="AL183" i="29" s="1"/>
  <c r="AN129" i="28"/>
  <c r="AP49" i="29"/>
  <c r="AO61" i="29"/>
  <c r="AP350" i="27"/>
  <c r="AO362" i="27"/>
  <c r="AP380" i="27"/>
  <c r="AO392" i="27"/>
  <c r="AK35" i="28"/>
  <c r="AK185" i="28" s="1"/>
  <c r="AK172" i="28"/>
  <c r="AL23" i="28"/>
  <c r="AP379" i="27"/>
  <c r="AO391" i="27"/>
  <c r="AM256" i="27"/>
  <c r="AL405" i="27"/>
  <c r="AL268" i="27"/>
  <c r="AL418" i="27" s="1"/>
  <c r="AR94" i="27"/>
  <c r="AO219" i="27"/>
  <c r="AP60" i="27"/>
  <c r="AP110" i="29"/>
  <c r="AO122" i="29"/>
  <c r="AN131" i="2"/>
  <c r="AM163" i="28"/>
  <c r="AL52" i="36" s="1"/>
  <c r="AL53" i="36" s="1"/>
  <c r="AM15" i="28"/>
  <c r="AR87" i="27"/>
  <c r="AP346" i="27"/>
  <c r="AO358" i="27"/>
  <c r="AP290" i="27"/>
  <c r="AO302" i="27"/>
  <c r="AK415" i="27"/>
  <c r="AP143" i="28"/>
  <c r="AO155" i="28"/>
  <c r="AP320" i="27"/>
  <c r="AO332" i="27"/>
  <c r="AP77" i="29"/>
  <c r="AO89" i="29"/>
  <c r="AQ186" i="27"/>
  <c r="AT71" i="27"/>
  <c r="AS230" i="27"/>
  <c r="AR184" i="27"/>
  <c r="AQ211" i="27"/>
  <c r="AR154" i="27"/>
  <c r="AP349" i="27"/>
  <c r="AO361" i="27"/>
  <c r="AP77" i="28"/>
  <c r="AO89" i="28"/>
  <c r="AP81" i="28"/>
  <c r="AO93" i="28"/>
  <c r="AO118" i="28"/>
  <c r="AP106" i="28"/>
  <c r="AO116" i="28"/>
  <c r="AP136" i="29"/>
  <c r="AO148" i="29"/>
  <c r="AR191" i="27"/>
  <c r="AL171" i="29"/>
  <c r="AM22" i="29"/>
  <c r="AL34" i="29"/>
  <c r="AL184" i="29" s="1"/>
  <c r="AL172" i="29"/>
  <c r="AM23" i="29"/>
  <c r="AL35" i="29"/>
  <c r="AL185" i="29" s="1"/>
  <c r="AM20" i="29"/>
  <c r="AL32" i="29"/>
  <c r="AL182" i="29" s="1"/>
  <c r="AL169" i="29"/>
  <c r="AR157" i="27"/>
  <c r="AN336" i="27"/>
  <c r="AP84" i="29"/>
  <c r="AP97" i="29" s="1"/>
  <c r="AO96" i="29"/>
  <c r="AP285" i="27"/>
  <c r="AO297" i="27"/>
  <c r="AP52" i="28"/>
  <c r="AO64" i="28"/>
  <c r="AP47" i="29"/>
  <c r="AO59" i="29"/>
  <c r="AR183" i="27"/>
  <c r="AP78" i="28"/>
  <c r="AO90" i="28"/>
  <c r="AP315" i="27"/>
  <c r="AO327" i="27"/>
  <c r="AP53" i="29"/>
  <c r="AO65" i="29"/>
  <c r="AP79" i="27"/>
  <c r="AQ89" i="2"/>
  <c r="AQ139" i="2" s="1"/>
  <c r="AQ85" i="2"/>
  <c r="AQ135" i="2" s="1"/>
  <c r="AQ82" i="2"/>
  <c r="AO99" i="2"/>
  <c r="AQ81" i="2"/>
  <c r="AQ80" i="2"/>
  <c r="AQ84" i="2"/>
  <c r="AQ87" i="2"/>
  <c r="AQ137" i="2" s="1"/>
  <c r="AQ88" i="2"/>
  <c r="AN104" i="2"/>
  <c r="AN106" i="2" s="1"/>
  <c r="AQ86" i="2"/>
  <c r="AQ136" i="2" s="1"/>
  <c r="AR72" i="2"/>
  <c r="AP82" i="2"/>
  <c r="AO91" i="2"/>
  <c r="AS94" i="2"/>
  <c r="AT95" i="2" s="1"/>
  <c r="AU96" i="2" s="1"/>
  <c r="AP96" i="2"/>
  <c r="AP133" i="2" s="1"/>
  <c r="AS61" i="2"/>
  <c r="AS71" i="2" s="1"/>
  <c r="AS59" i="2"/>
  <c r="AS69" i="2" s="1"/>
  <c r="AS58" i="2"/>
  <c r="AS68" i="2" s="1"/>
  <c r="AS60" i="2"/>
  <c r="AS70" i="2" s="1"/>
  <c r="AR62" i="2"/>
  <c r="AS57" i="2"/>
  <c r="AS67" i="2" s="1"/>
  <c r="AH167" i="36" l="1"/>
  <c r="AH168" i="36" s="1"/>
  <c r="AD124" i="37" s="1"/>
  <c r="AJ212" i="36"/>
  <c r="AJ214" i="36" s="1"/>
  <c r="AJ215" i="36" s="1"/>
  <c r="AF142" i="37" s="1"/>
  <c r="C142" i="37" s="1"/>
  <c r="F33" i="37" s="1"/>
  <c r="AJ16" i="39"/>
  <c r="AJ28" i="39" s="1"/>
  <c r="AJ31" i="39" s="1"/>
  <c r="C191" i="37"/>
  <c r="AI164" i="36"/>
  <c r="AI165" i="36" s="1"/>
  <c r="AI155" i="36"/>
  <c r="AI156" i="36" s="1"/>
  <c r="AE113" i="37" s="1"/>
  <c r="AE95" i="39"/>
  <c r="AE90" i="39"/>
  <c r="AE96" i="39" s="1"/>
  <c r="AA172" i="37" s="1"/>
  <c r="AA176" i="37" s="1"/>
  <c r="AE62" i="39" a="1"/>
  <c r="AE62" i="39" s="1"/>
  <c r="AE68" i="39" s="1"/>
  <c r="AD69" i="39"/>
  <c r="Z116" i="37" s="1"/>
  <c r="Z126" i="37" s="1"/>
  <c r="Z128" i="37" s="1"/>
  <c r="Y120" i="37"/>
  <c r="Y126" i="37"/>
  <c r="Y128" i="37" s="1"/>
  <c r="X120" i="37"/>
  <c r="Z92" i="37"/>
  <c r="Z98" i="37"/>
  <c r="Z100" i="37" s="1"/>
  <c r="AE35" i="39" a="1"/>
  <c r="AE35" i="39" s="1"/>
  <c r="AE41" i="39" s="1"/>
  <c r="AF35" i="39" a="1"/>
  <c r="AF35" i="39" s="1"/>
  <c r="AF41" i="39" s="1"/>
  <c r="AB155" i="37"/>
  <c r="AB156" i="37" s="1"/>
  <c r="AB183" i="37"/>
  <c r="AB119" i="37"/>
  <c r="AC99" i="37"/>
  <c r="AB99" i="37"/>
  <c r="N110" i="38"/>
  <c r="L110" i="38"/>
  <c r="I110" i="38"/>
  <c r="Q111" i="38"/>
  <c r="K110" i="38"/>
  <c r="O111" i="38"/>
  <c r="O110" i="38"/>
  <c r="H111" i="38"/>
  <c r="H110" i="38"/>
  <c r="P111" i="38"/>
  <c r="M110" i="38"/>
  <c r="I111" i="38"/>
  <c r="J110" i="38"/>
  <c r="M111" i="38"/>
  <c r="K111" i="38"/>
  <c r="Q110" i="38"/>
  <c r="J111" i="38"/>
  <c r="L111" i="38"/>
  <c r="P110" i="38"/>
  <c r="N111" i="38"/>
  <c r="AG97" i="36"/>
  <c r="AB175" i="37"/>
  <c r="AD167" i="37"/>
  <c r="AH265" i="36"/>
  <c r="AH291" i="36"/>
  <c r="AH292" i="36" s="1"/>
  <c r="AD180" i="37" s="1"/>
  <c r="AE167" i="37"/>
  <c r="AI288" i="36"/>
  <c r="AI261" i="36"/>
  <c r="AG283" i="36"/>
  <c r="AC169" i="37"/>
  <c r="AI98" i="39"/>
  <c r="AI99" i="39" s="1"/>
  <c r="AE173" i="37" s="1"/>
  <c r="AI83" i="39"/>
  <c r="AG291" i="36"/>
  <c r="AG292" i="36" s="1"/>
  <c r="AC180" i="37" s="1"/>
  <c r="AI71" i="39"/>
  <c r="AI72" i="39" s="1"/>
  <c r="AE117" i="37" s="1"/>
  <c r="AI56" i="39"/>
  <c r="AH141" i="36"/>
  <c r="AD111" i="37"/>
  <c r="AD119" i="37" s="1"/>
  <c r="AJ276" i="36"/>
  <c r="AJ277" i="36" s="1"/>
  <c r="AF170" i="37" s="1"/>
  <c r="C170" i="37" s="1"/>
  <c r="G33" i="37" s="1"/>
  <c r="AJ76" i="39"/>
  <c r="AG203" i="36"/>
  <c r="AC138" i="37"/>
  <c r="AJ259" i="36"/>
  <c r="AG221" i="36"/>
  <c r="AC141" i="37"/>
  <c r="AB147" i="37"/>
  <c r="AH56" i="39"/>
  <c r="AH58" i="39" s="1"/>
  <c r="AH60" i="39" s="1"/>
  <c r="AH71" i="39"/>
  <c r="AH72" i="39" s="1"/>
  <c r="AD117" i="37" s="1"/>
  <c r="AH98" i="39"/>
  <c r="AH99" i="39" s="1"/>
  <c r="AD173" i="37" s="1"/>
  <c r="AH83" i="39"/>
  <c r="AH85" i="39" s="1"/>
  <c r="AH87" i="39" s="1"/>
  <c r="AF89" i="39" s="1" a="1"/>
  <c r="AF89" i="39" s="1"/>
  <c r="AJ152" i="36"/>
  <c r="AJ153" i="36" s="1"/>
  <c r="AF114" i="37" s="1"/>
  <c r="AJ49" i="39"/>
  <c r="AD150" i="37"/>
  <c r="AD151" i="37" s="1"/>
  <c r="AH229" i="36"/>
  <c r="AH230" i="36" s="1"/>
  <c r="AD152" i="37" s="1"/>
  <c r="AJ186" i="36"/>
  <c r="AF136" i="37"/>
  <c r="AF154" i="37" s="1"/>
  <c r="AJ248" i="36"/>
  <c r="AF164" i="37"/>
  <c r="AI33" i="39"/>
  <c r="D26" i="37"/>
  <c r="AJ62" i="36"/>
  <c r="C107" i="37" s="1"/>
  <c r="AF80" i="37"/>
  <c r="AJ29" i="39"/>
  <c r="AB91" i="37"/>
  <c r="AH140" i="36"/>
  <c r="AO129" i="35"/>
  <c r="AH200" i="36"/>
  <c r="AH202" i="36"/>
  <c r="AJ90" i="36"/>
  <c r="AJ91" i="36" s="1"/>
  <c r="AF86" i="37" s="1"/>
  <c r="C86" i="37" s="1"/>
  <c r="D33" i="37" s="1"/>
  <c r="AO69" i="35"/>
  <c r="AJ124" i="36"/>
  <c r="AI226" i="36"/>
  <c r="AI227" i="36" s="1"/>
  <c r="AI199" i="36"/>
  <c r="AL241" i="36"/>
  <c r="AL239" i="36"/>
  <c r="AL244" i="36" s="1"/>
  <c r="AL245" i="36" s="1"/>
  <c r="F245" i="36" s="1"/>
  <c r="AH159" i="36"/>
  <c r="AL179" i="36"/>
  <c r="AL177" i="36"/>
  <c r="AL182" i="36" s="1"/>
  <c r="AL183" i="36" s="1"/>
  <c r="F183" i="36" s="1"/>
  <c r="AK242" i="36"/>
  <c r="AK248" i="36" s="1"/>
  <c r="AK247" i="36"/>
  <c r="AO99" i="35"/>
  <c r="AJ197" i="36"/>
  <c r="AF139" i="37" s="1"/>
  <c r="C139" i="37" s="1"/>
  <c r="F30" i="37" s="1"/>
  <c r="AK180" i="36"/>
  <c r="AK186" i="36" s="1"/>
  <c r="AK185" i="36"/>
  <c r="AI137" i="36"/>
  <c r="AI138" i="36" s="1"/>
  <c r="AI159" i="36"/>
  <c r="AI79" i="36"/>
  <c r="AH158" i="36"/>
  <c r="AK134" i="36"/>
  <c r="AK150" i="36"/>
  <c r="AH280" i="36"/>
  <c r="AH282" i="36"/>
  <c r="AH218" i="36"/>
  <c r="AH220" i="36"/>
  <c r="AI280" i="36"/>
  <c r="AI282" i="36"/>
  <c r="AJ135" i="36"/>
  <c r="AF111" i="37" s="1"/>
  <c r="AI218" i="36"/>
  <c r="AI220" i="36"/>
  <c r="AL117" i="36"/>
  <c r="AL115" i="36"/>
  <c r="AL120" i="36" s="1"/>
  <c r="AL121" i="36" s="1"/>
  <c r="F121" i="36" s="1"/>
  <c r="AP132" i="2"/>
  <c r="AO99" i="34"/>
  <c r="AO128" i="2"/>
  <c r="AO129" i="34"/>
  <c r="AO69" i="34"/>
  <c r="AK118" i="36"/>
  <c r="AK124" i="36" s="1"/>
  <c r="AK123" i="36"/>
  <c r="AQ111" i="34"/>
  <c r="AP123" i="34"/>
  <c r="AQ111" i="35"/>
  <c r="AP123" i="35"/>
  <c r="AN21" i="34"/>
  <c r="AM170" i="34"/>
  <c r="AM33" i="34"/>
  <c r="AM183" i="34" s="1"/>
  <c r="AM172" i="34"/>
  <c r="AN23" i="34"/>
  <c r="AM35" i="34"/>
  <c r="AM185" i="34" s="1"/>
  <c r="AQ51" i="34"/>
  <c r="AP63" i="34"/>
  <c r="AQ110" i="35"/>
  <c r="AP122" i="35"/>
  <c r="AQ109" i="35"/>
  <c r="AP121" i="35"/>
  <c r="AQ144" i="35"/>
  <c r="AQ157" i="35" s="1"/>
  <c r="AP156" i="35"/>
  <c r="AQ53" i="35"/>
  <c r="AP65" i="35"/>
  <c r="AQ114" i="34"/>
  <c r="AQ127" i="34" s="1"/>
  <c r="AP126" i="34"/>
  <c r="AP137" i="35"/>
  <c r="AP146" i="35" s="1"/>
  <c r="AO149" i="35"/>
  <c r="AO159" i="35" s="1"/>
  <c r="AQ83" i="34"/>
  <c r="AP95" i="34"/>
  <c r="AL55" i="36"/>
  <c r="AL58" i="36"/>
  <c r="AL59" i="36" s="1"/>
  <c r="F59" i="36" s="1"/>
  <c r="AQ73" i="34"/>
  <c r="AQ75" i="34" s="1"/>
  <c r="AQ73" i="35"/>
  <c r="AQ75" i="35" s="1"/>
  <c r="AO13" i="34"/>
  <c r="AO13" i="35"/>
  <c r="AQ50" i="35"/>
  <c r="AP62" i="35"/>
  <c r="AQ114" i="35"/>
  <c r="AQ127" i="35" s="1"/>
  <c r="AP126" i="35"/>
  <c r="AM173" i="34"/>
  <c r="AN24" i="34"/>
  <c r="AM36" i="34"/>
  <c r="AM186" i="34" s="1"/>
  <c r="AN20" i="34"/>
  <c r="AM169" i="34"/>
  <c r="AM32" i="34"/>
  <c r="AM182" i="34" s="1"/>
  <c r="AQ78" i="35"/>
  <c r="AP90" i="35"/>
  <c r="AN18" i="34"/>
  <c r="AM167" i="34"/>
  <c r="AM30" i="34"/>
  <c r="AM180" i="34" s="1"/>
  <c r="AQ113" i="35"/>
  <c r="AP125" i="35"/>
  <c r="AQ80" i="34"/>
  <c r="AP92" i="34"/>
  <c r="AQ143" i="35"/>
  <c r="AP155" i="35"/>
  <c r="AQ48" i="34"/>
  <c r="AP60" i="34"/>
  <c r="AQ140" i="34"/>
  <c r="AP152" i="34"/>
  <c r="AI78" i="36"/>
  <c r="AQ194" i="27"/>
  <c r="AQ209" i="27" s="1"/>
  <c r="AQ103" i="34"/>
  <c r="AQ105" i="34" s="1"/>
  <c r="AQ103" i="35"/>
  <c r="AQ105" i="35" s="1"/>
  <c r="AM24" i="35"/>
  <c r="AM26" i="35" s="1"/>
  <c r="AM176" i="35" s="1"/>
  <c r="AL255" i="36" s="1"/>
  <c r="AL173" i="35"/>
  <c r="AL36" i="35"/>
  <c r="AL186" i="35" s="1"/>
  <c r="AQ136" i="35"/>
  <c r="AP148" i="35"/>
  <c r="AN24" i="35"/>
  <c r="AM173" i="35"/>
  <c r="AM36" i="35"/>
  <c r="AM186" i="35" s="1"/>
  <c r="AK56" i="36"/>
  <c r="AK62" i="36" s="1"/>
  <c r="AK61" i="36"/>
  <c r="AQ139" i="35"/>
  <c r="AP151" i="35"/>
  <c r="AQ79" i="34"/>
  <c r="AP91" i="34"/>
  <c r="AQ84" i="35"/>
  <c r="AQ97" i="35" s="1"/>
  <c r="AP96" i="35"/>
  <c r="AQ141" i="34"/>
  <c r="AP153" i="34"/>
  <c r="AQ107" i="34"/>
  <c r="AP119" i="34"/>
  <c r="AQ106" i="35"/>
  <c r="AP116" i="35"/>
  <c r="AP118" i="35"/>
  <c r="AJ73" i="36"/>
  <c r="AF83" i="37" s="1"/>
  <c r="C83" i="37" s="1"/>
  <c r="D30" i="37" s="1"/>
  <c r="AQ82" i="35"/>
  <c r="AP94" i="35"/>
  <c r="AQ49" i="34"/>
  <c r="AP61" i="34"/>
  <c r="AQ136" i="34"/>
  <c r="AP148" i="34"/>
  <c r="AK39" i="35"/>
  <c r="AK189" i="35" s="1"/>
  <c r="AJ256" i="36" s="1"/>
  <c r="AJ279" i="36" s="1"/>
  <c r="AM170" i="35"/>
  <c r="AN21" i="35"/>
  <c r="AM33" i="35"/>
  <c r="AM183" i="35" s="1"/>
  <c r="AQ79" i="35"/>
  <c r="AP91" i="35"/>
  <c r="AQ139" i="34"/>
  <c r="AP151" i="34"/>
  <c r="AQ47" i="34"/>
  <c r="AP59" i="34"/>
  <c r="AO146" i="35"/>
  <c r="AQ78" i="34"/>
  <c r="AP90" i="34"/>
  <c r="AQ112" i="34"/>
  <c r="AP124" i="34"/>
  <c r="AQ112" i="35"/>
  <c r="AP124" i="35"/>
  <c r="AN13" i="34"/>
  <c r="AN13" i="35"/>
  <c r="AQ109" i="34"/>
  <c r="AP121" i="34"/>
  <c r="AQ106" i="34"/>
  <c r="AP116" i="34"/>
  <c r="AP118" i="34"/>
  <c r="AN22" i="34"/>
  <c r="AM171" i="34"/>
  <c r="AM34" i="34"/>
  <c r="AM184" i="34" s="1"/>
  <c r="AM171" i="35"/>
  <c r="AN22" i="35"/>
  <c r="AM34" i="35"/>
  <c r="AM184" i="35" s="1"/>
  <c r="AH76" i="36"/>
  <c r="AH78" i="36"/>
  <c r="AQ144" i="34"/>
  <c r="AQ157" i="34" s="1"/>
  <c r="AP156" i="34"/>
  <c r="AQ142" i="34"/>
  <c r="AP154" i="34"/>
  <c r="AN19" i="34"/>
  <c r="AM168" i="34"/>
  <c r="AM31" i="34"/>
  <c r="AM181" i="34" s="1"/>
  <c r="AM172" i="35"/>
  <c r="AN23" i="35"/>
  <c r="AM35" i="35"/>
  <c r="AM185" i="35" s="1"/>
  <c r="AQ137" i="35"/>
  <c r="AP149" i="35"/>
  <c r="AQ142" i="35"/>
  <c r="AP154" i="35"/>
  <c r="AL178" i="34"/>
  <c r="AL178" i="35"/>
  <c r="AK39" i="34"/>
  <c r="AK189" i="34" s="1"/>
  <c r="AJ194" i="36" s="1"/>
  <c r="AJ217" i="36" s="1"/>
  <c r="AQ52" i="34"/>
  <c r="AP64" i="34"/>
  <c r="AQ141" i="35"/>
  <c r="AP153" i="35"/>
  <c r="AR46" i="34"/>
  <c r="AQ58" i="34"/>
  <c r="AQ140" i="35"/>
  <c r="AP152" i="35"/>
  <c r="AH94" i="36"/>
  <c r="AH96" i="36"/>
  <c r="AQ108" i="35"/>
  <c r="AP120" i="35"/>
  <c r="AM165" i="34"/>
  <c r="AN16" i="34"/>
  <c r="AM28" i="34"/>
  <c r="AM169" i="35"/>
  <c r="AN20" i="35"/>
  <c r="AM32" i="35"/>
  <c r="AM182" i="35" s="1"/>
  <c r="AM24" i="34"/>
  <c r="AM26" i="34" s="1"/>
  <c r="AM176" i="34" s="1"/>
  <c r="AL193" i="36" s="1"/>
  <c r="AL112" i="39" s="1"/>
  <c r="AL173" i="34"/>
  <c r="AL36" i="34"/>
  <c r="AL186" i="34" s="1"/>
  <c r="AQ47" i="35"/>
  <c r="AP59" i="35"/>
  <c r="AQ108" i="34"/>
  <c r="AP120" i="34"/>
  <c r="AL26" i="34"/>
  <c r="AL176" i="34" s="1"/>
  <c r="AK193" i="36" s="1"/>
  <c r="AK112" i="39" s="1"/>
  <c r="AL26" i="35"/>
  <c r="AL176" i="35" s="1"/>
  <c r="AK255" i="36" s="1"/>
  <c r="AQ48" i="35"/>
  <c r="AP60" i="35"/>
  <c r="AO66" i="27"/>
  <c r="AO81" i="27" s="1"/>
  <c r="AQ83" i="35"/>
  <c r="AP95" i="35"/>
  <c r="AR46" i="35"/>
  <c r="AQ58" i="35"/>
  <c r="AM167" i="35"/>
  <c r="AN18" i="35"/>
  <c r="AM30" i="35"/>
  <c r="AM180" i="35" s="1"/>
  <c r="AQ113" i="34"/>
  <c r="AP125" i="34"/>
  <c r="AQ76" i="35"/>
  <c r="AP86" i="35"/>
  <c r="AP88" i="35"/>
  <c r="AQ46" i="34"/>
  <c r="AP56" i="34"/>
  <c r="AP58" i="34"/>
  <c r="AQ77" i="34"/>
  <c r="AP89" i="34"/>
  <c r="AQ77" i="35"/>
  <c r="AP89" i="35"/>
  <c r="AQ53" i="34"/>
  <c r="AP65" i="34"/>
  <c r="AN19" i="35"/>
  <c r="AM168" i="35"/>
  <c r="AM31" i="35"/>
  <c r="AM181" i="35" s="1"/>
  <c r="AP137" i="34"/>
  <c r="AO149" i="34"/>
  <c r="AO159" i="34" s="1"/>
  <c r="AQ81" i="34"/>
  <c r="AP93" i="34"/>
  <c r="AQ80" i="35"/>
  <c r="AP92" i="35"/>
  <c r="AM166" i="34"/>
  <c r="AN17" i="34"/>
  <c r="AM29" i="34"/>
  <c r="AM179" i="34" s="1"/>
  <c r="AQ81" i="35"/>
  <c r="AP93" i="35"/>
  <c r="AQ133" i="34"/>
  <c r="AQ135" i="34" s="1"/>
  <c r="AQ133" i="35"/>
  <c r="AQ135" i="35" s="1"/>
  <c r="AQ50" i="34"/>
  <c r="AP62" i="34"/>
  <c r="AQ107" i="35"/>
  <c r="AP119" i="35"/>
  <c r="AQ84" i="34"/>
  <c r="AQ97" i="34" s="1"/>
  <c r="AP96" i="34"/>
  <c r="AQ82" i="34"/>
  <c r="AP94" i="34"/>
  <c r="AM165" i="35"/>
  <c r="AN16" i="35"/>
  <c r="AM28" i="35"/>
  <c r="AQ54" i="35"/>
  <c r="AQ67" i="35" s="1"/>
  <c r="AP66" i="35"/>
  <c r="AQ76" i="34"/>
  <c r="AP86" i="34"/>
  <c r="AP88" i="34"/>
  <c r="AQ46" i="35"/>
  <c r="AP56" i="35"/>
  <c r="AP58" i="35"/>
  <c r="AQ49" i="35"/>
  <c r="AP61" i="35"/>
  <c r="AQ51" i="35"/>
  <c r="AP63" i="35"/>
  <c r="AQ137" i="34"/>
  <c r="AP149" i="34"/>
  <c r="AQ52" i="35"/>
  <c r="AP64" i="35"/>
  <c r="AQ110" i="34"/>
  <c r="AP122" i="34"/>
  <c r="AN17" i="35"/>
  <c r="AM166" i="35"/>
  <c r="AM29" i="35"/>
  <c r="AM179" i="35" s="1"/>
  <c r="AI96" i="36"/>
  <c r="AI94" i="36"/>
  <c r="AQ143" i="34"/>
  <c r="AP155" i="34"/>
  <c r="AQ54" i="34"/>
  <c r="AQ67" i="34" s="1"/>
  <c r="AP66" i="34"/>
  <c r="AK276" i="27"/>
  <c r="AK426" i="27" s="1"/>
  <c r="AQ132" i="2"/>
  <c r="AK39" i="29"/>
  <c r="AK189" i="29" s="1"/>
  <c r="AJ132" i="36" s="1"/>
  <c r="AO306" i="27"/>
  <c r="AO99" i="29"/>
  <c r="AO69" i="29"/>
  <c r="AO366" i="27"/>
  <c r="AO129" i="28"/>
  <c r="AO129" i="29"/>
  <c r="AQ54" i="29"/>
  <c r="AQ67" i="29" s="1"/>
  <c r="AP66" i="29"/>
  <c r="AQ286" i="27"/>
  <c r="AP298" i="27"/>
  <c r="AM172" i="29"/>
  <c r="AN23" i="29"/>
  <c r="AM35" i="29"/>
  <c r="AM185" i="29" s="1"/>
  <c r="AQ137" i="29"/>
  <c r="AP149" i="29"/>
  <c r="AP220" i="27"/>
  <c r="AQ61" i="27"/>
  <c r="AN22" i="29"/>
  <c r="AM171" i="29"/>
  <c r="AM34" i="29"/>
  <c r="AM184" i="29" s="1"/>
  <c r="AS156" i="27"/>
  <c r="AS123" i="27"/>
  <c r="AQ114" i="29"/>
  <c r="AP126" i="29"/>
  <c r="AO336" i="27"/>
  <c r="AP137" i="29"/>
  <c r="AP146" i="29" s="1"/>
  <c r="AO149" i="29"/>
  <c r="AO159" i="29" s="1"/>
  <c r="AM265" i="27"/>
  <c r="AM402" i="27"/>
  <c r="AN253" i="27"/>
  <c r="AQ108" i="28"/>
  <c r="AP120" i="28"/>
  <c r="AQ141" i="29"/>
  <c r="AP153" i="29"/>
  <c r="AQ140" i="28"/>
  <c r="AP152" i="28"/>
  <c r="AS128" i="27"/>
  <c r="AL178" i="29"/>
  <c r="AQ377" i="27"/>
  <c r="AP389" i="27"/>
  <c r="AQ83" i="29"/>
  <c r="AP95" i="29"/>
  <c r="AQ317" i="27"/>
  <c r="AP329" i="27"/>
  <c r="AQ284" i="27"/>
  <c r="AP296" i="27"/>
  <c r="AQ348" i="27"/>
  <c r="AP360" i="27"/>
  <c r="AQ310" i="27"/>
  <c r="AQ312" i="27" s="1"/>
  <c r="AQ73" i="29"/>
  <c r="AQ75" i="29" s="1"/>
  <c r="AQ73" i="28"/>
  <c r="AQ75" i="28" s="1"/>
  <c r="AU106" i="27"/>
  <c r="AU111" i="27" s="1"/>
  <c r="AT111" i="27"/>
  <c r="AN255" i="27"/>
  <c r="AM404" i="27"/>
  <c r="AM267" i="27"/>
  <c r="AM417" i="27" s="1"/>
  <c r="AM31" i="28"/>
  <c r="AM181" i="28" s="1"/>
  <c r="AM168" i="28"/>
  <c r="AN19" i="28"/>
  <c r="AU170" i="27"/>
  <c r="AU175" i="27" s="1"/>
  <c r="AT175" i="27"/>
  <c r="AQ344" i="27"/>
  <c r="AP356" i="27"/>
  <c r="AQ350" i="27"/>
  <c r="AP362" i="27"/>
  <c r="AN257" i="27"/>
  <c r="AM406" i="27"/>
  <c r="AM269" i="27"/>
  <c r="AM419" i="27" s="1"/>
  <c r="AQ381" i="27"/>
  <c r="AQ394" i="27" s="1"/>
  <c r="AP393" i="27"/>
  <c r="AQ319" i="27"/>
  <c r="AP331" i="27"/>
  <c r="AQ50" i="28"/>
  <c r="AP62" i="28"/>
  <c r="AQ315" i="27"/>
  <c r="AP327" i="27"/>
  <c r="AQ109" i="29"/>
  <c r="AP121" i="29"/>
  <c r="AQ378" i="27"/>
  <c r="AP390" i="27"/>
  <c r="AQ349" i="27"/>
  <c r="AP361" i="27"/>
  <c r="AQ114" i="28"/>
  <c r="AQ127" i="28" s="1"/>
  <c r="AP126" i="28"/>
  <c r="AQ141" i="28"/>
  <c r="AP153" i="28"/>
  <c r="AQ288" i="27"/>
  <c r="AP300" i="27"/>
  <c r="AS90" i="27"/>
  <c r="AT138" i="27"/>
  <c r="AS143" i="27"/>
  <c r="AQ290" i="27"/>
  <c r="AP302" i="27"/>
  <c r="AQ48" i="28"/>
  <c r="AP60" i="28"/>
  <c r="AQ136" i="29"/>
  <c r="AP148" i="29"/>
  <c r="AQ46" i="29"/>
  <c r="AP56" i="29"/>
  <c r="AP58" i="29"/>
  <c r="AS121" i="27"/>
  <c r="AP216" i="27"/>
  <c r="AQ57" i="27"/>
  <c r="AN22" i="28"/>
  <c r="AM171" i="28"/>
  <c r="AM34" i="28"/>
  <c r="AM184" i="28" s="1"/>
  <c r="AQ374" i="27"/>
  <c r="AP386" i="27"/>
  <c r="AU202" i="27"/>
  <c r="AU207" i="27" s="1"/>
  <c r="AT207" i="27"/>
  <c r="AS152" i="27"/>
  <c r="AR179" i="27"/>
  <c r="AR162" i="27"/>
  <c r="AR177" i="27" s="1"/>
  <c r="AO216" i="27"/>
  <c r="AO226" i="27" s="1"/>
  <c r="AO241" i="27" s="1"/>
  <c r="AP57" i="27"/>
  <c r="AP66" i="27" s="1"/>
  <c r="AP81" i="27" s="1"/>
  <c r="AQ82" i="29"/>
  <c r="AP94" i="29"/>
  <c r="AR231" i="27"/>
  <c r="AS72" i="27"/>
  <c r="AQ118" i="2"/>
  <c r="AR119" i="2" s="1"/>
  <c r="AS120" i="2" s="1"/>
  <c r="AT121" i="2" s="1"/>
  <c r="AU122" i="2" s="1"/>
  <c r="AP128" i="2"/>
  <c r="AS184" i="27"/>
  <c r="AR211" i="27"/>
  <c r="AQ107" i="28"/>
  <c r="AP119" i="28"/>
  <c r="AS185" i="27"/>
  <c r="AM28" i="28"/>
  <c r="AN16" i="28"/>
  <c r="AM165" i="28"/>
  <c r="AQ314" i="27"/>
  <c r="AP326" i="27"/>
  <c r="AQ106" i="29"/>
  <c r="AP116" i="29"/>
  <c r="AP118" i="29"/>
  <c r="AS186" i="27"/>
  <c r="AQ76" i="29"/>
  <c r="AP86" i="29"/>
  <c r="AP88" i="29"/>
  <c r="AQ81" i="29"/>
  <c r="AP93" i="29"/>
  <c r="AQ142" i="29"/>
  <c r="AP154" i="29"/>
  <c r="AP148" i="28"/>
  <c r="AQ136" i="28"/>
  <c r="AM32" i="28"/>
  <c r="AM182" i="28" s="1"/>
  <c r="AM169" i="28"/>
  <c r="AN20" i="28"/>
  <c r="AP58" i="28"/>
  <c r="AP56" i="28"/>
  <c r="AQ46" i="28"/>
  <c r="AQ345" i="27"/>
  <c r="AP357" i="27"/>
  <c r="AS159" i="27"/>
  <c r="AQ53" i="29"/>
  <c r="AP65" i="29"/>
  <c r="AO250" i="27"/>
  <c r="AO13" i="29"/>
  <c r="AO13" i="28"/>
  <c r="AQ140" i="29"/>
  <c r="AP152" i="29"/>
  <c r="AS126" i="27"/>
  <c r="AS151" i="27"/>
  <c r="AQ111" i="28"/>
  <c r="AP123" i="28"/>
  <c r="AQ47" i="28"/>
  <c r="AP59" i="28"/>
  <c r="AN21" i="29"/>
  <c r="AM170" i="29"/>
  <c r="AM33" i="29"/>
  <c r="AM183" i="29" s="1"/>
  <c r="AS155" i="27"/>
  <c r="AQ78" i="29"/>
  <c r="AP90" i="29"/>
  <c r="AQ291" i="27"/>
  <c r="AQ304" i="27" s="1"/>
  <c r="AP303" i="27"/>
  <c r="AQ351" i="27"/>
  <c r="AQ364" i="27" s="1"/>
  <c r="AP363" i="27"/>
  <c r="AQ113" i="28"/>
  <c r="AP125" i="28"/>
  <c r="AQ109" i="28"/>
  <c r="AP121" i="28"/>
  <c r="AS189" i="27"/>
  <c r="AQ51" i="28"/>
  <c r="AP63" i="28"/>
  <c r="AQ83" i="28"/>
  <c r="AP95" i="28"/>
  <c r="AQ143" i="29"/>
  <c r="AP155" i="29"/>
  <c r="AN141" i="2"/>
  <c r="AP118" i="28"/>
  <c r="AQ106" i="28"/>
  <c r="AP116" i="28"/>
  <c r="AS125" i="27"/>
  <c r="AM169" i="29"/>
  <c r="AN20" i="29"/>
  <c r="AM32" i="29"/>
  <c r="AM182" i="29" s="1"/>
  <c r="AS122" i="27"/>
  <c r="AO146" i="28"/>
  <c r="AP137" i="28"/>
  <c r="AP146" i="28" s="1"/>
  <c r="AO149" i="28"/>
  <c r="AO159" i="28" s="1"/>
  <c r="AQ112" i="29"/>
  <c r="AP124" i="29"/>
  <c r="AS124" i="27"/>
  <c r="AQ142" i="28"/>
  <c r="AP154" i="28"/>
  <c r="AN17" i="29"/>
  <c r="AM166" i="29"/>
  <c r="AM29" i="29"/>
  <c r="AM179" i="29" s="1"/>
  <c r="AQ77" i="29"/>
  <c r="AP89" i="29"/>
  <c r="AP88" i="28"/>
  <c r="AP86" i="28"/>
  <c r="AQ76" i="28"/>
  <c r="AQ340" i="27"/>
  <c r="AQ342" i="27" s="1"/>
  <c r="AQ103" i="28"/>
  <c r="AQ105" i="28" s="1"/>
  <c r="AQ103" i="29"/>
  <c r="AQ105" i="29" s="1"/>
  <c r="AS87" i="27"/>
  <c r="AN16" i="29"/>
  <c r="AM165" i="29"/>
  <c r="AM28" i="29"/>
  <c r="AQ373" i="27"/>
  <c r="AP385" i="27"/>
  <c r="AM33" i="28"/>
  <c r="AM183" i="28" s="1"/>
  <c r="AM170" i="28"/>
  <c r="AN21" i="28"/>
  <c r="AQ283" i="27"/>
  <c r="AP293" i="27"/>
  <c r="AP295" i="27"/>
  <c r="AN256" i="27"/>
  <c r="AM405" i="27"/>
  <c r="AM268" i="27"/>
  <c r="AM418" i="27" s="1"/>
  <c r="AP222" i="27"/>
  <c r="AQ63" i="27"/>
  <c r="AQ79" i="29"/>
  <c r="AP91" i="29"/>
  <c r="AN226" i="27"/>
  <c r="AN241" i="27" s="1"/>
  <c r="AN243" i="27"/>
  <c r="AP223" i="27"/>
  <c r="AQ64" i="27"/>
  <c r="AO69" i="28"/>
  <c r="AQ287" i="27"/>
  <c r="AP299" i="27"/>
  <c r="AS95" i="27"/>
  <c r="AQ380" i="27"/>
  <c r="AP392" i="27"/>
  <c r="AP374" i="27"/>
  <c r="AP383" i="27" s="1"/>
  <c r="AO386" i="27"/>
  <c r="AO396" i="27" s="1"/>
  <c r="AQ107" i="29"/>
  <c r="AP119" i="29"/>
  <c r="AK39" i="28"/>
  <c r="AK189" i="28" s="1"/>
  <c r="AJ70" i="36" s="1"/>
  <c r="AJ102" i="36" s="1"/>
  <c r="AJ103" i="36" s="1"/>
  <c r="AS183" i="27"/>
  <c r="AQ343" i="27"/>
  <c r="AP353" i="27"/>
  <c r="AP355" i="27"/>
  <c r="AN254" i="27"/>
  <c r="AM403" i="27"/>
  <c r="AM266" i="27"/>
  <c r="AM416" i="27" s="1"/>
  <c r="AS92" i="27"/>
  <c r="AQ313" i="27"/>
  <c r="AP323" i="27"/>
  <c r="AP325" i="27"/>
  <c r="AS187" i="27"/>
  <c r="AM29" i="28"/>
  <c r="AM179" i="28" s="1"/>
  <c r="AM166" i="28"/>
  <c r="AN17" i="28"/>
  <c r="AS120" i="27"/>
  <c r="AR147" i="27"/>
  <c r="AR130" i="27"/>
  <c r="AR145" i="27" s="1"/>
  <c r="AS157" i="27"/>
  <c r="AP394" i="27"/>
  <c r="AM168" i="29"/>
  <c r="AN19" i="29"/>
  <c r="AM31" i="29"/>
  <c r="AM181" i="29" s="1"/>
  <c r="AQ52" i="28"/>
  <c r="AP64" i="28"/>
  <c r="AS191" i="27"/>
  <c r="AQ47" i="29"/>
  <c r="AP59" i="29"/>
  <c r="AQ110" i="28"/>
  <c r="AP122" i="28"/>
  <c r="AQ318" i="27"/>
  <c r="AP330" i="27"/>
  <c r="AP224" i="27"/>
  <c r="AQ55" i="27"/>
  <c r="AQ137" i="28"/>
  <c r="AP149" i="28"/>
  <c r="AM35" i="28"/>
  <c r="AM185" i="28" s="1"/>
  <c r="AM172" i="28"/>
  <c r="AN23" i="28"/>
  <c r="AQ48" i="29"/>
  <c r="AP60" i="29"/>
  <c r="AO104" i="2"/>
  <c r="AO106" i="2" s="1"/>
  <c r="AO136" i="2"/>
  <c r="AQ316" i="27"/>
  <c r="AP328" i="27"/>
  <c r="AM173" i="29"/>
  <c r="AN24" i="29"/>
  <c r="AM36" i="29"/>
  <c r="AM186" i="29" s="1"/>
  <c r="AS192" i="27"/>
  <c r="AQ82" i="28"/>
  <c r="AP94" i="28"/>
  <c r="AU72" i="27"/>
  <c r="AT231" i="27"/>
  <c r="AQ321" i="27"/>
  <c r="AQ334" i="27" s="1"/>
  <c r="AP333" i="27"/>
  <c r="AQ347" i="27"/>
  <c r="AP359" i="27"/>
  <c r="AL36" i="28"/>
  <c r="AL186" i="28" s="1"/>
  <c r="AL173" i="28"/>
  <c r="AM24" i="28"/>
  <c r="AQ50" i="29"/>
  <c r="AP62" i="29"/>
  <c r="AP219" i="27"/>
  <c r="AQ60" i="27"/>
  <c r="AS154" i="27"/>
  <c r="AT90" i="27"/>
  <c r="AQ379" i="27"/>
  <c r="AP391" i="27"/>
  <c r="AQ58" i="28"/>
  <c r="AR46" i="28"/>
  <c r="AR72" i="27"/>
  <c r="AQ231" i="27"/>
  <c r="AQ239" i="27" s="1"/>
  <c r="AQ113" i="29"/>
  <c r="AP125" i="29"/>
  <c r="AQ81" i="28"/>
  <c r="AP93" i="28"/>
  <c r="AP218" i="27"/>
  <c r="AQ59" i="27"/>
  <c r="AL26" i="28"/>
  <c r="AL176" i="28" s="1"/>
  <c r="AK69" i="36" s="1"/>
  <c r="AK15" i="39" s="1"/>
  <c r="AQ54" i="28"/>
  <c r="AQ67" i="28" s="1"/>
  <c r="AP66" i="28"/>
  <c r="AQ52" i="29"/>
  <c r="AP64" i="29"/>
  <c r="AT72" i="27"/>
  <c r="AS231" i="27"/>
  <c r="AQ51" i="29"/>
  <c r="AP63" i="29"/>
  <c r="AQ376" i="27"/>
  <c r="AP388" i="27"/>
  <c r="AQ285" i="27"/>
  <c r="AP297" i="27"/>
  <c r="AP215" i="27"/>
  <c r="AP243" i="27" s="1"/>
  <c r="AP83" i="27"/>
  <c r="AQ56" i="27"/>
  <c r="AS160" i="27"/>
  <c r="AN261" i="27"/>
  <c r="AM410" i="27"/>
  <c r="AM273" i="27"/>
  <c r="AM423" i="27" s="1"/>
  <c r="AQ53" i="28"/>
  <c r="AP65" i="28"/>
  <c r="AS158" i="27"/>
  <c r="AS88" i="27"/>
  <c r="AR98" i="27"/>
  <c r="AR113" i="27" s="1"/>
  <c r="AR115" i="27"/>
  <c r="AQ111" i="29"/>
  <c r="AP123" i="29"/>
  <c r="AN259" i="27"/>
  <c r="AM408" i="27"/>
  <c r="AM271" i="27"/>
  <c r="AM421" i="27" s="1"/>
  <c r="AQ84" i="28"/>
  <c r="AQ97" i="28" s="1"/>
  <c r="AP96" i="28"/>
  <c r="AQ346" i="27"/>
  <c r="AP358" i="27"/>
  <c r="AQ77" i="28"/>
  <c r="AP89" i="28"/>
  <c r="AR46" i="29"/>
  <c r="AQ58" i="29"/>
  <c r="AP131" i="2"/>
  <c r="AQ108" i="29"/>
  <c r="AP120" i="29"/>
  <c r="AS153" i="27"/>
  <c r="AQ49" i="28"/>
  <c r="AP61" i="28"/>
  <c r="AQ139" i="29"/>
  <c r="AP151" i="29"/>
  <c r="AQ139" i="28"/>
  <c r="AP151" i="28"/>
  <c r="AQ49" i="29"/>
  <c r="AP61" i="29"/>
  <c r="AQ320" i="27"/>
  <c r="AP332" i="27"/>
  <c r="AQ80" i="28"/>
  <c r="AP92" i="28"/>
  <c r="AQ112" i="28"/>
  <c r="AP124" i="28"/>
  <c r="AS94" i="27"/>
  <c r="AO131" i="2"/>
  <c r="AQ289" i="27"/>
  <c r="AP301" i="27"/>
  <c r="AQ110" i="29"/>
  <c r="AP122" i="29"/>
  <c r="AQ79" i="28"/>
  <c r="AP91" i="28"/>
  <c r="AQ78" i="28"/>
  <c r="AP90" i="28"/>
  <c r="AQ370" i="27"/>
  <c r="AQ372" i="27" s="1"/>
  <c r="AQ133" i="29"/>
  <c r="AQ135" i="29" s="1"/>
  <c r="AQ133" i="28"/>
  <c r="AQ135" i="28" s="1"/>
  <c r="AR187" i="27"/>
  <c r="AQ144" i="28"/>
  <c r="AQ157" i="28" s="1"/>
  <c r="AP156" i="28"/>
  <c r="AM24" i="29"/>
  <c r="AL173" i="29"/>
  <c r="AL36" i="29"/>
  <c r="AL186" i="29" s="1"/>
  <c r="AM261" i="27"/>
  <c r="AM263" i="27" s="1"/>
  <c r="AM413" i="27" s="1"/>
  <c r="AL410" i="27"/>
  <c r="AL273" i="27"/>
  <c r="AL423" i="27" s="1"/>
  <c r="AP221" i="27"/>
  <c r="AQ62" i="27"/>
  <c r="AS119" i="27"/>
  <c r="AN260" i="27"/>
  <c r="AM409" i="27"/>
  <c r="AM272" i="27"/>
  <c r="AM422" i="27" s="1"/>
  <c r="AQ143" i="28"/>
  <c r="AP155" i="28"/>
  <c r="AO99" i="28"/>
  <c r="AL415" i="27"/>
  <c r="AR283" i="27"/>
  <c r="AQ295" i="27"/>
  <c r="AQ80" i="29"/>
  <c r="AP92" i="29"/>
  <c r="AN258" i="27"/>
  <c r="AM407" i="27"/>
  <c r="AM270" i="27"/>
  <c r="AM420" i="27" s="1"/>
  <c r="AS91" i="27"/>
  <c r="AS190" i="27"/>
  <c r="AM36" i="28"/>
  <c r="AM186" i="28" s="1"/>
  <c r="AM173" i="28"/>
  <c r="AN24" i="28"/>
  <c r="AM30" i="28"/>
  <c r="AM180" i="28" s="1"/>
  <c r="AM167" i="28"/>
  <c r="AN18" i="28"/>
  <c r="AQ144" i="29"/>
  <c r="AQ157" i="29" s="1"/>
  <c r="AP156" i="29"/>
  <c r="AL178" i="28"/>
  <c r="AS96" i="27"/>
  <c r="AS93" i="27"/>
  <c r="AS127" i="27"/>
  <c r="AM167" i="29"/>
  <c r="AN18" i="29"/>
  <c r="AM30" i="29"/>
  <c r="AM180" i="29" s="1"/>
  <c r="AN250" i="27"/>
  <c r="AN13" i="29"/>
  <c r="AN13" i="28"/>
  <c r="AQ84" i="29"/>
  <c r="AQ97" i="29" s="1"/>
  <c r="AP96" i="29"/>
  <c r="AR88" i="2"/>
  <c r="AR138" i="2" s="1"/>
  <c r="AP100" i="2"/>
  <c r="AP137" i="2" s="1"/>
  <c r="AR87" i="2"/>
  <c r="AR137" i="2" s="1"/>
  <c r="AR83" i="2"/>
  <c r="AR133" i="2" s="1"/>
  <c r="AR81" i="2"/>
  <c r="AQ108" i="2"/>
  <c r="AQ113" i="2" s="1"/>
  <c r="AQ117" i="2" s="1"/>
  <c r="AQ130" i="2" s="1"/>
  <c r="AR82" i="2"/>
  <c r="AR86" i="2"/>
  <c r="AR136" i="2" s="1"/>
  <c r="AR89" i="2"/>
  <c r="AR80" i="2"/>
  <c r="AR85" i="2"/>
  <c r="AQ97" i="2"/>
  <c r="AQ134" i="2" s="1"/>
  <c r="AS72" i="2"/>
  <c r="AQ83" i="2"/>
  <c r="AQ133" i="2" s="1"/>
  <c r="AP91" i="2"/>
  <c r="AT60" i="2"/>
  <c r="AT70" i="2" s="1"/>
  <c r="AT58" i="2"/>
  <c r="AT68" i="2" s="1"/>
  <c r="AT59" i="2"/>
  <c r="AT69" i="2" s="1"/>
  <c r="AT61" i="2"/>
  <c r="AT71" i="2" s="1"/>
  <c r="AS62" i="2"/>
  <c r="AT57" i="2"/>
  <c r="AT67" i="2" s="1"/>
  <c r="AT93" i="2" s="1"/>
  <c r="AJ44" i="39" l="1"/>
  <c r="AJ45" i="39" s="1"/>
  <c r="AF89" i="37" s="1"/>
  <c r="C89" i="37" s="1"/>
  <c r="D36" i="37" s="1"/>
  <c r="AI158" i="36"/>
  <c r="C193" i="37"/>
  <c r="AJ164" i="36"/>
  <c r="AJ165" i="36" s="1"/>
  <c r="AJ155" i="36"/>
  <c r="AA182" i="37"/>
  <c r="AA184" i="37" s="1"/>
  <c r="AF90" i="39"/>
  <c r="AF96" i="39" s="1"/>
  <c r="AB172" i="37" s="1"/>
  <c r="AB182" i="37" s="1"/>
  <c r="AB184" i="37" s="1"/>
  <c r="AF95" i="39"/>
  <c r="Z120" i="37"/>
  <c r="AF62" i="39" a="1"/>
  <c r="AF62" i="39" s="1"/>
  <c r="AF68" i="39" s="1"/>
  <c r="AE63" i="39"/>
  <c r="AF36" i="39"/>
  <c r="AF42" i="39" s="1"/>
  <c r="AB88" i="37" s="1"/>
  <c r="AG35" i="39" a="1"/>
  <c r="AG35" i="39" s="1"/>
  <c r="AG41" i="39" s="1"/>
  <c r="AE36" i="39"/>
  <c r="AE42" i="39" s="1"/>
  <c r="AA88" i="37" s="1"/>
  <c r="C154" i="37"/>
  <c r="AC155" i="37"/>
  <c r="AC156" i="37" s="1"/>
  <c r="AD127" i="37"/>
  <c r="C114" i="37"/>
  <c r="E33" i="37" s="1"/>
  <c r="AC175" i="37"/>
  <c r="AC183" i="37"/>
  <c r="AR132" i="2"/>
  <c r="F111" i="38"/>
  <c r="F10" i="37" s="1"/>
  <c r="F110" i="38"/>
  <c r="C111" i="37"/>
  <c r="E30" i="37" s="1"/>
  <c r="AI85" i="39"/>
  <c r="AI87" i="39" s="1"/>
  <c r="AG89" i="39" s="1" a="1"/>
  <c r="AG89" i="39" s="1"/>
  <c r="AJ261" i="36"/>
  <c r="AJ288" i="36"/>
  <c r="AH203" i="36"/>
  <c r="AD138" i="37"/>
  <c r="AJ98" i="39"/>
  <c r="AJ99" i="39" s="1"/>
  <c r="AF173" i="37" s="1"/>
  <c r="C173" i="37" s="1"/>
  <c r="G36" i="37" s="1"/>
  <c r="AJ83" i="39"/>
  <c r="AJ85" i="39" s="1"/>
  <c r="AJ87" i="39" s="1"/>
  <c r="AH89" i="39" s="1" a="1"/>
  <c r="AH89" i="39" s="1"/>
  <c r="AI283" i="36"/>
  <c r="AE169" i="37"/>
  <c r="AE150" i="37"/>
  <c r="AE151" i="37" s="1"/>
  <c r="AI229" i="36"/>
  <c r="AI230" i="36" s="1"/>
  <c r="AE152" i="37" s="1"/>
  <c r="AJ56" i="39"/>
  <c r="AJ58" i="39" s="1"/>
  <c r="AJ60" i="39" s="1"/>
  <c r="AJ71" i="39"/>
  <c r="AJ72" i="39" s="1"/>
  <c r="AF117" i="37" s="1"/>
  <c r="C117" i="37" s="1"/>
  <c r="E36" i="37" s="1"/>
  <c r="AL75" i="39"/>
  <c r="AL274" i="36"/>
  <c r="AL258" i="36"/>
  <c r="AH221" i="36"/>
  <c r="AD141" i="37"/>
  <c r="AI167" i="36"/>
  <c r="AI168" i="36" s="1"/>
  <c r="AE124" i="37" s="1"/>
  <c r="AE122" i="37"/>
  <c r="AI141" i="36"/>
  <c r="AE110" i="37"/>
  <c r="AE119" i="37" s="1"/>
  <c r="AF167" i="37"/>
  <c r="C167" i="37" s="1"/>
  <c r="G30" i="37" s="1"/>
  <c r="AK75" i="39"/>
  <c r="AK274" i="36"/>
  <c r="AK258" i="36"/>
  <c r="AH283" i="36"/>
  <c r="AD169" i="37"/>
  <c r="AI58" i="39"/>
  <c r="AI60" i="39" s="1"/>
  <c r="AI262" i="36"/>
  <c r="AI264" i="36"/>
  <c r="AI221" i="36"/>
  <c r="AE141" i="37"/>
  <c r="AK152" i="36"/>
  <c r="AK153" i="36" s="1"/>
  <c r="AK49" i="39"/>
  <c r="AC147" i="37"/>
  <c r="AI289" i="36"/>
  <c r="AE178" i="37" s="1"/>
  <c r="C136" i="37"/>
  <c r="C164" i="37"/>
  <c r="E26" i="37"/>
  <c r="E25" i="37" s="1"/>
  <c r="AJ33" i="39"/>
  <c r="AF94" i="37"/>
  <c r="AJ105" i="36"/>
  <c r="AJ106" i="36" s="1"/>
  <c r="AF96" i="37" s="1"/>
  <c r="C96" i="37" s="1"/>
  <c r="D44" i="37" s="1"/>
  <c r="AH97" i="36"/>
  <c r="AD85" i="37"/>
  <c r="C80" i="37"/>
  <c r="AI97" i="36"/>
  <c r="AE85" i="37"/>
  <c r="AH79" i="36"/>
  <c r="AD82" i="37"/>
  <c r="AL39" i="35"/>
  <c r="AL189" i="35" s="1"/>
  <c r="AK256" i="36" s="1"/>
  <c r="AK279" i="36" s="1"/>
  <c r="AQ131" i="2"/>
  <c r="AI140" i="36"/>
  <c r="AL180" i="36"/>
  <c r="AL185" i="36"/>
  <c r="AP129" i="35"/>
  <c r="AJ226" i="36"/>
  <c r="AJ227" i="36" s="1"/>
  <c r="AJ199" i="36"/>
  <c r="AL196" i="36"/>
  <c r="AL212" i="36"/>
  <c r="AL214" i="36" s="1"/>
  <c r="AL215" i="36" s="1"/>
  <c r="AQ56" i="35"/>
  <c r="AL242" i="36"/>
  <c r="AL247" i="36"/>
  <c r="AK212" i="36"/>
  <c r="AK214" i="36" s="1"/>
  <c r="AK215" i="36" s="1"/>
  <c r="AK196" i="36"/>
  <c r="AI200" i="36"/>
  <c r="AI202" i="36"/>
  <c r="AJ137" i="36"/>
  <c r="AJ138" i="36" s="1"/>
  <c r="AK135" i="36"/>
  <c r="AP69" i="34"/>
  <c r="AP99" i="34"/>
  <c r="AP129" i="34"/>
  <c r="AP99" i="35"/>
  <c r="AL118" i="36"/>
  <c r="AL123" i="36"/>
  <c r="AP13" i="35"/>
  <c r="AP13" i="34"/>
  <c r="AR138" i="34"/>
  <c r="AQ150" i="34"/>
  <c r="AR136" i="34"/>
  <c r="AQ148" i="34"/>
  <c r="AR47" i="34"/>
  <c r="AQ59" i="34"/>
  <c r="AR109" i="34"/>
  <c r="AQ121" i="34"/>
  <c r="AN15" i="34"/>
  <c r="AN163" i="34"/>
  <c r="AR80" i="35"/>
  <c r="AQ92" i="35"/>
  <c r="AR107" i="35"/>
  <c r="AQ119" i="35"/>
  <c r="AR108" i="34"/>
  <c r="AQ120" i="34"/>
  <c r="AR140" i="35"/>
  <c r="AQ152" i="35"/>
  <c r="AR137" i="35"/>
  <c r="AQ149" i="35"/>
  <c r="AR106" i="35"/>
  <c r="AQ116" i="35"/>
  <c r="AQ118" i="35"/>
  <c r="AR49" i="34"/>
  <c r="AQ61" i="34"/>
  <c r="AN173" i="34"/>
  <c r="AO24" i="34"/>
  <c r="AN36" i="34"/>
  <c r="AN186" i="34" s="1"/>
  <c r="AR112" i="34"/>
  <c r="AQ124" i="34"/>
  <c r="AO141" i="2"/>
  <c r="AR82" i="34"/>
  <c r="AQ94" i="34"/>
  <c r="AR54" i="34"/>
  <c r="AR67" i="34" s="1"/>
  <c r="AQ66" i="34"/>
  <c r="AM178" i="34"/>
  <c r="AR53" i="34"/>
  <c r="AQ65" i="34"/>
  <c r="AR143" i="35"/>
  <c r="AQ155" i="35"/>
  <c r="AO20" i="34"/>
  <c r="AN169" i="34"/>
  <c r="AN32" i="34"/>
  <c r="AN182" i="34" s="1"/>
  <c r="AN172" i="35"/>
  <c r="AO23" i="35"/>
  <c r="AN35" i="35"/>
  <c r="AN185" i="35" s="1"/>
  <c r="AR79" i="34"/>
  <c r="AQ91" i="34"/>
  <c r="AR50" i="34"/>
  <c r="AQ62" i="34"/>
  <c r="AR106" i="34"/>
  <c r="AQ116" i="34"/>
  <c r="AQ118" i="34"/>
  <c r="AO19" i="34"/>
  <c r="AN168" i="34"/>
  <c r="AN31" i="34"/>
  <c r="AN181" i="34" s="1"/>
  <c r="AN174" i="34"/>
  <c r="AN37" i="34"/>
  <c r="AN187" i="34" s="1"/>
  <c r="AR43" i="34"/>
  <c r="AR45" i="34" s="1"/>
  <c r="AR43" i="35"/>
  <c r="AR45" i="35" s="1"/>
  <c r="AR133" i="34"/>
  <c r="AR135" i="34" s="1"/>
  <c r="AR133" i="35"/>
  <c r="AR135" i="35" s="1"/>
  <c r="AO18" i="35"/>
  <c r="AN167" i="35"/>
  <c r="AN30" i="35"/>
  <c r="AN180" i="35" s="1"/>
  <c r="AR52" i="35"/>
  <c r="AQ64" i="35"/>
  <c r="AR77" i="34"/>
  <c r="AQ89" i="34"/>
  <c r="AR83" i="34"/>
  <c r="AQ95" i="34"/>
  <c r="AR51" i="34"/>
  <c r="AQ63" i="34"/>
  <c r="AR82" i="35"/>
  <c r="AQ94" i="35"/>
  <c r="AR48" i="35"/>
  <c r="AQ60" i="35"/>
  <c r="AR141" i="35"/>
  <c r="AQ153" i="35"/>
  <c r="AR107" i="34"/>
  <c r="AQ119" i="34"/>
  <c r="AN171" i="35"/>
  <c r="AO22" i="35"/>
  <c r="AN34" i="35"/>
  <c r="AN184" i="35" s="1"/>
  <c r="AR142" i="34"/>
  <c r="AQ154" i="34"/>
  <c r="AR144" i="35"/>
  <c r="AR157" i="35" s="1"/>
  <c r="AQ156" i="35"/>
  <c r="AO15" i="35"/>
  <c r="AO163" i="35"/>
  <c r="AQ138" i="35"/>
  <c r="AQ146" i="35" s="1"/>
  <c r="AP150" i="35"/>
  <c r="AP159" i="35" s="1"/>
  <c r="AR110" i="35"/>
  <c r="AQ122" i="35"/>
  <c r="AR73" i="35"/>
  <c r="AR75" i="35" s="1"/>
  <c r="AR73" i="34"/>
  <c r="AR75" i="34" s="1"/>
  <c r="AR78" i="35"/>
  <c r="AQ90" i="35"/>
  <c r="AR77" i="35"/>
  <c r="AQ89" i="35"/>
  <c r="AS47" i="35"/>
  <c r="AR59" i="35"/>
  <c r="AN166" i="34"/>
  <c r="AO17" i="34"/>
  <c r="AN29" i="34"/>
  <c r="AN179" i="34" s="1"/>
  <c r="AR138" i="35"/>
  <c r="AQ150" i="35"/>
  <c r="AR143" i="34"/>
  <c r="AQ155" i="34"/>
  <c r="AR83" i="35"/>
  <c r="AQ95" i="35"/>
  <c r="AM174" i="35"/>
  <c r="AM37" i="35"/>
  <c r="AM187" i="35" s="1"/>
  <c r="AR79" i="35"/>
  <c r="AQ91" i="35"/>
  <c r="AO15" i="34"/>
  <c r="AO163" i="34"/>
  <c r="AK88" i="36"/>
  <c r="AK72" i="36"/>
  <c r="AJ93" i="36"/>
  <c r="AJ75" i="36"/>
  <c r="AR144" i="34"/>
  <c r="AR157" i="34" s="1"/>
  <c r="AQ156" i="34"/>
  <c r="AR111" i="34"/>
  <c r="AQ123" i="34"/>
  <c r="AR50" i="35"/>
  <c r="AQ62" i="35"/>
  <c r="AN167" i="34"/>
  <c r="AO18" i="34"/>
  <c r="AN30" i="34"/>
  <c r="AN180" i="34" s="1"/>
  <c r="AQ138" i="34"/>
  <c r="AQ146" i="34" s="1"/>
  <c r="AP150" i="34"/>
  <c r="AP159" i="34" s="1"/>
  <c r="AR49" i="35"/>
  <c r="AQ61" i="35"/>
  <c r="AQ56" i="34"/>
  <c r="AR110" i="34"/>
  <c r="AQ122" i="34"/>
  <c r="AR113" i="35"/>
  <c r="AQ125" i="35"/>
  <c r="AR48" i="34"/>
  <c r="AQ60" i="34"/>
  <c r="AR81" i="34"/>
  <c r="AQ93" i="34"/>
  <c r="AR76" i="35"/>
  <c r="AQ86" i="35"/>
  <c r="AQ88" i="35"/>
  <c r="AR111" i="35"/>
  <c r="AQ123" i="35"/>
  <c r="AO22" i="34"/>
  <c r="AN171" i="34"/>
  <c r="AN34" i="34"/>
  <c r="AN184" i="34" s="1"/>
  <c r="AR103" i="34"/>
  <c r="AR105" i="34" s="1"/>
  <c r="AR103" i="35"/>
  <c r="AR105" i="35" s="1"/>
  <c r="AP69" i="35"/>
  <c r="AM178" i="35"/>
  <c r="AR78" i="34"/>
  <c r="AQ90" i="34"/>
  <c r="AR114" i="34"/>
  <c r="AR127" i="34" s="1"/>
  <c r="AQ126" i="34"/>
  <c r="AR84" i="35"/>
  <c r="AR97" i="35" s="1"/>
  <c r="AQ96" i="35"/>
  <c r="AM174" i="34"/>
  <c r="AM37" i="34"/>
  <c r="AM187" i="34" s="1"/>
  <c r="AS47" i="34"/>
  <c r="AR59" i="34"/>
  <c r="AN173" i="35"/>
  <c r="AO24" i="35"/>
  <c r="AN36" i="35"/>
  <c r="AN186" i="35" s="1"/>
  <c r="AN172" i="34"/>
  <c r="AO23" i="34"/>
  <c r="AN35" i="34"/>
  <c r="AN185" i="34" s="1"/>
  <c r="AN174" i="35"/>
  <c r="AN37" i="35"/>
  <c r="AN187" i="35" s="1"/>
  <c r="AR76" i="34"/>
  <c r="AQ86" i="34"/>
  <c r="AQ88" i="34"/>
  <c r="AL61" i="36"/>
  <c r="AL56" i="36"/>
  <c r="AR53" i="35"/>
  <c r="AQ65" i="35"/>
  <c r="AR108" i="35"/>
  <c r="AQ120" i="35"/>
  <c r="AR109" i="35"/>
  <c r="AQ121" i="35"/>
  <c r="AL39" i="34"/>
  <c r="AL189" i="34" s="1"/>
  <c r="AK194" i="36" s="1"/>
  <c r="AK217" i="36" s="1"/>
  <c r="AR140" i="34"/>
  <c r="AQ152" i="34"/>
  <c r="AP146" i="34"/>
  <c r="AR80" i="34"/>
  <c r="AQ92" i="34"/>
  <c r="AR141" i="34"/>
  <c r="AQ153" i="34"/>
  <c r="AR114" i="35"/>
  <c r="AR127" i="35" s="1"/>
  <c r="AQ126" i="35"/>
  <c r="AR54" i="35"/>
  <c r="AR67" i="35" s="1"/>
  <c r="AQ66" i="35"/>
  <c r="AR52" i="34"/>
  <c r="AQ64" i="34"/>
  <c r="AR112" i="35"/>
  <c r="AQ124" i="35"/>
  <c r="AR47" i="35"/>
  <c r="AQ59" i="35"/>
  <c r="AN166" i="35"/>
  <c r="AO17" i="35"/>
  <c r="AN29" i="35"/>
  <c r="AN179" i="35" s="1"/>
  <c r="AR136" i="35"/>
  <c r="AQ148" i="35"/>
  <c r="AR81" i="35"/>
  <c r="AQ93" i="35"/>
  <c r="AO20" i="35"/>
  <c r="AN169" i="35"/>
  <c r="AN32" i="35"/>
  <c r="AN182" i="35" s="1"/>
  <c r="AN168" i="35"/>
  <c r="AO19" i="35"/>
  <c r="AN31" i="35"/>
  <c r="AN181" i="35" s="1"/>
  <c r="AO21" i="35"/>
  <c r="AN170" i="35"/>
  <c r="AN33" i="35"/>
  <c r="AN183" i="35" s="1"/>
  <c r="AR142" i="35"/>
  <c r="AQ154" i="35"/>
  <c r="AN15" i="35"/>
  <c r="AN163" i="35"/>
  <c r="AR113" i="34"/>
  <c r="AQ125" i="34"/>
  <c r="AR137" i="34"/>
  <c r="AQ149" i="34"/>
  <c r="AO21" i="34"/>
  <c r="AN170" i="34"/>
  <c r="AN33" i="34"/>
  <c r="AN183" i="34" s="1"/>
  <c r="AR51" i="35"/>
  <c r="AQ63" i="35"/>
  <c r="AR84" i="34"/>
  <c r="AR97" i="34" s="1"/>
  <c r="AQ96" i="34"/>
  <c r="AQ293" i="27"/>
  <c r="AL39" i="28"/>
  <c r="AL189" i="28" s="1"/>
  <c r="AK70" i="36" s="1"/>
  <c r="AK102" i="36" s="1"/>
  <c r="AK103" i="36" s="1"/>
  <c r="AK105" i="36" s="1"/>
  <c r="AK106" i="36" s="1"/>
  <c r="AQ56" i="29"/>
  <c r="AP99" i="28"/>
  <c r="AP141" i="2"/>
  <c r="AP99" i="29"/>
  <c r="AP129" i="29"/>
  <c r="AQ148" i="28"/>
  <c r="AR136" i="28"/>
  <c r="AT89" i="27"/>
  <c r="AR54" i="28"/>
  <c r="AR67" i="28" s="1"/>
  <c r="AQ66" i="28"/>
  <c r="AQ56" i="28"/>
  <c r="AR51" i="29"/>
  <c r="AQ63" i="29"/>
  <c r="AR49" i="29"/>
  <c r="AQ61" i="29"/>
  <c r="AR310" i="27"/>
  <c r="AR312" i="27" s="1"/>
  <c r="AR73" i="28"/>
  <c r="AR75" i="28" s="1"/>
  <c r="AR73" i="29"/>
  <c r="AR75" i="29" s="1"/>
  <c r="AT188" i="27"/>
  <c r="AR78" i="29"/>
  <c r="AQ90" i="29"/>
  <c r="AT123" i="27"/>
  <c r="AO22" i="29"/>
  <c r="AN171" i="29"/>
  <c r="AN34" i="29"/>
  <c r="AN184" i="29" s="1"/>
  <c r="AO252" i="27"/>
  <c r="AO400" i="27"/>
  <c r="AR346" i="27"/>
  <c r="AQ358" i="27"/>
  <c r="AR77" i="29"/>
  <c r="AQ89" i="29"/>
  <c r="AQ217" i="27"/>
  <c r="AR58" i="27"/>
  <c r="AP69" i="29"/>
  <c r="AR351" i="27"/>
  <c r="AR364" i="27" s="1"/>
  <c r="AQ363" i="27"/>
  <c r="AR313" i="27"/>
  <c r="AQ323" i="27"/>
  <c r="AQ325" i="27"/>
  <c r="AO254" i="27"/>
  <c r="AN403" i="27"/>
  <c r="AN266" i="27"/>
  <c r="AN416" i="27" s="1"/>
  <c r="AQ127" i="29"/>
  <c r="AQ222" i="27"/>
  <c r="AR63" i="27"/>
  <c r="AN252" i="27"/>
  <c r="AN400" i="27"/>
  <c r="AR81" i="29"/>
  <c r="AQ93" i="29"/>
  <c r="AR144" i="28"/>
  <c r="AR157" i="28" s="1"/>
  <c r="AQ156" i="28"/>
  <c r="AM174" i="29"/>
  <c r="AM37" i="29"/>
  <c r="AM187" i="29" s="1"/>
  <c r="AR136" i="29"/>
  <c r="AQ148" i="29"/>
  <c r="AR50" i="29"/>
  <c r="AQ62" i="29"/>
  <c r="AS47" i="29"/>
  <c r="AR59" i="29"/>
  <c r="AT151" i="27"/>
  <c r="AR286" i="27"/>
  <c r="AQ298" i="27"/>
  <c r="AR53" i="29"/>
  <c r="AQ65" i="29"/>
  <c r="AM37" i="28"/>
  <c r="AM187" i="28" s="1"/>
  <c r="AM174" i="28"/>
  <c r="AU232" i="27"/>
  <c r="AN174" i="29"/>
  <c r="AN37" i="29"/>
  <c r="AN187" i="29" s="1"/>
  <c r="AN36" i="28"/>
  <c r="AN186" i="28" s="1"/>
  <c r="AO24" i="28"/>
  <c r="AN173" i="28"/>
  <c r="AR288" i="27"/>
  <c r="AQ300" i="27"/>
  <c r="AR106" i="29"/>
  <c r="AQ116" i="29"/>
  <c r="AQ118" i="29"/>
  <c r="AT126" i="27"/>
  <c r="AR84" i="28"/>
  <c r="AR97" i="28" s="1"/>
  <c r="AQ96" i="28"/>
  <c r="AR110" i="28"/>
  <c r="AQ122" i="28"/>
  <c r="AR79" i="29"/>
  <c r="AQ91" i="29"/>
  <c r="AR47" i="28"/>
  <c r="AQ59" i="28"/>
  <c r="AR315" i="27"/>
  <c r="AQ327" i="27"/>
  <c r="AT186" i="27"/>
  <c r="AP217" i="27"/>
  <c r="AP226" i="27" s="1"/>
  <c r="AP241" i="27" s="1"/>
  <c r="AQ58" i="27"/>
  <c r="AR291" i="27"/>
  <c r="AR304" i="27" s="1"/>
  <c r="AQ303" i="27"/>
  <c r="AR289" i="27"/>
  <c r="AQ301" i="27"/>
  <c r="AR379" i="27"/>
  <c r="AQ391" i="27"/>
  <c r="AR320" i="27"/>
  <c r="AQ332" i="27"/>
  <c r="AR84" i="29"/>
  <c r="AR97" i="29" s="1"/>
  <c r="AQ96" i="29"/>
  <c r="AT119" i="27"/>
  <c r="AR138" i="29"/>
  <c r="AQ150" i="29"/>
  <c r="AT128" i="27"/>
  <c r="AN37" i="28"/>
  <c r="AN187" i="28" s="1"/>
  <c r="AN174" i="28"/>
  <c r="AT92" i="27"/>
  <c r="AR373" i="27"/>
  <c r="AQ385" i="27"/>
  <c r="AR111" i="29"/>
  <c r="AQ123" i="29"/>
  <c r="AR82" i="28"/>
  <c r="AQ94" i="28"/>
  <c r="AT155" i="27"/>
  <c r="AT184" i="27"/>
  <c r="AS211" i="27"/>
  <c r="AR381" i="27"/>
  <c r="AR394" i="27" s="1"/>
  <c r="AQ393" i="27"/>
  <c r="AR80" i="29"/>
  <c r="AQ92" i="29"/>
  <c r="AO257" i="27"/>
  <c r="AN406" i="27"/>
  <c r="AN269" i="27"/>
  <c r="AN419" i="27" s="1"/>
  <c r="AR374" i="27"/>
  <c r="AQ386" i="27"/>
  <c r="AQ118" i="28"/>
  <c r="AR106" i="28"/>
  <c r="AR48" i="28"/>
  <c r="AQ60" i="28"/>
  <c r="AR54" i="29"/>
  <c r="AR67" i="29" s="1"/>
  <c r="AQ66" i="29"/>
  <c r="AM26" i="28"/>
  <c r="AM176" i="28" s="1"/>
  <c r="AL69" i="36" s="1"/>
  <c r="AL15" i="39" s="1"/>
  <c r="AR47" i="29"/>
  <c r="AQ59" i="29"/>
  <c r="AR349" i="27"/>
  <c r="AQ361" i="27"/>
  <c r="AT87" i="27"/>
  <c r="AR113" i="28"/>
  <c r="AQ125" i="28"/>
  <c r="AR140" i="28"/>
  <c r="AQ152" i="28"/>
  <c r="AT154" i="27"/>
  <c r="AR78" i="28"/>
  <c r="AQ90" i="28"/>
  <c r="AO260" i="27"/>
  <c r="AN409" i="27"/>
  <c r="AN272" i="27"/>
  <c r="AN422" i="27" s="1"/>
  <c r="AR377" i="27"/>
  <c r="AQ389" i="27"/>
  <c r="AR380" i="27"/>
  <c r="AQ392" i="27"/>
  <c r="AQ220" i="27"/>
  <c r="AR61" i="27"/>
  <c r="AR83" i="28"/>
  <c r="AQ95" i="28"/>
  <c r="AR319" i="27"/>
  <c r="AQ331" i="27"/>
  <c r="AT192" i="27"/>
  <c r="AT121" i="27"/>
  <c r="AP336" i="27"/>
  <c r="AQ224" i="27"/>
  <c r="AR55" i="27"/>
  <c r="AQ223" i="27"/>
  <c r="AR64" i="27"/>
  <c r="AM178" i="29"/>
  <c r="AR343" i="27"/>
  <c r="AQ353" i="27"/>
  <c r="AQ355" i="27"/>
  <c r="AO18" i="29"/>
  <c r="AN167" i="29"/>
  <c r="AN30" i="29"/>
  <c r="AN180" i="29" s="1"/>
  <c r="AR113" i="29"/>
  <c r="AQ125" i="29"/>
  <c r="AR107" i="28"/>
  <c r="AQ119" i="28"/>
  <c r="AR52" i="28"/>
  <c r="AQ64" i="28"/>
  <c r="AR114" i="28"/>
  <c r="AR127" i="28" s="1"/>
  <c r="AQ126" i="28"/>
  <c r="AT156" i="27"/>
  <c r="AT127" i="27"/>
  <c r="AP69" i="28"/>
  <c r="AR143" i="29"/>
  <c r="AQ155" i="29"/>
  <c r="AR108" i="28"/>
  <c r="AQ120" i="28"/>
  <c r="AU139" i="27"/>
  <c r="AU143" i="27" s="1"/>
  <c r="AT143" i="27"/>
  <c r="AR142" i="28"/>
  <c r="AQ154" i="28"/>
  <c r="AR110" i="29"/>
  <c r="AQ122" i="29"/>
  <c r="AR345" i="27"/>
  <c r="AQ357" i="27"/>
  <c r="AO256" i="27"/>
  <c r="AN405" i="27"/>
  <c r="AN268" i="27"/>
  <c r="AN418" i="27" s="1"/>
  <c r="AR378" i="27"/>
  <c r="AQ390" i="27"/>
  <c r="AR141" i="28"/>
  <c r="AQ153" i="28"/>
  <c r="AM415" i="27"/>
  <c r="AN172" i="29"/>
  <c r="AO23" i="29"/>
  <c r="AN35" i="29"/>
  <c r="AN185" i="29" s="1"/>
  <c r="AN173" i="29"/>
  <c r="AO24" i="29"/>
  <c r="AN36" i="29"/>
  <c r="AN186" i="29" s="1"/>
  <c r="AT191" i="27"/>
  <c r="AT94" i="27"/>
  <c r="AR79" i="28"/>
  <c r="AQ91" i="28"/>
  <c r="AR290" i="27"/>
  <c r="AQ302" i="27"/>
  <c r="AT159" i="27"/>
  <c r="AQ216" i="27"/>
  <c r="AR57" i="27"/>
  <c r="AR114" i="29"/>
  <c r="AR127" i="29" s="1"/>
  <c r="AQ126" i="29"/>
  <c r="AR317" i="27"/>
  <c r="AQ329" i="27"/>
  <c r="AN30" i="28"/>
  <c r="AN180" i="28" s="1"/>
  <c r="AO18" i="28"/>
  <c r="AN167" i="28"/>
  <c r="AO255" i="27"/>
  <c r="AN404" i="27"/>
  <c r="AN267" i="27"/>
  <c r="AN417" i="27" s="1"/>
  <c r="AT96" i="27"/>
  <c r="AM26" i="29"/>
  <c r="AM176" i="29" s="1"/>
  <c r="AL131" i="36" s="1"/>
  <c r="AL48" i="39" s="1"/>
  <c r="AR77" i="28"/>
  <c r="AQ89" i="28"/>
  <c r="AN170" i="29"/>
  <c r="AO21" i="29"/>
  <c r="AN33" i="29"/>
  <c r="AN183" i="29" s="1"/>
  <c r="AR112" i="28"/>
  <c r="AQ124" i="28"/>
  <c r="AN33" i="28"/>
  <c r="AN183" i="28" s="1"/>
  <c r="AN170" i="28"/>
  <c r="AO21" i="28"/>
  <c r="AT187" i="27"/>
  <c r="AN29" i="28"/>
  <c r="AN179" i="28" s="1"/>
  <c r="AN166" i="28"/>
  <c r="AO17" i="28"/>
  <c r="AT73" i="27"/>
  <c r="AS232" i="27"/>
  <c r="AR375" i="27"/>
  <c r="AQ387" i="27"/>
  <c r="AR285" i="27"/>
  <c r="AQ297" i="27"/>
  <c r="AT124" i="27"/>
  <c r="AQ221" i="27"/>
  <c r="AR62" i="27"/>
  <c r="AS284" i="27"/>
  <c r="AR296" i="27"/>
  <c r="AO261" i="27"/>
  <c r="AN410" i="27"/>
  <c r="AN273" i="27"/>
  <c r="AN423" i="27" s="1"/>
  <c r="AL276" i="27"/>
  <c r="AL426" i="27" s="1"/>
  <c r="AS188" i="27"/>
  <c r="AR81" i="28"/>
  <c r="AQ93" i="28"/>
  <c r="AR140" i="29"/>
  <c r="AQ152" i="29"/>
  <c r="AR109" i="29"/>
  <c r="AQ121" i="29"/>
  <c r="AR347" i="27"/>
  <c r="AQ359" i="27"/>
  <c r="AR112" i="29"/>
  <c r="AQ124" i="29"/>
  <c r="AN411" i="27"/>
  <c r="AN274" i="27"/>
  <c r="AN424" i="27" s="1"/>
  <c r="AP250" i="27"/>
  <c r="AP13" i="29"/>
  <c r="AP13" i="28"/>
  <c r="AR52" i="29"/>
  <c r="AQ64" i="29"/>
  <c r="AQ219" i="27"/>
  <c r="AR60" i="27"/>
  <c r="AU91" i="27"/>
  <c r="AR348" i="27"/>
  <c r="AQ360" i="27"/>
  <c r="AR138" i="28"/>
  <c r="AQ150" i="28"/>
  <c r="AR111" i="28"/>
  <c r="AQ123" i="28"/>
  <c r="AR53" i="28"/>
  <c r="AQ65" i="28"/>
  <c r="AR314" i="27"/>
  <c r="AQ326" i="27"/>
  <c r="AP366" i="27"/>
  <c r="AR108" i="29"/>
  <c r="AQ120" i="29"/>
  <c r="AR284" i="27"/>
  <c r="AQ296" i="27"/>
  <c r="AR143" i="28"/>
  <c r="AQ155" i="28"/>
  <c r="AQ138" i="28"/>
  <c r="AQ146" i="28" s="1"/>
  <c r="AP150" i="28"/>
  <c r="AP159" i="28" s="1"/>
  <c r="AT190" i="27"/>
  <c r="AR141" i="29"/>
  <c r="AQ153" i="29"/>
  <c r="AR82" i="29"/>
  <c r="AQ94" i="29"/>
  <c r="AM178" i="28"/>
  <c r="AR194" i="27"/>
  <c r="AR209" i="27" s="1"/>
  <c r="AR340" i="27"/>
  <c r="AR342" i="27" s="1"/>
  <c r="AR103" i="29"/>
  <c r="AR105" i="29" s="1"/>
  <c r="AR103" i="28"/>
  <c r="AR105" i="28" s="1"/>
  <c r="AR137" i="29"/>
  <c r="AQ149" i="29"/>
  <c r="AT91" i="27"/>
  <c r="AR316" i="27"/>
  <c r="AQ328" i="27"/>
  <c r="AL39" i="29"/>
  <c r="AL189" i="29" s="1"/>
  <c r="AK132" i="36" s="1"/>
  <c r="AR142" i="29"/>
  <c r="AQ154" i="29"/>
  <c r="AQ138" i="29"/>
  <c r="AP150" i="29"/>
  <c r="AP159" i="29" s="1"/>
  <c r="AN15" i="29"/>
  <c r="AN163" i="29"/>
  <c r="AN168" i="29"/>
  <c r="AO19" i="29"/>
  <c r="AN31" i="29"/>
  <c r="AN181" i="29" s="1"/>
  <c r="AR118" i="2"/>
  <c r="AS119" i="2" s="1"/>
  <c r="AT120" i="2" s="1"/>
  <c r="AU121" i="2" s="1"/>
  <c r="AQ128" i="2"/>
  <c r="AM411" i="27"/>
  <c r="AM274" i="27"/>
  <c r="AM424" i="27" s="1"/>
  <c r="AR80" i="28"/>
  <c r="AQ92" i="28"/>
  <c r="AR280" i="27"/>
  <c r="AR282" i="27" s="1"/>
  <c r="AR43" i="28"/>
  <c r="AR45" i="28" s="1"/>
  <c r="AR43" i="29"/>
  <c r="AR45" i="29" s="1"/>
  <c r="AS73" i="27"/>
  <c r="AR232" i="27"/>
  <c r="AR239" i="27" s="1"/>
  <c r="AR79" i="27"/>
  <c r="AQ215" i="27"/>
  <c r="AQ243" i="27" s="1"/>
  <c r="AQ83" i="27"/>
  <c r="AR56" i="27"/>
  <c r="AT158" i="27"/>
  <c r="AN34" i="28"/>
  <c r="AN184" i="28" s="1"/>
  <c r="AN171" i="28"/>
  <c r="AO22" i="28"/>
  <c r="AO17" i="29"/>
  <c r="AN166" i="29"/>
  <c r="AN29" i="29"/>
  <c r="AN179" i="29" s="1"/>
  <c r="AP306" i="27"/>
  <c r="AO163" i="28"/>
  <c r="AO15" i="28"/>
  <c r="AT160" i="27"/>
  <c r="AR370" i="27"/>
  <c r="AR372" i="27" s="1"/>
  <c r="AR133" i="29"/>
  <c r="AR135" i="29" s="1"/>
  <c r="AR133" i="28"/>
  <c r="AR135" i="28" s="1"/>
  <c r="AT153" i="27"/>
  <c r="AO258" i="27"/>
  <c r="AN407" i="27"/>
  <c r="AN270" i="27"/>
  <c r="AN420" i="27" s="1"/>
  <c r="AN169" i="28"/>
  <c r="AO20" i="28"/>
  <c r="AN32" i="28"/>
  <c r="AN182" i="28" s="1"/>
  <c r="AQ88" i="28"/>
  <c r="AQ86" i="28"/>
  <c r="AR76" i="28"/>
  <c r="AP129" i="28"/>
  <c r="AT157" i="27"/>
  <c r="AR287" i="27"/>
  <c r="AQ299" i="27"/>
  <c r="AP104" i="2"/>
  <c r="AP106" i="2" s="1"/>
  <c r="AN163" i="28"/>
  <c r="AN15" i="28"/>
  <c r="AN31" i="28"/>
  <c r="AN181" i="28" s="1"/>
  <c r="AN168" i="28"/>
  <c r="AO19" i="28"/>
  <c r="AO259" i="27"/>
  <c r="AN408" i="27"/>
  <c r="AN271" i="27"/>
  <c r="AN421" i="27" s="1"/>
  <c r="AT120" i="27"/>
  <c r="AS147" i="27"/>
  <c r="AS130" i="27"/>
  <c r="AS145" i="27" s="1"/>
  <c r="AT95" i="27"/>
  <c r="AR321" i="27"/>
  <c r="AR334" i="27" s="1"/>
  <c r="AQ333" i="27"/>
  <c r="AR50" i="28"/>
  <c r="AQ62" i="28"/>
  <c r="AU73" i="27"/>
  <c r="AU233" i="27" s="1"/>
  <c r="AT232" i="27"/>
  <c r="AS47" i="28"/>
  <c r="AR59" i="28"/>
  <c r="AT183" i="27"/>
  <c r="AR48" i="29"/>
  <c r="AQ60" i="29"/>
  <c r="AN169" i="29"/>
  <c r="AO20" i="29"/>
  <c r="AN32" i="29"/>
  <c r="AN182" i="29" s="1"/>
  <c r="AT93" i="27"/>
  <c r="AR344" i="27"/>
  <c r="AQ356" i="27"/>
  <c r="AQ375" i="27"/>
  <c r="AP387" i="27"/>
  <c r="AP396" i="27" s="1"/>
  <c r="AT88" i="27"/>
  <c r="AS98" i="27"/>
  <c r="AS113" i="27" s="1"/>
  <c r="AS115" i="27"/>
  <c r="AT125" i="27"/>
  <c r="AR144" i="29"/>
  <c r="AR157" i="29" s="1"/>
  <c r="AQ156" i="29"/>
  <c r="AT152" i="27"/>
  <c r="AS179" i="27"/>
  <c r="AS162" i="27"/>
  <c r="AS177" i="27" s="1"/>
  <c r="AO15" i="29"/>
  <c r="AO163" i="29"/>
  <c r="AR137" i="28"/>
  <c r="AQ149" i="28"/>
  <c r="AR107" i="29"/>
  <c r="AQ119" i="29"/>
  <c r="AT185" i="27"/>
  <c r="AR83" i="29"/>
  <c r="AQ95" i="29"/>
  <c r="AN35" i="28"/>
  <c r="AN185" i="28" s="1"/>
  <c r="AN172" i="28"/>
  <c r="AO23" i="28"/>
  <c r="AT122" i="27"/>
  <c r="AR49" i="28"/>
  <c r="AQ61" i="28"/>
  <c r="AR350" i="27"/>
  <c r="AQ362" i="27"/>
  <c r="AR51" i="28"/>
  <c r="AQ63" i="28"/>
  <c r="AR76" i="29"/>
  <c r="AQ86" i="29"/>
  <c r="AQ88" i="29"/>
  <c r="AR318" i="27"/>
  <c r="AQ330" i="27"/>
  <c r="AQ116" i="28"/>
  <c r="AR109" i="28"/>
  <c r="AQ121" i="28"/>
  <c r="AS87" i="2"/>
  <c r="AS137" i="2" s="1"/>
  <c r="AS84" i="2"/>
  <c r="AS134" i="2" s="1"/>
  <c r="AS81" i="2"/>
  <c r="AR108" i="2"/>
  <c r="AR113" i="2" s="1"/>
  <c r="AR117" i="2" s="1"/>
  <c r="AS83" i="2"/>
  <c r="AS133" i="2" s="1"/>
  <c r="AS88" i="2"/>
  <c r="AS138" i="2" s="1"/>
  <c r="AS86" i="2"/>
  <c r="AQ101" i="2"/>
  <c r="AQ138" i="2" s="1"/>
  <c r="AS82" i="2"/>
  <c r="AS80" i="2"/>
  <c r="AS89" i="2"/>
  <c r="AS139" i="2" s="1"/>
  <c r="AR84" i="2"/>
  <c r="AR134" i="2" s="1"/>
  <c r="AQ91" i="2"/>
  <c r="AU94" i="2"/>
  <c r="AT72" i="2"/>
  <c r="AR98" i="2"/>
  <c r="AR135" i="2" s="1"/>
  <c r="AU60" i="2"/>
  <c r="AU70" i="2" s="1"/>
  <c r="AU58" i="2"/>
  <c r="AU68" i="2" s="1"/>
  <c r="AU61" i="2"/>
  <c r="AU71" i="2" s="1"/>
  <c r="AU59" i="2"/>
  <c r="AU69" i="2" s="1"/>
  <c r="AT62" i="2"/>
  <c r="AU57" i="2"/>
  <c r="AU67" i="2" s="1"/>
  <c r="AB176" i="37" l="1"/>
  <c r="AK164" i="36"/>
  <c r="AK155" i="36"/>
  <c r="AG90" i="39"/>
  <c r="AG96" i="39" s="1"/>
  <c r="AC172" i="37" s="1"/>
  <c r="AC176" i="37" s="1"/>
  <c r="AG95" i="39"/>
  <c r="AH90" i="39"/>
  <c r="AH96" i="39" s="1"/>
  <c r="AD172" i="37" s="1"/>
  <c r="AD182" i="37" s="1"/>
  <c r="AH95" i="39"/>
  <c r="F46" i="37"/>
  <c r="D34" i="41"/>
  <c r="AE69" i="39"/>
  <c r="AA116" i="37" s="1"/>
  <c r="AA126" i="37" s="1"/>
  <c r="AA128" i="37" s="1"/>
  <c r="AH62" i="39" a="1"/>
  <c r="AH62" i="39" s="1"/>
  <c r="AH68" i="39" s="1"/>
  <c r="AF63" i="39"/>
  <c r="AG62" i="39" a="1"/>
  <c r="AG62" i="39" s="1"/>
  <c r="AG68" i="39" s="1"/>
  <c r="AD155" i="37"/>
  <c r="AD156" i="37" s="1"/>
  <c r="AE127" i="37"/>
  <c r="AH35" i="39" a="1"/>
  <c r="AH35" i="39" s="1"/>
  <c r="AH41" i="39" s="1"/>
  <c r="AA92" i="37"/>
  <c r="AA98" i="37"/>
  <c r="AA100" i="37" s="1"/>
  <c r="AQ141" i="2"/>
  <c r="AG36" i="39"/>
  <c r="AG42" i="39" s="1"/>
  <c r="AC88" i="37" s="1"/>
  <c r="AB98" i="37"/>
  <c r="AB100" i="37" s="1"/>
  <c r="AB92" i="37"/>
  <c r="AD175" i="37"/>
  <c r="AD183" i="37"/>
  <c r="AE91" i="37"/>
  <c r="AE99" i="37"/>
  <c r="AD99" i="37"/>
  <c r="F9" i="37"/>
  <c r="F114" i="38"/>
  <c r="F117" i="38" s="1"/>
  <c r="F15" i="37" s="1"/>
  <c r="AD147" i="37"/>
  <c r="AM39" i="28"/>
  <c r="AM189" i="28" s="1"/>
  <c r="AL70" i="36" s="1"/>
  <c r="AL102" i="36" s="1"/>
  <c r="AL103" i="36" s="1"/>
  <c r="AL105" i="36" s="1"/>
  <c r="AL106" i="36" s="1"/>
  <c r="F106" i="36" s="1"/>
  <c r="AI291" i="36"/>
  <c r="AI292" i="36" s="1"/>
  <c r="AE180" i="37" s="1"/>
  <c r="AE183" i="37" s="1"/>
  <c r="AI203" i="36"/>
  <c r="AE138" i="37"/>
  <c r="AE147" i="37" s="1"/>
  <c r="AE179" i="37"/>
  <c r="AE166" i="37"/>
  <c r="AE175" i="37" s="1"/>
  <c r="AI265" i="36"/>
  <c r="AL259" i="36"/>
  <c r="AF150" i="37"/>
  <c r="AJ229" i="36"/>
  <c r="AJ230" i="36" s="1"/>
  <c r="AF152" i="37" s="1"/>
  <c r="AL276" i="36"/>
  <c r="AL277" i="36" s="1"/>
  <c r="AL76" i="39"/>
  <c r="AK56" i="39"/>
  <c r="AK58" i="39" s="1"/>
  <c r="AK60" i="39" s="1"/>
  <c r="AK71" i="39"/>
  <c r="AK72" i="39" s="1"/>
  <c r="AK259" i="36"/>
  <c r="AE123" i="37"/>
  <c r="AJ167" i="36"/>
  <c r="AJ168" i="36" s="1"/>
  <c r="AF124" i="37" s="1"/>
  <c r="AF122" i="37"/>
  <c r="AF123" i="37" s="1"/>
  <c r="AK276" i="36"/>
  <c r="AK277" i="36" s="1"/>
  <c r="AK76" i="39"/>
  <c r="AJ141" i="36"/>
  <c r="AF110" i="37"/>
  <c r="AJ289" i="36"/>
  <c r="AF178" i="37" s="1"/>
  <c r="AF179" i="37" s="1"/>
  <c r="AK288" i="36"/>
  <c r="AK261" i="36"/>
  <c r="AK262" i="36" s="1"/>
  <c r="AJ262" i="36"/>
  <c r="AJ264" i="36"/>
  <c r="F27" i="37"/>
  <c r="F25" i="37" s="1"/>
  <c r="G27" i="37"/>
  <c r="G25" i="37" s="1"/>
  <c r="C94" i="37"/>
  <c r="D42" i="37" s="1"/>
  <c r="D43" i="37" s="1"/>
  <c r="AF95" i="37"/>
  <c r="C95" i="37" s="1"/>
  <c r="AD91" i="37"/>
  <c r="AK90" i="36"/>
  <c r="AK91" i="36" s="1"/>
  <c r="AK16" i="39"/>
  <c r="AK28" i="39" s="1"/>
  <c r="D27" i="37"/>
  <c r="D25" i="37" s="1"/>
  <c r="F215" i="36"/>
  <c r="AK226" i="36"/>
  <c r="AK227" i="36" s="1"/>
  <c r="AK229" i="36" s="1"/>
  <c r="AK230" i="36" s="1"/>
  <c r="AK199" i="36"/>
  <c r="AK200" i="36" s="1"/>
  <c r="AL197" i="36"/>
  <c r="AQ129" i="34"/>
  <c r="AJ200" i="36"/>
  <c r="AJ202" i="36"/>
  <c r="AK197" i="36"/>
  <c r="AQ129" i="35"/>
  <c r="F242" i="36"/>
  <c r="AL248" i="36"/>
  <c r="F248" i="36" s="1"/>
  <c r="F180" i="36"/>
  <c r="AL186" i="36"/>
  <c r="F186" i="36" s="1"/>
  <c r="AJ140" i="36"/>
  <c r="AK137" i="36"/>
  <c r="AK138" i="36" s="1"/>
  <c r="AK141" i="36" s="1"/>
  <c r="AK165" i="36"/>
  <c r="AK167" i="36" s="1"/>
  <c r="AK168" i="36" s="1"/>
  <c r="AJ158" i="36"/>
  <c r="AJ156" i="36"/>
  <c r="AJ220" i="36"/>
  <c r="AJ218" i="36"/>
  <c r="AJ282" i="36"/>
  <c r="AJ280" i="36"/>
  <c r="AL134" i="36"/>
  <c r="AL150" i="36"/>
  <c r="AQ69" i="34"/>
  <c r="AL124" i="36"/>
  <c r="F124" i="36" s="1"/>
  <c r="F118" i="36"/>
  <c r="AQ69" i="35"/>
  <c r="AQ99" i="35"/>
  <c r="AQ99" i="34"/>
  <c r="AS106" i="35"/>
  <c r="AR116" i="35"/>
  <c r="AR118" i="35"/>
  <c r="AS83" i="35"/>
  <c r="AR95" i="35"/>
  <c r="AP21" i="35"/>
  <c r="AO170" i="35"/>
  <c r="AO33" i="35"/>
  <c r="AO183" i="35" s="1"/>
  <c r="AS113" i="35"/>
  <c r="AR125" i="35"/>
  <c r="AS142" i="34"/>
  <c r="AR154" i="34"/>
  <c r="AS110" i="35"/>
  <c r="AR122" i="35"/>
  <c r="AS112" i="35"/>
  <c r="AR124" i="35"/>
  <c r="AS80" i="35"/>
  <c r="AR92" i="35"/>
  <c r="AS139" i="35"/>
  <c r="AR151" i="35"/>
  <c r="AS78" i="35"/>
  <c r="AR90" i="35"/>
  <c r="AS76" i="35"/>
  <c r="AR86" i="35"/>
  <c r="AR88" i="35"/>
  <c r="AR139" i="35"/>
  <c r="AQ151" i="35"/>
  <c r="AQ159" i="35" s="1"/>
  <c r="AP23" i="35"/>
  <c r="AO172" i="35"/>
  <c r="AO35" i="35"/>
  <c r="AO185" i="35" s="1"/>
  <c r="AS136" i="35"/>
  <c r="AR148" i="35"/>
  <c r="AM39" i="34"/>
  <c r="AM189" i="34" s="1"/>
  <c r="AL194" i="36" s="1"/>
  <c r="AL217" i="36" s="1"/>
  <c r="AS141" i="35"/>
  <c r="AR153" i="35"/>
  <c r="AN165" i="34"/>
  <c r="AO16" i="34"/>
  <c r="AO26" i="34" s="1"/>
  <c r="AO176" i="34" s="1"/>
  <c r="AN26" i="34"/>
  <c r="AN176" i="34" s="1"/>
  <c r="AN28" i="34"/>
  <c r="AS137" i="34"/>
  <c r="AR149" i="34"/>
  <c r="AL88" i="36"/>
  <c r="AL72" i="36"/>
  <c r="AS133" i="35"/>
  <c r="AS135" i="35" s="1"/>
  <c r="AS133" i="34"/>
  <c r="AS135" i="34" s="1"/>
  <c r="AP22" i="35"/>
  <c r="AO171" i="35"/>
  <c r="AO34" i="35"/>
  <c r="AO184" i="35" s="1"/>
  <c r="AS82" i="35"/>
  <c r="AR94" i="35"/>
  <c r="AS48" i="35"/>
  <c r="AR60" i="35"/>
  <c r="AS53" i="34"/>
  <c r="AR65" i="34"/>
  <c r="AS81" i="34"/>
  <c r="AR93" i="34"/>
  <c r="AS109" i="35"/>
  <c r="AR121" i="35"/>
  <c r="AO173" i="34"/>
  <c r="AP24" i="34"/>
  <c r="AO36" i="34"/>
  <c r="AO186" i="34" s="1"/>
  <c r="AM39" i="35"/>
  <c r="AM189" i="35" s="1"/>
  <c r="AL256" i="36" s="1"/>
  <c r="AL279" i="36" s="1"/>
  <c r="AS106" i="34"/>
  <c r="AR116" i="34"/>
  <c r="AR118" i="34"/>
  <c r="AS49" i="34"/>
  <c r="AR61" i="34"/>
  <c r="AS51" i="35"/>
  <c r="AR63" i="35"/>
  <c r="AS79" i="35"/>
  <c r="AR91" i="35"/>
  <c r="AO165" i="35"/>
  <c r="AP16" i="35"/>
  <c r="AO28" i="35"/>
  <c r="AS50" i="34"/>
  <c r="AR62" i="34"/>
  <c r="AS138" i="34"/>
  <c r="AR150" i="34"/>
  <c r="AT48" i="34"/>
  <c r="AS60" i="34"/>
  <c r="AS50" i="35"/>
  <c r="AR62" i="35"/>
  <c r="AK73" i="36"/>
  <c r="AS53" i="35"/>
  <c r="AR65" i="35"/>
  <c r="AS194" i="27"/>
  <c r="AS209" i="27" s="1"/>
  <c r="AS114" i="34"/>
  <c r="AS127" i="34" s="1"/>
  <c r="AR126" i="34"/>
  <c r="AR139" i="34"/>
  <c r="AR146" i="34" s="1"/>
  <c r="AQ151" i="34"/>
  <c r="AQ159" i="34" s="1"/>
  <c r="AJ76" i="36"/>
  <c r="AJ78" i="36"/>
  <c r="AO167" i="34"/>
  <c r="AP18" i="34"/>
  <c r="AO30" i="34"/>
  <c r="AO180" i="34" s="1"/>
  <c r="AS108" i="34"/>
  <c r="AR120" i="34"/>
  <c r="AS52" i="34"/>
  <c r="AR64" i="34"/>
  <c r="AS51" i="34"/>
  <c r="AR63" i="34"/>
  <c r="AP21" i="34"/>
  <c r="AO170" i="34"/>
  <c r="AO33" i="34"/>
  <c r="AO183" i="34" s="1"/>
  <c r="AS109" i="34"/>
  <c r="AR121" i="34"/>
  <c r="AS139" i="34"/>
  <c r="AR151" i="34"/>
  <c r="AS79" i="34"/>
  <c r="AR91" i="34"/>
  <c r="AQ66" i="27"/>
  <c r="AQ81" i="27" s="1"/>
  <c r="AS52" i="35"/>
  <c r="AR64" i="35"/>
  <c r="AO169" i="35"/>
  <c r="AP20" i="35"/>
  <c r="AO32" i="35"/>
  <c r="AO182" i="35" s="1"/>
  <c r="AS54" i="35"/>
  <c r="AS67" i="35" s="1"/>
  <c r="AR66" i="35"/>
  <c r="AS77" i="35"/>
  <c r="AR89" i="35"/>
  <c r="AS114" i="35"/>
  <c r="AS127" i="35" s="1"/>
  <c r="AR126" i="35"/>
  <c r="AS112" i="34"/>
  <c r="AR124" i="34"/>
  <c r="AJ94" i="36"/>
  <c r="AJ96" i="36"/>
  <c r="AS84" i="35"/>
  <c r="AS97" i="35" s="1"/>
  <c r="AR96" i="35"/>
  <c r="AO168" i="35"/>
  <c r="AP19" i="35"/>
  <c r="AO31" i="35"/>
  <c r="AO181" i="35" s="1"/>
  <c r="AS113" i="34"/>
  <c r="AR125" i="34"/>
  <c r="AS110" i="34"/>
  <c r="AR122" i="34"/>
  <c r="AP15" i="34"/>
  <c r="AP163" i="34"/>
  <c r="AL62" i="36"/>
  <c r="F62" i="36" s="1"/>
  <c r="F56" i="36"/>
  <c r="AS136" i="34"/>
  <c r="AR148" i="34"/>
  <c r="AS43" i="34"/>
  <c r="AS45" i="34" s="1"/>
  <c r="AS43" i="35"/>
  <c r="AS45" i="35" s="1"/>
  <c r="AS73" i="35"/>
  <c r="AS75" i="35" s="1"/>
  <c r="AS73" i="34"/>
  <c r="AS75" i="34" s="1"/>
  <c r="AQ13" i="35"/>
  <c r="AQ13" i="34"/>
  <c r="AN165" i="35"/>
  <c r="AO16" i="35"/>
  <c r="AO26" i="35" s="1"/>
  <c r="AO176" i="35" s="1"/>
  <c r="AN26" i="35"/>
  <c r="AN176" i="35" s="1"/>
  <c r="AN28" i="35"/>
  <c r="AS137" i="35"/>
  <c r="AR149" i="35"/>
  <c r="AS141" i="34"/>
  <c r="AR153" i="34"/>
  <c r="AS77" i="34"/>
  <c r="AR89" i="34"/>
  <c r="AP19" i="34"/>
  <c r="AO168" i="34"/>
  <c r="AO31" i="34"/>
  <c r="AO181" i="34" s="1"/>
  <c r="AS142" i="35"/>
  <c r="AR154" i="35"/>
  <c r="AS84" i="34"/>
  <c r="AS97" i="34" s="1"/>
  <c r="AR96" i="34"/>
  <c r="AS80" i="34"/>
  <c r="AR92" i="34"/>
  <c r="AS144" i="35"/>
  <c r="AS157" i="35" s="1"/>
  <c r="AR156" i="35"/>
  <c r="AS83" i="34"/>
  <c r="AR95" i="34"/>
  <c r="AS107" i="35"/>
  <c r="AR119" i="35"/>
  <c r="AS108" i="35"/>
  <c r="AR120" i="35"/>
  <c r="AP15" i="35"/>
  <c r="AP163" i="35"/>
  <c r="AS107" i="34"/>
  <c r="AR119" i="34"/>
  <c r="AO174" i="35"/>
  <c r="AO37" i="35"/>
  <c r="AO187" i="35" s="1"/>
  <c r="AP23" i="34"/>
  <c r="AO172" i="34"/>
  <c r="AO35" i="34"/>
  <c r="AO185" i="34" s="1"/>
  <c r="AS111" i="34"/>
  <c r="AR123" i="34"/>
  <c r="AO165" i="34"/>
  <c r="AP16" i="34"/>
  <c r="AO28" i="34"/>
  <c r="AS144" i="34"/>
  <c r="AS157" i="34" s="1"/>
  <c r="AR156" i="34"/>
  <c r="AT48" i="35"/>
  <c r="AS60" i="35"/>
  <c r="AS111" i="35"/>
  <c r="AR123" i="35"/>
  <c r="AS143" i="34"/>
  <c r="AR155" i="34"/>
  <c r="AS46" i="35"/>
  <c r="AR56" i="35"/>
  <c r="AR58" i="35"/>
  <c r="AP20" i="34"/>
  <c r="AO169" i="34"/>
  <c r="AO32" i="34"/>
  <c r="AO182" i="34" s="1"/>
  <c r="AO174" i="34"/>
  <c r="AO37" i="34"/>
  <c r="AO187" i="34" s="1"/>
  <c r="AS48" i="34"/>
  <c r="AR60" i="34"/>
  <c r="AS103" i="35"/>
  <c r="AS105" i="35" s="1"/>
  <c r="AS103" i="34"/>
  <c r="AS105" i="34" s="1"/>
  <c r="AK93" i="36"/>
  <c r="AK94" i="36" s="1"/>
  <c r="AK75" i="36"/>
  <c r="AK76" i="36" s="1"/>
  <c r="AO171" i="34"/>
  <c r="AP22" i="34"/>
  <c r="AO34" i="34"/>
  <c r="AO184" i="34" s="1"/>
  <c r="AS143" i="35"/>
  <c r="AR155" i="35"/>
  <c r="AO167" i="35"/>
  <c r="AP18" i="35"/>
  <c r="AO30" i="35"/>
  <c r="AO180" i="35" s="1"/>
  <c r="AS82" i="34"/>
  <c r="AR94" i="34"/>
  <c r="AS76" i="34"/>
  <c r="AR86" i="34"/>
  <c r="AR88" i="34"/>
  <c r="AS49" i="35"/>
  <c r="AR61" i="35"/>
  <c r="AS78" i="34"/>
  <c r="AR90" i="34"/>
  <c r="AS46" i="34"/>
  <c r="AR56" i="34"/>
  <c r="AR58" i="34"/>
  <c r="AP24" i="35"/>
  <c r="AO173" i="35"/>
  <c r="AO36" i="35"/>
  <c r="AO186" i="35" s="1"/>
  <c r="AS54" i="34"/>
  <c r="AS67" i="34" s="1"/>
  <c r="AR66" i="34"/>
  <c r="AS138" i="35"/>
  <c r="AR150" i="35"/>
  <c r="AS81" i="35"/>
  <c r="AR93" i="35"/>
  <c r="AM39" i="29"/>
  <c r="AM189" i="29" s="1"/>
  <c r="AL132" i="36" s="1"/>
  <c r="AS132" i="2"/>
  <c r="AR131" i="2"/>
  <c r="AQ306" i="27"/>
  <c r="AQ99" i="29"/>
  <c r="AQ129" i="28"/>
  <c r="AQ69" i="29"/>
  <c r="AS84" i="29"/>
  <c r="AS97" i="29" s="1"/>
  <c r="AR96" i="29"/>
  <c r="AS138" i="28"/>
  <c r="AR150" i="28"/>
  <c r="AS49" i="29"/>
  <c r="AR61" i="29"/>
  <c r="AP260" i="27"/>
  <c r="AO409" i="27"/>
  <c r="AO272" i="27"/>
  <c r="AO422" i="27" s="1"/>
  <c r="AS77" i="28"/>
  <c r="AR89" i="28"/>
  <c r="AP259" i="27"/>
  <c r="AO408" i="27"/>
  <c r="AO271" i="27"/>
  <c r="AO421" i="27" s="1"/>
  <c r="AU159" i="27"/>
  <c r="AN165" i="29"/>
  <c r="AO16" i="29"/>
  <c r="AO26" i="29" s="1"/>
  <c r="AO176" i="29" s="1"/>
  <c r="AN26" i="29"/>
  <c r="AN176" i="29" s="1"/>
  <c r="AN28" i="29"/>
  <c r="AR118" i="28"/>
  <c r="AS106" i="28"/>
  <c r="AR116" i="28"/>
  <c r="AS315" i="27"/>
  <c r="AR327" i="27"/>
  <c r="AS349" i="27"/>
  <c r="AR361" i="27"/>
  <c r="AO31" i="28"/>
  <c r="AO181" i="28" s="1"/>
  <c r="AO168" i="28"/>
  <c r="AP19" i="28"/>
  <c r="AQ99" i="28"/>
  <c r="AM276" i="27"/>
  <c r="AM426" i="27" s="1"/>
  <c r="AP257" i="27"/>
  <c r="AO406" i="27"/>
  <c r="AO269" i="27"/>
  <c r="AO419" i="27" s="1"/>
  <c r="AP19" i="29"/>
  <c r="AO168" i="29"/>
  <c r="AO31" i="29"/>
  <c r="AO181" i="29" s="1"/>
  <c r="AS320" i="27"/>
  <c r="AR332" i="27"/>
  <c r="AS381" i="27"/>
  <c r="AS394" i="27" s="1"/>
  <c r="AR393" i="27"/>
  <c r="AU88" i="27"/>
  <c r="AT98" i="27"/>
  <c r="AT113" i="27" s="1"/>
  <c r="AT115" i="27"/>
  <c r="AS375" i="27"/>
  <c r="AR387" i="27"/>
  <c r="AU156" i="27"/>
  <c r="AS374" i="27"/>
  <c r="AR386" i="27"/>
  <c r="AU120" i="27"/>
  <c r="AT147" i="27"/>
  <c r="AT130" i="27"/>
  <c r="AT145" i="27" s="1"/>
  <c r="AS290" i="27"/>
  <c r="AR302" i="27"/>
  <c r="AS80" i="29"/>
  <c r="AR92" i="29"/>
  <c r="AU127" i="27"/>
  <c r="AS54" i="29"/>
  <c r="AS67" i="29" s="1"/>
  <c r="AR66" i="29"/>
  <c r="AS50" i="29"/>
  <c r="AR62" i="29"/>
  <c r="AS77" i="29"/>
  <c r="AR89" i="29"/>
  <c r="AU89" i="27"/>
  <c r="AU94" i="27"/>
  <c r="AO32" i="28"/>
  <c r="AO182" i="28" s="1"/>
  <c r="AO169" i="28"/>
  <c r="AP20" i="28"/>
  <c r="AO167" i="29"/>
  <c r="AP18" i="29"/>
  <c r="AO30" i="29"/>
  <c r="AO180" i="29" s="1"/>
  <c r="AT74" i="27"/>
  <c r="AS233" i="27"/>
  <c r="AS239" i="27" s="1"/>
  <c r="AS317" i="27"/>
  <c r="AR329" i="27"/>
  <c r="AS106" i="29"/>
  <c r="AR116" i="29"/>
  <c r="AR118" i="29"/>
  <c r="AS142" i="29"/>
  <c r="AR154" i="29"/>
  <c r="AS144" i="28"/>
  <c r="AS157" i="28" s="1"/>
  <c r="AR156" i="28"/>
  <c r="AS113" i="29"/>
  <c r="AR125" i="29"/>
  <c r="AS82" i="28"/>
  <c r="AR94" i="28"/>
  <c r="AS113" i="28"/>
  <c r="AR125" i="28"/>
  <c r="AU87" i="27"/>
  <c r="AS80" i="28"/>
  <c r="AR92" i="28"/>
  <c r="AU192" i="27"/>
  <c r="AU128" i="27"/>
  <c r="AS53" i="28"/>
  <c r="AR65" i="28"/>
  <c r="AQ366" i="27"/>
  <c r="AS370" i="27"/>
  <c r="AS372" i="27" s="1"/>
  <c r="AS133" i="29"/>
  <c r="AS135" i="29" s="1"/>
  <c r="AS133" i="28"/>
  <c r="AS135" i="28" s="1"/>
  <c r="AS51" i="29"/>
  <c r="AR63" i="29"/>
  <c r="AS314" i="27"/>
  <c r="AR326" i="27"/>
  <c r="AP23" i="29"/>
  <c r="AO35" i="29"/>
  <c r="AO185" i="29" s="1"/>
  <c r="AO172" i="29"/>
  <c r="AU189" i="27"/>
  <c r="AU186" i="27"/>
  <c r="AP16" i="29"/>
  <c r="AO165" i="29"/>
  <c r="AO28" i="29"/>
  <c r="AS51" i="28"/>
  <c r="AR63" i="28"/>
  <c r="AS310" i="27"/>
  <c r="AS312" i="27" s="1"/>
  <c r="AS73" i="28"/>
  <c r="AS75" i="28" s="1"/>
  <c r="AS73" i="29"/>
  <c r="AS75" i="29" s="1"/>
  <c r="AS288" i="27"/>
  <c r="AR300" i="27"/>
  <c r="AO35" i="28"/>
  <c r="AO185" i="28" s="1"/>
  <c r="AO172" i="28"/>
  <c r="AP23" i="28"/>
  <c r="AS46" i="29"/>
  <c r="AR56" i="29"/>
  <c r="AR58" i="29"/>
  <c r="AR139" i="29"/>
  <c r="AR146" i="29" s="1"/>
  <c r="AQ151" i="29"/>
  <c r="AQ159" i="29" s="1"/>
  <c r="AS343" i="27"/>
  <c r="AR353" i="27"/>
  <c r="AR355" i="27"/>
  <c r="AS54" i="28"/>
  <c r="AS67" i="28" s="1"/>
  <c r="AR66" i="28"/>
  <c r="AS53" i="29"/>
  <c r="AR65" i="29"/>
  <c r="AO411" i="27"/>
  <c r="AO274" i="27"/>
  <c r="AO424" i="27" s="1"/>
  <c r="AS376" i="27"/>
  <c r="AR388" i="27"/>
  <c r="AQ336" i="27"/>
  <c r="AS346" i="27"/>
  <c r="AR358" i="27"/>
  <c r="AS109" i="28"/>
  <c r="AR121" i="28"/>
  <c r="AR215" i="27"/>
  <c r="AR243" i="27" s="1"/>
  <c r="AR83" i="27"/>
  <c r="AS56" i="27"/>
  <c r="AU122" i="27"/>
  <c r="AS84" i="28"/>
  <c r="AS97" i="28" s="1"/>
  <c r="AR96" i="28"/>
  <c r="AS378" i="27"/>
  <c r="AR390" i="27"/>
  <c r="AS83" i="28"/>
  <c r="AR95" i="28"/>
  <c r="AU93" i="27"/>
  <c r="AU119" i="27"/>
  <c r="AU187" i="27"/>
  <c r="AS111" i="28"/>
  <c r="AR123" i="28"/>
  <c r="AS287" i="27"/>
  <c r="AR299" i="27"/>
  <c r="AS82" i="29"/>
  <c r="AR94" i="29"/>
  <c r="AQ129" i="29"/>
  <c r="AS78" i="29"/>
  <c r="AR90" i="29"/>
  <c r="AS52" i="29"/>
  <c r="AR64" i="29"/>
  <c r="AS110" i="28"/>
  <c r="AR122" i="28"/>
  <c r="AS52" i="28"/>
  <c r="AR64" i="28"/>
  <c r="AU123" i="27"/>
  <c r="AU184" i="27"/>
  <c r="AT211" i="27"/>
  <c r="AU121" i="27"/>
  <c r="AU151" i="27"/>
  <c r="AR216" i="27"/>
  <c r="AS57" i="27"/>
  <c r="AR58" i="28"/>
  <c r="AS46" i="28"/>
  <c r="AR56" i="28"/>
  <c r="AU92" i="27"/>
  <c r="AU191" i="27"/>
  <c r="AS285" i="27"/>
  <c r="AR297" i="27"/>
  <c r="AP163" i="28"/>
  <c r="AP15" i="28"/>
  <c r="AS348" i="27"/>
  <c r="AR360" i="27"/>
  <c r="AT189" i="27"/>
  <c r="AS79" i="27"/>
  <c r="AO171" i="29"/>
  <c r="AP22" i="29"/>
  <c r="AO34" i="29"/>
  <c r="AO184" i="29" s="1"/>
  <c r="AS318" i="27"/>
  <c r="AR330" i="27"/>
  <c r="AU160" i="27"/>
  <c r="AU95" i="27"/>
  <c r="AO174" i="29"/>
  <c r="AO37" i="29"/>
  <c r="AO187" i="29" s="1"/>
  <c r="AS142" i="28"/>
  <c r="AR154" i="28"/>
  <c r="AU157" i="27"/>
  <c r="AS108" i="28"/>
  <c r="AR120" i="28"/>
  <c r="AS344" i="27"/>
  <c r="AR356" i="27"/>
  <c r="AR221" i="27"/>
  <c r="AS62" i="27"/>
  <c r="AU155" i="27"/>
  <c r="AP258" i="27"/>
  <c r="AO407" i="27"/>
  <c r="AO270" i="27"/>
  <c r="AO420" i="27" s="1"/>
  <c r="AS107" i="29"/>
  <c r="AR119" i="29"/>
  <c r="AQ146" i="29"/>
  <c r="AU124" i="27"/>
  <c r="AS137" i="28"/>
  <c r="AR149" i="28"/>
  <c r="AO36" i="28"/>
  <c r="AO186" i="28" s="1"/>
  <c r="AO173" i="28"/>
  <c r="AP24" i="28"/>
  <c r="AS340" i="27"/>
  <c r="AS342" i="27" s="1"/>
  <c r="AS103" i="28"/>
  <c r="AS105" i="28" s="1"/>
  <c r="AS103" i="29"/>
  <c r="AS105" i="29" s="1"/>
  <c r="AU126" i="27"/>
  <c r="AN28" i="28"/>
  <c r="AO16" i="28"/>
  <c r="AO26" i="28" s="1"/>
  <c r="AO176" i="28" s="1"/>
  <c r="AN26" i="28"/>
  <c r="AN176" i="28" s="1"/>
  <c r="AN165" i="28"/>
  <c r="AU158" i="27"/>
  <c r="AO33" i="28"/>
  <c r="AO183" i="28" s="1"/>
  <c r="AO170" i="28"/>
  <c r="AP21" i="28"/>
  <c r="AU154" i="27"/>
  <c r="AO28" i="28"/>
  <c r="AO165" i="28"/>
  <c r="AP16" i="28"/>
  <c r="AQ250" i="27"/>
  <c r="AQ13" i="29"/>
  <c r="AQ13" i="28"/>
  <c r="AS283" i="27"/>
  <c r="AR293" i="27"/>
  <c r="AR295" i="27"/>
  <c r="AS143" i="29"/>
  <c r="AR155" i="29"/>
  <c r="AS112" i="28"/>
  <c r="AR124" i="28"/>
  <c r="AP15" i="29"/>
  <c r="AP163" i="29"/>
  <c r="AS297" i="27"/>
  <c r="AT285" i="27"/>
  <c r="AU188" i="27"/>
  <c r="AS111" i="29"/>
  <c r="AR123" i="29"/>
  <c r="AS144" i="29"/>
  <c r="AS157" i="29" s="1"/>
  <c r="AR156" i="29"/>
  <c r="AS350" i="27"/>
  <c r="AR362" i="27"/>
  <c r="AS49" i="28"/>
  <c r="AR61" i="28"/>
  <c r="AU185" i="27"/>
  <c r="AS112" i="29"/>
  <c r="AR124" i="29"/>
  <c r="AS321" i="27"/>
  <c r="AS334" i="27" s="1"/>
  <c r="AR333" i="27"/>
  <c r="AR59" i="27"/>
  <c r="AQ218" i="27"/>
  <c r="AQ226" i="27" s="1"/>
  <c r="AQ241" i="27" s="1"/>
  <c r="AS316" i="27"/>
  <c r="AR328" i="27"/>
  <c r="AS137" i="29"/>
  <c r="AR149" i="29"/>
  <c r="AN402" i="27"/>
  <c r="AN263" i="27"/>
  <c r="AN413" i="27" s="1"/>
  <c r="AO253" i="27"/>
  <c r="AO263" i="27" s="1"/>
  <c r="AO413" i="27" s="1"/>
  <c r="AN265" i="27"/>
  <c r="AS347" i="27"/>
  <c r="AR359" i="27"/>
  <c r="AS76" i="29"/>
  <c r="AR86" i="29"/>
  <c r="AR88" i="29"/>
  <c r="AS118" i="2"/>
  <c r="AT119" i="2" s="1"/>
  <c r="AU120" i="2" s="1"/>
  <c r="AR128" i="2"/>
  <c r="AS351" i="27"/>
  <c r="AR363" i="27"/>
  <c r="AU153" i="27"/>
  <c r="AR376" i="27"/>
  <c r="AR383" i="27" s="1"/>
  <c r="AQ388" i="27"/>
  <c r="AQ396" i="27" s="1"/>
  <c r="AP21" i="29"/>
  <c r="AO170" i="29"/>
  <c r="AO33" i="29"/>
  <c r="AO183" i="29" s="1"/>
  <c r="AR148" i="28"/>
  <c r="AS136" i="28"/>
  <c r="AO169" i="29"/>
  <c r="AP20" i="29"/>
  <c r="AO32" i="29"/>
  <c r="AO182" i="29" s="1"/>
  <c r="AS109" i="29"/>
  <c r="AR121" i="29"/>
  <c r="AR220" i="27"/>
  <c r="AS61" i="27"/>
  <c r="AP252" i="27"/>
  <c r="AP400" i="27"/>
  <c r="AS110" i="29"/>
  <c r="AR122" i="29"/>
  <c r="AR130" i="2"/>
  <c r="AU125" i="27"/>
  <c r="AU74" i="27"/>
  <c r="AU234" i="27" s="1"/>
  <c r="AT233" i="27"/>
  <c r="AO34" i="28"/>
  <c r="AO184" i="28" s="1"/>
  <c r="AP22" i="28"/>
  <c r="AO171" i="28"/>
  <c r="AS379" i="27"/>
  <c r="AR391" i="27"/>
  <c r="AS114" i="29"/>
  <c r="AS127" i="29" s="1"/>
  <c r="AR126" i="29"/>
  <c r="AP261" i="27"/>
  <c r="AO410" i="27"/>
  <c r="AO273" i="27"/>
  <c r="AO423" i="27" s="1"/>
  <c r="AS141" i="28"/>
  <c r="AR153" i="28"/>
  <c r="AS107" i="28"/>
  <c r="AR119" i="28"/>
  <c r="AS81" i="29"/>
  <c r="AR93" i="29"/>
  <c r="AS139" i="29"/>
  <c r="AR151" i="29"/>
  <c r="AS289" i="27"/>
  <c r="AR301" i="27"/>
  <c r="AU152" i="27"/>
  <c r="AT179" i="27"/>
  <c r="AT162" i="27"/>
  <c r="AT177" i="27" s="1"/>
  <c r="AR218" i="27"/>
  <c r="AS59" i="27"/>
  <c r="AR88" i="28"/>
  <c r="AR86" i="28"/>
  <c r="AS76" i="28"/>
  <c r="AS319" i="27"/>
  <c r="AR331" i="27"/>
  <c r="AQ69" i="28"/>
  <c r="AS108" i="29"/>
  <c r="AR120" i="29"/>
  <c r="AT48" i="28"/>
  <c r="AS60" i="28"/>
  <c r="AU96" i="27"/>
  <c r="AS136" i="29"/>
  <c r="AR148" i="29"/>
  <c r="AS81" i="28"/>
  <c r="AR93" i="28"/>
  <c r="AS139" i="28"/>
  <c r="AR151" i="28"/>
  <c r="AO167" i="28"/>
  <c r="AP18" i="28"/>
  <c r="AO30" i="28"/>
  <c r="AO180" i="28" s="1"/>
  <c r="AS78" i="28"/>
  <c r="AR90" i="28"/>
  <c r="AP256" i="27"/>
  <c r="AO405" i="27"/>
  <c r="AO268" i="27"/>
  <c r="AO418" i="27" s="1"/>
  <c r="AO173" i="29"/>
  <c r="AP24" i="29"/>
  <c r="AO36" i="29"/>
  <c r="AO186" i="29" s="1"/>
  <c r="AS143" i="28"/>
  <c r="AR155" i="28"/>
  <c r="AR224" i="27"/>
  <c r="AS55" i="27"/>
  <c r="AU183" i="27"/>
  <c r="AS48" i="29"/>
  <c r="AR60" i="29"/>
  <c r="AS380" i="27"/>
  <c r="AR392" i="27"/>
  <c r="AS48" i="28"/>
  <c r="AR60" i="28"/>
  <c r="AR223" i="27"/>
  <c r="AS64" i="27"/>
  <c r="AP255" i="27"/>
  <c r="AO404" i="27"/>
  <c r="AO267" i="27"/>
  <c r="AO417" i="27" s="1"/>
  <c r="AO402" i="27"/>
  <c r="AP253" i="27"/>
  <c r="AO265" i="27"/>
  <c r="AO415" i="27" s="1"/>
  <c r="AS313" i="27"/>
  <c r="AR323" i="27"/>
  <c r="AR325" i="27"/>
  <c r="AS50" i="28"/>
  <c r="AR62" i="28"/>
  <c r="AS43" i="28"/>
  <c r="AS45" i="28" s="1"/>
  <c r="AS280" i="27"/>
  <c r="AS282" i="27" s="1"/>
  <c r="AS43" i="29"/>
  <c r="AS45" i="29" s="1"/>
  <c r="AS345" i="27"/>
  <c r="AR357" i="27"/>
  <c r="AS373" i="27"/>
  <c r="AR385" i="27"/>
  <c r="AS138" i="29"/>
  <c r="AR150" i="29"/>
  <c r="AS83" i="29"/>
  <c r="AR95" i="29"/>
  <c r="AR139" i="28"/>
  <c r="AR146" i="28" s="1"/>
  <c r="AQ151" i="28"/>
  <c r="AQ159" i="28" s="1"/>
  <c r="AS141" i="29"/>
  <c r="AR153" i="29"/>
  <c r="AR222" i="27"/>
  <c r="AS63" i="27"/>
  <c r="AS286" i="27"/>
  <c r="AR298" i="27"/>
  <c r="AR217" i="27"/>
  <c r="AS58" i="27"/>
  <c r="AS291" i="27"/>
  <c r="AS304" i="27" s="1"/>
  <c r="AR303" i="27"/>
  <c r="AS79" i="28"/>
  <c r="AR91" i="28"/>
  <c r="AS114" i="28"/>
  <c r="AS127" i="28" s="1"/>
  <c r="AR126" i="28"/>
  <c r="AQ383" i="27"/>
  <c r="AO174" i="28"/>
  <c r="AO37" i="28"/>
  <c r="AO187" i="28" s="1"/>
  <c r="AT48" i="29"/>
  <c r="AS60" i="29"/>
  <c r="AS79" i="29"/>
  <c r="AR91" i="29"/>
  <c r="AU90" i="27"/>
  <c r="AT83" i="2"/>
  <c r="AT133" i="2" s="1"/>
  <c r="AT84" i="2"/>
  <c r="AT134" i="2" s="1"/>
  <c r="AT82" i="2"/>
  <c r="AT87" i="2"/>
  <c r="AR102" i="2"/>
  <c r="AR139" i="2" s="1"/>
  <c r="AT80" i="2"/>
  <c r="AT85" i="2"/>
  <c r="AT135" i="2" s="1"/>
  <c r="AQ104" i="2"/>
  <c r="AQ106" i="2" s="1"/>
  <c r="AT81" i="2"/>
  <c r="AT89" i="2"/>
  <c r="AT139" i="2" s="1"/>
  <c r="AT88" i="2"/>
  <c r="AT138" i="2" s="1"/>
  <c r="AU72" i="2"/>
  <c r="AU93" i="2"/>
  <c r="AS99" i="2"/>
  <c r="AS136" i="2" s="1"/>
  <c r="AS85" i="2"/>
  <c r="AS135" i="2" s="1"/>
  <c r="AR91" i="2"/>
  <c r="AU62" i="2"/>
  <c r="AD176" i="37" l="1"/>
  <c r="AL164" i="36"/>
  <c r="AL155" i="36"/>
  <c r="AC182" i="37"/>
  <c r="AC184" i="37" s="1"/>
  <c r="AG63" i="39"/>
  <c r="AG69" i="39" s="1"/>
  <c r="AC116" i="37" s="1"/>
  <c r="AI62" i="39" a="1"/>
  <c r="AI62" i="39" s="1"/>
  <c r="AI68" i="39" s="1"/>
  <c r="AF69" i="39"/>
  <c r="AB116" i="37" s="1"/>
  <c r="AB126" i="37" s="1"/>
  <c r="AB128" i="37" s="1"/>
  <c r="AH63" i="39"/>
  <c r="AH69" i="39" s="1"/>
  <c r="AD116" i="37" s="1"/>
  <c r="AA120" i="37"/>
  <c r="AC98" i="37"/>
  <c r="AC100" i="37" s="1"/>
  <c r="AC92" i="37"/>
  <c r="AH36" i="39"/>
  <c r="AH42" i="39" s="1"/>
  <c r="AD88" i="37" s="1"/>
  <c r="C124" i="37"/>
  <c r="E44" i="37" s="1"/>
  <c r="AF127" i="37"/>
  <c r="C127" i="37" s="1"/>
  <c r="AL156" i="36"/>
  <c r="C152" i="37"/>
  <c r="F44" i="37" s="1"/>
  <c r="AL75" i="36"/>
  <c r="AL76" i="36" s="1"/>
  <c r="F76" i="36" s="1"/>
  <c r="AL93" i="36"/>
  <c r="AL94" i="36" s="1"/>
  <c r="AL282" i="36"/>
  <c r="AE155" i="37"/>
  <c r="AD184" i="37"/>
  <c r="C179" i="37"/>
  <c r="F12" i="37"/>
  <c r="F115" i="38"/>
  <c r="F13" i="37" s="1"/>
  <c r="F116" i="38"/>
  <c r="F14" i="37" s="1"/>
  <c r="C123" i="37"/>
  <c r="AJ159" i="36"/>
  <c r="AF113" i="37"/>
  <c r="C113" i="37" s="1"/>
  <c r="E32" i="37" s="1"/>
  <c r="E31" i="37" s="1"/>
  <c r="AK98" i="39"/>
  <c r="AK99" i="39" s="1"/>
  <c r="AK83" i="39"/>
  <c r="AK85" i="39" s="1"/>
  <c r="AK87" i="39" s="1"/>
  <c r="AI89" i="39" s="1" a="1"/>
  <c r="AI89" i="39" s="1"/>
  <c r="F259" i="36"/>
  <c r="AJ283" i="36"/>
  <c r="AF169" i="37"/>
  <c r="AF166" i="37"/>
  <c r="AJ265" i="36"/>
  <c r="AL261" i="36"/>
  <c r="AL288" i="36"/>
  <c r="AK289" i="36"/>
  <c r="AK291" i="36" s="1"/>
  <c r="AK292" i="36" s="1"/>
  <c r="AL98" i="39"/>
  <c r="AL99" i="39" s="1"/>
  <c r="AL83" i="39"/>
  <c r="C178" i="37"/>
  <c r="G42" i="37" s="1"/>
  <c r="G43" i="37" s="1"/>
  <c r="C122" i="37"/>
  <c r="E42" i="37" s="1"/>
  <c r="E43" i="37" s="1"/>
  <c r="F277" i="36"/>
  <c r="AJ291" i="36"/>
  <c r="AJ292" i="36" s="1"/>
  <c r="AF180" i="37" s="1"/>
  <c r="C180" i="37" s="1"/>
  <c r="G44" i="37" s="1"/>
  <c r="AJ221" i="36"/>
  <c r="AF141" i="37"/>
  <c r="C141" i="37" s="1"/>
  <c r="F32" i="37" s="1"/>
  <c r="F31" i="37" s="1"/>
  <c r="C110" i="37"/>
  <c r="AK264" i="36"/>
  <c r="C150" i="37"/>
  <c r="F42" i="37" s="1"/>
  <c r="F43" i="37" s="1"/>
  <c r="AF151" i="37"/>
  <c r="AL152" i="36"/>
  <c r="AL158" i="36" s="1"/>
  <c r="AL49" i="39"/>
  <c r="AJ203" i="36"/>
  <c r="AF138" i="37"/>
  <c r="AK265" i="36"/>
  <c r="AK97" i="36"/>
  <c r="AJ97" i="36"/>
  <c r="AF85" i="37"/>
  <c r="C85" i="37" s="1"/>
  <c r="D32" i="37" s="1"/>
  <c r="D31" i="37" s="1"/>
  <c r="AJ79" i="36"/>
  <c r="AF82" i="37"/>
  <c r="AL90" i="36"/>
  <c r="AL91" i="36" s="1"/>
  <c r="F91" i="36" s="1"/>
  <c r="AL16" i="39"/>
  <c r="AL28" i="39" s="1"/>
  <c r="AK31" i="39"/>
  <c r="AK44" i="39"/>
  <c r="AK45" i="39" s="1"/>
  <c r="AK29" i="39"/>
  <c r="AK202" i="36"/>
  <c r="AK203" i="36"/>
  <c r="AL226" i="36"/>
  <c r="AL227" i="36" s="1"/>
  <c r="AL229" i="36" s="1"/>
  <c r="AL230" i="36" s="1"/>
  <c r="F230" i="36" s="1"/>
  <c r="AL199" i="36"/>
  <c r="AR129" i="35"/>
  <c r="F197" i="36"/>
  <c r="AR99" i="35"/>
  <c r="AR99" i="34"/>
  <c r="AR69" i="34"/>
  <c r="AR69" i="35"/>
  <c r="AK140" i="36"/>
  <c r="AL137" i="36"/>
  <c r="AL140" i="36" s="1"/>
  <c r="AL165" i="36"/>
  <c r="AL167" i="36" s="1"/>
  <c r="AL168" i="36" s="1"/>
  <c r="F168" i="36" s="1"/>
  <c r="AK156" i="36"/>
  <c r="AK159" i="36" s="1"/>
  <c r="AK158" i="36"/>
  <c r="AL135" i="36"/>
  <c r="F135" i="36"/>
  <c r="AK218" i="36"/>
  <c r="AK221" i="36" s="1"/>
  <c r="AK220" i="36"/>
  <c r="AL218" i="36"/>
  <c r="AL220" i="36"/>
  <c r="AK282" i="36"/>
  <c r="AK280" i="36"/>
  <c r="AK283" i="36" s="1"/>
  <c r="AL280" i="36"/>
  <c r="AR129" i="34"/>
  <c r="AT43" i="35"/>
  <c r="AT45" i="35" s="1"/>
  <c r="AT43" i="34"/>
  <c r="AT45" i="34" s="1"/>
  <c r="AT83" i="34"/>
  <c r="AS95" i="34"/>
  <c r="AQ15" i="35"/>
  <c r="AQ163" i="35"/>
  <c r="AT103" i="35"/>
  <c r="AT105" i="35" s="1"/>
  <c r="AT103" i="34"/>
  <c r="AT105" i="34" s="1"/>
  <c r="AT50" i="35"/>
  <c r="AS62" i="35"/>
  <c r="AO178" i="34"/>
  <c r="AP173" i="34"/>
  <c r="AQ24" i="34"/>
  <c r="AP36" i="34"/>
  <c r="AP186" i="34" s="1"/>
  <c r="AT78" i="34"/>
  <c r="AS90" i="34"/>
  <c r="AT80" i="34"/>
  <c r="AS92" i="34"/>
  <c r="AT109" i="34"/>
  <c r="AS121" i="34"/>
  <c r="AT51" i="35"/>
  <c r="AS63" i="35"/>
  <c r="AT80" i="35"/>
  <c r="AS92" i="35"/>
  <c r="AL73" i="36"/>
  <c r="AS140" i="35"/>
  <c r="AS146" i="35" s="1"/>
  <c r="AR152" i="35"/>
  <c r="AR159" i="35" s="1"/>
  <c r="AT143" i="34"/>
  <c r="AS155" i="34"/>
  <c r="AT84" i="35"/>
  <c r="AT97" i="35" s="1"/>
  <c r="AS96" i="35"/>
  <c r="AP174" i="35"/>
  <c r="AP37" i="35"/>
  <c r="AP187" i="35" s="1"/>
  <c r="AP168" i="35"/>
  <c r="AQ19" i="35"/>
  <c r="AP31" i="35"/>
  <c r="AP181" i="35" s="1"/>
  <c r="AT106" i="34"/>
  <c r="AS116" i="34"/>
  <c r="AS118" i="34"/>
  <c r="AT144" i="34"/>
  <c r="AT157" i="34" s="1"/>
  <c r="AS156" i="34"/>
  <c r="AP166" i="34"/>
  <c r="AQ17" i="34"/>
  <c r="AP29" i="34"/>
  <c r="AP179" i="34" s="1"/>
  <c r="AT108" i="34"/>
  <c r="AS120" i="34"/>
  <c r="AT84" i="34"/>
  <c r="AT97" i="34" s="1"/>
  <c r="AS96" i="34"/>
  <c r="AT143" i="35"/>
  <c r="AS155" i="35"/>
  <c r="AT76" i="34"/>
  <c r="AS86" i="34"/>
  <c r="AS88" i="34"/>
  <c r="AT111" i="34"/>
  <c r="AS123" i="34"/>
  <c r="AT78" i="35"/>
  <c r="AS90" i="35"/>
  <c r="AT53" i="35"/>
  <c r="AS65" i="35"/>
  <c r="AK96" i="36"/>
  <c r="AT107" i="34"/>
  <c r="AS119" i="34"/>
  <c r="AT82" i="34"/>
  <c r="AS94" i="34"/>
  <c r="AT138" i="34"/>
  <c r="AS150" i="34"/>
  <c r="AT81" i="35"/>
  <c r="AS93" i="35"/>
  <c r="AR13" i="34"/>
  <c r="AR13" i="35"/>
  <c r="AT82" i="35"/>
  <c r="AS94" i="35"/>
  <c r="AT106" i="35"/>
  <c r="AS116" i="35"/>
  <c r="AS118" i="35"/>
  <c r="AT142" i="34"/>
  <c r="AS154" i="34"/>
  <c r="AT76" i="35"/>
  <c r="AS86" i="35"/>
  <c r="AS88" i="35"/>
  <c r="AQ22" i="34"/>
  <c r="AP171" i="34"/>
  <c r="AP34" i="34"/>
  <c r="AP184" i="34" s="1"/>
  <c r="AQ19" i="34"/>
  <c r="AP168" i="34"/>
  <c r="AP31" i="34"/>
  <c r="AP181" i="34" s="1"/>
  <c r="AU49" i="34"/>
  <c r="AU62" i="34" s="1"/>
  <c r="AT61" i="34"/>
  <c r="AT51" i="34"/>
  <c r="AS63" i="34"/>
  <c r="AQ23" i="35"/>
  <c r="AP172" i="35"/>
  <c r="AP35" i="35"/>
  <c r="AP185" i="35" s="1"/>
  <c r="AN178" i="34"/>
  <c r="AN39" i="34"/>
  <c r="AN189" i="34" s="1"/>
  <c r="AR146" i="35"/>
  <c r="AT114" i="35"/>
  <c r="AT127" i="35" s="1"/>
  <c r="AS126" i="35"/>
  <c r="AT77" i="34"/>
  <c r="AS89" i="34"/>
  <c r="AT112" i="35"/>
  <c r="AS124" i="35"/>
  <c r="AP165" i="35"/>
  <c r="AQ16" i="35"/>
  <c r="AP28" i="35"/>
  <c r="AT46" i="35"/>
  <c r="AS56" i="35"/>
  <c r="AS58" i="35"/>
  <c r="AT114" i="34"/>
  <c r="AT127" i="34" s="1"/>
  <c r="AS126" i="34"/>
  <c r="AO178" i="35"/>
  <c r="AT54" i="34"/>
  <c r="AT67" i="34" s="1"/>
  <c r="AS66" i="34"/>
  <c r="AT137" i="35"/>
  <c r="AS149" i="35"/>
  <c r="AT77" i="35"/>
  <c r="AS89" i="35"/>
  <c r="AT113" i="35"/>
  <c r="AS125" i="35"/>
  <c r="AT107" i="35"/>
  <c r="AS119" i="35"/>
  <c r="AT139" i="35"/>
  <c r="AS151" i="35"/>
  <c r="AT47" i="34"/>
  <c r="AS59" i="34"/>
  <c r="AT144" i="35"/>
  <c r="AT157" i="35" s="1"/>
  <c r="AS156" i="35"/>
  <c r="AQ21" i="34"/>
  <c r="AP33" i="34"/>
  <c r="AP183" i="34" s="1"/>
  <c r="AP170" i="34"/>
  <c r="AT138" i="35"/>
  <c r="AS150" i="35"/>
  <c r="AT46" i="34"/>
  <c r="AS56" i="34"/>
  <c r="AS58" i="34"/>
  <c r="AT140" i="34"/>
  <c r="AS152" i="34"/>
  <c r="AT52" i="34"/>
  <c r="AS64" i="34"/>
  <c r="AT54" i="35"/>
  <c r="AT67" i="35" s="1"/>
  <c r="AS66" i="35"/>
  <c r="AT139" i="34"/>
  <c r="AS151" i="34"/>
  <c r="AT52" i="35"/>
  <c r="AS64" i="35"/>
  <c r="AP174" i="34"/>
  <c r="AP37" i="34"/>
  <c r="AP187" i="34" s="1"/>
  <c r="AO166" i="34"/>
  <c r="AP17" i="34"/>
  <c r="AP26" i="34" s="1"/>
  <c r="AP176" i="34" s="1"/>
  <c r="AO29" i="34"/>
  <c r="AO179" i="34" s="1"/>
  <c r="AT79" i="34"/>
  <c r="AS91" i="34"/>
  <c r="AR141" i="2"/>
  <c r="AT194" i="27"/>
  <c r="AT209" i="27" s="1"/>
  <c r="AT133" i="35"/>
  <c r="AT135" i="35" s="1"/>
  <c r="AT133" i="34"/>
  <c r="AT135" i="34" s="1"/>
  <c r="AU49" i="35"/>
  <c r="AU62" i="35" s="1"/>
  <c r="AT61" i="35"/>
  <c r="AT112" i="34"/>
  <c r="AS124" i="34"/>
  <c r="AT109" i="35"/>
  <c r="AS121" i="35"/>
  <c r="AT81" i="34"/>
  <c r="AS93" i="34"/>
  <c r="AP169" i="34"/>
  <c r="AQ20" i="34"/>
  <c r="AP32" i="34"/>
  <c r="AP182" i="34" s="1"/>
  <c r="AN178" i="35"/>
  <c r="AN39" i="35"/>
  <c r="AN189" i="35" s="1"/>
  <c r="AQ15" i="34"/>
  <c r="AQ163" i="34"/>
  <c r="AP169" i="35"/>
  <c r="AQ20" i="35"/>
  <c r="AP32" i="35"/>
  <c r="AP182" i="35" s="1"/>
  <c r="AT113" i="34"/>
  <c r="AS125" i="34"/>
  <c r="AK78" i="36"/>
  <c r="AP166" i="35"/>
  <c r="AQ17" i="35"/>
  <c r="AP29" i="35"/>
  <c r="AP179" i="35" s="1"/>
  <c r="AT49" i="35"/>
  <c r="AS61" i="35"/>
  <c r="AT79" i="35"/>
  <c r="AS91" i="35"/>
  <c r="AQ22" i="35"/>
  <c r="AP171" i="35"/>
  <c r="AP34" i="35"/>
  <c r="AP184" i="35" s="1"/>
  <c r="AT110" i="34"/>
  <c r="AS122" i="34"/>
  <c r="AT53" i="34"/>
  <c r="AS65" i="34"/>
  <c r="AK79" i="36"/>
  <c r="AT50" i="34"/>
  <c r="AS62" i="34"/>
  <c r="AT136" i="34"/>
  <c r="AS148" i="34"/>
  <c r="AP173" i="35"/>
  <c r="AQ24" i="35"/>
  <c r="AP36" i="35"/>
  <c r="AP186" i="35" s="1"/>
  <c r="AT111" i="35"/>
  <c r="AS123" i="35"/>
  <c r="AP172" i="34"/>
  <c r="AQ23" i="34"/>
  <c r="AP35" i="34"/>
  <c r="AP185" i="34" s="1"/>
  <c r="AT49" i="34"/>
  <c r="AS61" i="34"/>
  <c r="AP170" i="35"/>
  <c r="AQ21" i="35"/>
  <c r="AP33" i="35"/>
  <c r="AP183" i="35" s="1"/>
  <c r="AT73" i="35"/>
  <c r="AT75" i="35" s="1"/>
  <c r="AT73" i="34"/>
  <c r="AT75" i="34" s="1"/>
  <c r="AT47" i="35"/>
  <c r="AS59" i="35"/>
  <c r="AT108" i="35"/>
  <c r="AS120" i="35"/>
  <c r="AO166" i="35"/>
  <c r="AP17" i="35"/>
  <c r="AO29" i="35"/>
  <c r="AO179" i="35" s="1"/>
  <c r="AT137" i="34"/>
  <c r="AS149" i="34"/>
  <c r="AP165" i="34"/>
  <c r="AQ16" i="34"/>
  <c r="AP28" i="34"/>
  <c r="AS140" i="34"/>
  <c r="AR152" i="34"/>
  <c r="AR159" i="34" s="1"/>
  <c r="AT110" i="35"/>
  <c r="AS122" i="35"/>
  <c r="AT83" i="35"/>
  <c r="AS95" i="35"/>
  <c r="AT136" i="35"/>
  <c r="AS148" i="35"/>
  <c r="AT142" i="35"/>
  <c r="AS154" i="35"/>
  <c r="AT140" i="35"/>
  <c r="AS152" i="35"/>
  <c r="AT132" i="2"/>
  <c r="AS131" i="2"/>
  <c r="AR104" i="2"/>
  <c r="AR106" i="2" s="1"/>
  <c r="AR129" i="29"/>
  <c r="AR69" i="29"/>
  <c r="AR99" i="29"/>
  <c r="AT84" i="29"/>
  <c r="AT97" i="29" s="1"/>
  <c r="AS96" i="29"/>
  <c r="AT346" i="27"/>
  <c r="AS358" i="27"/>
  <c r="AQ256" i="27"/>
  <c r="AP405" i="27"/>
  <c r="AP268" i="27"/>
  <c r="AP418" i="27" s="1"/>
  <c r="AT381" i="27"/>
  <c r="AT394" i="27" s="1"/>
  <c r="AS393" i="27"/>
  <c r="AS215" i="27"/>
  <c r="AS243" i="27" s="1"/>
  <c r="AT56" i="27"/>
  <c r="AS83" i="27"/>
  <c r="AT109" i="29"/>
  <c r="AS121" i="29"/>
  <c r="AS219" i="27"/>
  <c r="AT60" i="27"/>
  <c r="AT108" i="28"/>
  <c r="AS120" i="28"/>
  <c r="AP402" i="27"/>
  <c r="AQ253" i="27"/>
  <c r="AP265" i="27"/>
  <c r="AP170" i="29"/>
  <c r="AQ21" i="29"/>
  <c r="AP33" i="29"/>
  <c r="AP183" i="29" s="1"/>
  <c r="AP254" i="27"/>
  <c r="AO403" i="27"/>
  <c r="AO266" i="27"/>
  <c r="AO178" i="28"/>
  <c r="AT345" i="27"/>
  <c r="AS357" i="27"/>
  <c r="AT143" i="28"/>
  <c r="AS155" i="28"/>
  <c r="AP28" i="28"/>
  <c r="AP165" i="28"/>
  <c r="AQ16" i="28"/>
  <c r="AS217" i="27"/>
  <c r="AT58" i="27"/>
  <c r="AT53" i="29"/>
  <c r="AS65" i="29"/>
  <c r="AT110" i="28"/>
  <c r="AS122" i="28"/>
  <c r="AS140" i="29"/>
  <c r="AS146" i="29" s="1"/>
  <c r="AR152" i="29"/>
  <c r="AR159" i="29" s="1"/>
  <c r="AT289" i="27"/>
  <c r="AS301" i="27"/>
  <c r="AR99" i="28"/>
  <c r="AT107" i="29"/>
  <c r="AS119" i="29"/>
  <c r="AP33" i="28"/>
  <c r="AP183" i="28" s="1"/>
  <c r="AP170" i="28"/>
  <c r="AQ21" i="28"/>
  <c r="AT291" i="27"/>
  <c r="AT304" i="27" s="1"/>
  <c r="AS303" i="27"/>
  <c r="AP32" i="28"/>
  <c r="AP182" i="28" s="1"/>
  <c r="AP169" i="28"/>
  <c r="AQ20" i="28"/>
  <c r="AT107" i="28"/>
  <c r="AS119" i="28"/>
  <c r="AT46" i="29"/>
  <c r="AS56" i="29"/>
  <c r="AS58" i="29"/>
  <c r="AT314" i="27"/>
  <c r="AS326" i="27"/>
  <c r="AS224" i="27"/>
  <c r="AT55" i="27"/>
  <c r="AT380" i="27"/>
  <c r="AS392" i="27"/>
  <c r="AS221" i="27"/>
  <c r="AT62" i="27"/>
  <c r="AS377" i="27"/>
  <c r="AS383" i="27" s="1"/>
  <c r="AR389" i="27"/>
  <c r="AR396" i="27" s="1"/>
  <c r="AR219" i="27"/>
  <c r="AR226" i="27" s="1"/>
  <c r="AR241" i="27" s="1"/>
  <c r="AS60" i="27"/>
  <c r="AT284" i="27"/>
  <c r="AS296" i="27"/>
  <c r="AU162" i="27"/>
  <c r="AU177" i="27" s="1"/>
  <c r="AU130" i="27"/>
  <c r="AU145" i="27" s="1"/>
  <c r="AT112" i="28"/>
  <c r="AS124" i="28"/>
  <c r="AU147" i="27"/>
  <c r="AR66" i="27"/>
  <c r="AR81" i="27" s="1"/>
  <c r="AT54" i="29"/>
  <c r="AT67" i="29" s="1"/>
  <c r="AS66" i="29"/>
  <c r="AT76" i="29"/>
  <c r="AS86" i="29"/>
  <c r="AS88" i="29"/>
  <c r="AP166" i="29"/>
  <c r="AQ17" i="29"/>
  <c r="AP29" i="29"/>
  <c r="AP179" i="29" s="1"/>
  <c r="AT52" i="29"/>
  <c r="AS64" i="29"/>
  <c r="AT81" i="28"/>
  <c r="AS93" i="28"/>
  <c r="AT114" i="29"/>
  <c r="AT127" i="29" s="1"/>
  <c r="AS126" i="29"/>
  <c r="AQ20" i="29"/>
  <c r="AP169" i="29"/>
  <c r="AP32" i="29"/>
  <c r="AP182" i="29" s="1"/>
  <c r="AR129" i="28"/>
  <c r="AQ261" i="27"/>
  <c r="AP410" i="27"/>
  <c r="AP273" i="27"/>
  <c r="AP423" i="27" s="1"/>
  <c r="AS218" i="27"/>
  <c r="AT59" i="27"/>
  <c r="AT139" i="29"/>
  <c r="AS151" i="29"/>
  <c r="AT283" i="27"/>
  <c r="AS293" i="27"/>
  <c r="AS295" i="27"/>
  <c r="AT140" i="28"/>
  <c r="AS152" i="28"/>
  <c r="AT290" i="27"/>
  <c r="AS302" i="27"/>
  <c r="AT142" i="28"/>
  <c r="AS154" i="28"/>
  <c r="AT112" i="29"/>
  <c r="AS124" i="29"/>
  <c r="AQ16" i="29"/>
  <c r="AP165" i="29"/>
  <c r="AP28" i="29"/>
  <c r="AQ163" i="28"/>
  <c r="AQ15" i="28"/>
  <c r="AT109" i="28"/>
  <c r="AS121" i="28"/>
  <c r="AT79" i="29"/>
  <c r="AS91" i="29"/>
  <c r="AT379" i="27"/>
  <c r="AS391" i="27"/>
  <c r="AT347" i="27"/>
  <c r="AS359" i="27"/>
  <c r="AS88" i="28"/>
  <c r="AS86" i="28"/>
  <c r="AT76" i="28"/>
  <c r="AS148" i="28"/>
  <c r="AT136" i="28"/>
  <c r="AU98" i="27"/>
  <c r="AU113" i="27" s="1"/>
  <c r="AU115" i="27"/>
  <c r="AT318" i="27"/>
  <c r="AS330" i="27"/>
  <c r="AT73" i="29"/>
  <c r="AT75" i="29" s="1"/>
  <c r="AT310" i="27"/>
  <c r="AT312" i="27" s="1"/>
  <c r="AT73" i="28"/>
  <c r="AT75" i="28" s="1"/>
  <c r="AN178" i="29"/>
  <c r="AN39" i="29"/>
  <c r="AN189" i="29" s="1"/>
  <c r="AS58" i="28"/>
  <c r="AS56" i="28"/>
  <c r="AT46" i="28"/>
  <c r="AT49" i="29"/>
  <c r="AS61" i="29"/>
  <c r="AQ257" i="27"/>
  <c r="AP406" i="27"/>
  <c r="AP269" i="27"/>
  <c r="AP419" i="27" s="1"/>
  <c r="AT320" i="27"/>
  <c r="AS332" i="27"/>
  <c r="AT137" i="28"/>
  <c r="AS149" i="28"/>
  <c r="AQ15" i="29"/>
  <c r="AQ163" i="29"/>
  <c r="AT138" i="28"/>
  <c r="AS150" i="28"/>
  <c r="AT108" i="29"/>
  <c r="AS120" i="29"/>
  <c r="AS222" i="27"/>
  <c r="AT63" i="27"/>
  <c r="AU190" i="27"/>
  <c r="AT286" i="27"/>
  <c r="AS298" i="27"/>
  <c r="AT370" i="27"/>
  <c r="AT372" i="27" s="1"/>
  <c r="AT133" i="29"/>
  <c r="AT135" i="29" s="1"/>
  <c r="AT133" i="28"/>
  <c r="AT135" i="28" s="1"/>
  <c r="AS216" i="27"/>
  <c r="AT57" i="27"/>
  <c r="AT47" i="29"/>
  <c r="AS59" i="29"/>
  <c r="AT313" i="27"/>
  <c r="AS323" i="27"/>
  <c r="AS325" i="27"/>
  <c r="AT136" i="29"/>
  <c r="AS148" i="29"/>
  <c r="AT50" i="29"/>
  <c r="AS62" i="29"/>
  <c r="AQ254" i="27"/>
  <c r="AP403" i="27"/>
  <c r="AP266" i="27"/>
  <c r="AP416" i="27" s="1"/>
  <c r="AT82" i="28"/>
  <c r="AS94" i="28"/>
  <c r="AT140" i="29"/>
  <c r="AS152" i="29"/>
  <c r="AP35" i="28"/>
  <c r="AP185" i="28" s="1"/>
  <c r="AP172" i="28"/>
  <c r="AQ23" i="28"/>
  <c r="AT77" i="29"/>
  <c r="AS89" i="29"/>
  <c r="AT138" i="29"/>
  <c r="AS150" i="29"/>
  <c r="AT50" i="28"/>
  <c r="AS62" i="28"/>
  <c r="AT113" i="28"/>
  <c r="AS125" i="28"/>
  <c r="AQ252" i="27"/>
  <c r="AQ400" i="27"/>
  <c r="AT106" i="29"/>
  <c r="AS116" i="29"/>
  <c r="AS118" i="29"/>
  <c r="AT53" i="28"/>
  <c r="AS65" i="28"/>
  <c r="AR250" i="27"/>
  <c r="AR13" i="29"/>
  <c r="AR13" i="28"/>
  <c r="AR366" i="27"/>
  <c r="AP36" i="28"/>
  <c r="AP186" i="28" s="1"/>
  <c r="AP173" i="28"/>
  <c r="AQ24" i="28"/>
  <c r="AT373" i="27"/>
  <c r="AS385" i="27"/>
  <c r="AU75" i="27"/>
  <c r="AT234" i="27"/>
  <c r="AT239" i="27" s="1"/>
  <c r="AT79" i="27"/>
  <c r="AT78" i="29"/>
  <c r="AS90" i="29"/>
  <c r="AT350" i="27"/>
  <c r="AS362" i="27"/>
  <c r="AP17" i="29"/>
  <c r="AP26" i="29" s="1"/>
  <c r="AP176" i="29" s="1"/>
  <c r="AO166" i="29"/>
  <c r="AO29" i="29"/>
  <c r="AO179" i="29" s="1"/>
  <c r="AQ260" i="27"/>
  <c r="AP409" i="27"/>
  <c r="AP272" i="27"/>
  <c r="AP422" i="27" s="1"/>
  <c r="AT142" i="29"/>
  <c r="AS154" i="29"/>
  <c r="AT80" i="29"/>
  <c r="AS92" i="29"/>
  <c r="AT51" i="28"/>
  <c r="AS63" i="28"/>
  <c r="AT144" i="28"/>
  <c r="AT157" i="28" s="1"/>
  <c r="AS156" i="28"/>
  <c r="AT79" i="28"/>
  <c r="AS91" i="28"/>
  <c r="AT77" i="28"/>
  <c r="AS89" i="28"/>
  <c r="AT340" i="27"/>
  <c r="AT342" i="27" s="1"/>
  <c r="AT103" i="29"/>
  <c r="AT105" i="29" s="1"/>
  <c r="AT103" i="28"/>
  <c r="AT105" i="28" s="1"/>
  <c r="AP411" i="27"/>
  <c r="AP274" i="27"/>
  <c r="AP424" i="27" s="1"/>
  <c r="AR336" i="27"/>
  <c r="AP34" i="28"/>
  <c r="AP184" i="28" s="1"/>
  <c r="AP171" i="28"/>
  <c r="AQ22" i="28"/>
  <c r="AS118" i="28"/>
  <c r="AT106" i="28"/>
  <c r="AS116" i="28"/>
  <c r="AT319" i="27"/>
  <c r="AS331" i="27"/>
  <c r="AT47" i="28"/>
  <c r="AS59" i="28"/>
  <c r="AU179" i="27"/>
  <c r="AT83" i="29"/>
  <c r="AS95" i="29"/>
  <c r="AT377" i="27"/>
  <c r="AS389" i="27"/>
  <c r="AT52" i="28"/>
  <c r="AS64" i="28"/>
  <c r="AQ24" i="29"/>
  <c r="AP36" i="29"/>
  <c r="AP186" i="29" s="1"/>
  <c r="AP173" i="29"/>
  <c r="AT114" i="28"/>
  <c r="AT127" i="28" s="1"/>
  <c r="AS126" i="28"/>
  <c r="AT143" i="29"/>
  <c r="AS155" i="29"/>
  <c r="AT376" i="27"/>
  <c r="AS388" i="27"/>
  <c r="AQ258" i="27"/>
  <c r="AP407" i="27"/>
  <c r="AP270" i="27"/>
  <c r="AP420" i="27" s="1"/>
  <c r="AT139" i="28"/>
  <c r="AS151" i="28"/>
  <c r="AT80" i="28"/>
  <c r="AS92" i="28"/>
  <c r="AT287" i="27"/>
  <c r="AS299" i="27"/>
  <c r="AS140" i="28"/>
  <c r="AS146" i="28" s="1"/>
  <c r="AR152" i="28"/>
  <c r="AR159" i="28" s="1"/>
  <c r="AT374" i="27"/>
  <c r="AS386" i="27"/>
  <c r="AT49" i="28"/>
  <c r="AS61" i="28"/>
  <c r="AU211" i="27"/>
  <c r="AU49" i="28"/>
  <c r="AU62" i="28" s="1"/>
  <c r="AT61" i="28"/>
  <c r="AT82" i="29"/>
  <c r="AS94" i="29"/>
  <c r="AT111" i="29"/>
  <c r="AS123" i="29"/>
  <c r="AT110" i="29"/>
  <c r="AS122" i="29"/>
  <c r="AT348" i="27"/>
  <c r="AS360" i="27"/>
  <c r="AT317" i="27"/>
  <c r="AS329" i="27"/>
  <c r="AT113" i="29"/>
  <c r="AS125" i="29"/>
  <c r="AT351" i="27"/>
  <c r="AT364" i="27" s="1"/>
  <c r="AS363" i="27"/>
  <c r="AT144" i="29"/>
  <c r="AT157" i="29" s="1"/>
  <c r="AS156" i="29"/>
  <c r="AP29" i="28"/>
  <c r="AP179" i="28" s="1"/>
  <c r="AP166" i="28"/>
  <c r="AQ17" i="28"/>
  <c r="AO29" i="28"/>
  <c r="AO179" i="28" s="1"/>
  <c r="AO166" i="28"/>
  <c r="AP17" i="28"/>
  <c r="AP26" i="28" s="1"/>
  <c r="AP176" i="28" s="1"/>
  <c r="AT343" i="27"/>
  <c r="AS355" i="27"/>
  <c r="AQ259" i="27"/>
  <c r="AP408" i="27"/>
  <c r="AP271" i="27"/>
  <c r="AP421" i="27" s="1"/>
  <c r="AR69" i="28"/>
  <c r="AT111" i="28"/>
  <c r="AS123" i="28"/>
  <c r="AT344" i="27"/>
  <c r="AS356" i="27"/>
  <c r="AQ19" i="29"/>
  <c r="AP168" i="29"/>
  <c r="AP31" i="29"/>
  <c r="AP181" i="29" s="1"/>
  <c r="AT51" i="29"/>
  <c r="AS63" i="29"/>
  <c r="AT81" i="29"/>
  <c r="AS93" i="29"/>
  <c r="AT43" i="28"/>
  <c r="AT45" i="28" s="1"/>
  <c r="AT280" i="27"/>
  <c r="AT282" i="27" s="1"/>
  <c r="AT43" i="29"/>
  <c r="AT45" i="29" s="1"/>
  <c r="AT321" i="27"/>
  <c r="AT334" i="27" s="1"/>
  <c r="AS333" i="27"/>
  <c r="AT316" i="27"/>
  <c r="AS328" i="27"/>
  <c r="AT78" i="28"/>
  <c r="AS90" i="28"/>
  <c r="AU49" i="29"/>
  <c r="AU62" i="29" s="1"/>
  <c r="AT61" i="29"/>
  <c r="AS223" i="27"/>
  <c r="AT64" i="27"/>
  <c r="AP174" i="29"/>
  <c r="AP37" i="29"/>
  <c r="AP187" i="29" s="1"/>
  <c r="AP31" i="28"/>
  <c r="AP181" i="28" s="1"/>
  <c r="AP168" i="28"/>
  <c r="AQ19" i="28"/>
  <c r="AT137" i="29"/>
  <c r="AS149" i="29"/>
  <c r="AP171" i="29"/>
  <c r="AQ22" i="29"/>
  <c r="AP34" i="29"/>
  <c r="AP184" i="29" s="1"/>
  <c r="AS353" i="27"/>
  <c r="AS364" i="27"/>
  <c r="AN276" i="27"/>
  <c r="AN426" i="27" s="1"/>
  <c r="AN415" i="27"/>
  <c r="AU286" i="27"/>
  <c r="AU299" i="27" s="1"/>
  <c r="AT298" i="27"/>
  <c r="AR306" i="27"/>
  <c r="AN178" i="28"/>
  <c r="AN39" i="28"/>
  <c r="AN189" i="28" s="1"/>
  <c r="AP37" i="28"/>
  <c r="AP187" i="28" s="1"/>
  <c r="AP174" i="28"/>
  <c r="AP172" i="29"/>
  <c r="AQ23" i="29"/>
  <c r="AP35" i="29"/>
  <c r="AP185" i="29" s="1"/>
  <c r="AT349" i="27"/>
  <c r="AS361" i="27"/>
  <c r="AT288" i="27"/>
  <c r="AS300" i="27"/>
  <c r="AT84" i="28"/>
  <c r="AT97" i="28" s="1"/>
  <c r="AS96" i="28"/>
  <c r="AO178" i="29"/>
  <c r="AT315" i="27"/>
  <c r="AS327" i="27"/>
  <c r="AT54" i="28"/>
  <c r="AT67" i="28" s="1"/>
  <c r="AS66" i="28"/>
  <c r="AT83" i="28"/>
  <c r="AS95" i="28"/>
  <c r="AT375" i="27"/>
  <c r="AS387" i="27"/>
  <c r="AU86" i="2"/>
  <c r="AU136" i="2" s="1"/>
  <c r="AU80" i="2"/>
  <c r="AU85" i="2"/>
  <c r="AU135" i="2" s="1"/>
  <c r="AU83" i="2"/>
  <c r="AU133" i="2" s="1"/>
  <c r="AU81" i="2"/>
  <c r="AT108" i="2"/>
  <c r="AT113" i="2" s="1"/>
  <c r="AT117" i="2" s="1"/>
  <c r="AU82" i="2"/>
  <c r="AS93" i="2"/>
  <c r="AU88" i="2"/>
  <c r="AU89" i="2"/>
  <c r="AU139" i="2" s="1"/>
  <c r="AU84" i="2"/>
  <c r="AU134" i="2" s="1"/>
  <c r="AT86" i="2"/>
  <c r="AT136" i="2" s="1"/>
  <c r="AS91" i="2"/>
  <c r="AT100" i="2"/>
  <c r="AT137" i="2" s="1"/>
  <c r="E47" i="37" l="1"/>
  <c r="C19" i="41"/>
  <c r="AI95" i="39"/>
  <c r="AI90" i="39"/>
  <c r="AI96" i="39" s="1"/>
  <c r="AD120" i="37"/>
  <c r="AD126" i="37"/>
  <c r="AD128" i="37" s="1"/>
  <c r="AB120" i="37"/>
  <c r="AI63" i="39"/>
  <c r="AI69" i="39" s="1"/>
  <c r="AE116" i="37" s="1"/>
  <c r="AC120" i="37"/>
  <c r="AC126" i="37"/>
  <c r="AC128" i="37" s="1"/>
  <c r="AL78" i="36"/>
  <c r="AF155" i="37"/>
  <c r="AF156" i="37" s="1"/>
  <c r="AD92" i="37"/>
  <c r="AD98" i="37"/>
  <c r="AD100" i="37" s="1"/>
  <c r="AE156" i="37"/>
  <c r="C169" i="37"/>
  <c r="G32" i="37" s="1"/>
  <c r="G31" i="37" s="1"/>
  <c r="AF183" i="37"/>
  <c r="AF99" i="37"/>
  <c r="C99" i="37" s="1"/>
  <c r="AL96" i="36"/>
  <c r="AF119" i="37"/>
  <c r="AL85" i="39"/>
  <c r="AL87" i="39" s="1"/>
  <c r="AF147" i="37"/>
  <c r="F99" i="39"/>
  <c r="AL153" i="36"/>
  <c r="AL159" i="36" s="1"/>
  <c r="E29" i="37"/>
  <c r="E28" i="37" s="1"/>
  <c r="E38" i="37" s="1"/>
  <c r="C119" i="37"/>
  <c r="AL56" i="39"/>
  <c r="AL58" i="39" s="1"/>
  <c r="AL60" i="39" s="1"/>
  <c r="AJ63" i="39" s="1"/>
  <c r="AJ69" i="39" s="1"/>
  <c r="AL71" i="39"/>
  <c r="AL72" i="39" s="1"/>
  <c r="F72" i="39" s="1"/>
  <c r="AL289" i="36"/>
  <c r="AL291" i="36" s="1"/>
  <c r="AL292" i="36" s="1"/>
  <c r="F292" i="36" s="1"/>
  <c r="C138" i="37"/>
  <c r="AL262" i="36"/>
  <c r="AL264" i="36"/>
  <c r="C166" i="37"/>
  <c r="AF175" i="37"/>
  <c r="AK33" i="39"/>
  <c r="AL31" i="39"/>
  <c r="AL44" i="39"/>
  <c r="AL45" i="39" s="1"/>
  <c r="F45" i="39" s="1"/>
  <c r="AL29" i="39"/>
  <c r="C82" i="37"/>
  <c r="AF91" i="37"/>
  <c r="AL200" i="36"/>
  <c r="AL202" i="36"/>
  <c r="F141" i="36"/>
  <c r="AL138" i="36"/>
  <c r="AL141" i="36" s="1"/>
  <c r="F138" i="36"/>
  <c r="F280" i="36"/>
  <c r="AL283" i="36"/>
  <c r="F283" i="36" s="1"/>
  <c r="F218" i="36"/>
  <c r="AL221" i="36"/>
  <c r="F221" i="36" s="1"/>
  <c r="AS129" i="35"/>
  <c r="AS99" i="35"/>
  <c r="AS69" i="34"/>
  <c r="AO39" i="34"/>
  <c r="AO189" i="34" s="1"/>
  <c r="AS69" i="35"/>
  <c r="AS99" i="34"/>
  <c r="AS129" i="34"/>
  <c r="AU50" i="34"/>
  <c r="AU63" i="34" s="1"/>
  <c r="AT62" i="34"/>
  <c r="AU51" i="34"/>
  <c r="AU64" i="34" s="1"/>
  <c r="AT63" i="34"/>
  <c r="AU110" i="35"/>
  <c r="AU123" i="35" s="1"/>
  <c r="AT122" i="35"/>
  <c r="AU80" i="34"/>
  <c r="AU93" i="34" s="1"/>
  <c r="AT92" i="34"/>
  <c r="AT141" i="34"/>
  <c r="AS153" i="34"/>
  <c r="AS159" i="34" s="1"/>
  <c r="AU48" i="35"/>
  <c r="AU61" i="35" s="1"/>
  <c r="AT60" i="35"/>
  <c r="AU54" i="34"/>
  <c r="AU67" i="34" s="1"/>
  <c r="AT66" i="34"/>
  <c r="AR21" i="34"/>
  <c r="AQ170" i="34"/>
  <c r="AQ33" i="34"/>
  <c r="AQ183" i="34" s="1"/>
  <c r="AU48" i="34"/>
  <c r="AU61" i="34" s="1"/>
  <c r="AT60" i="34"/>
  <c r="AU114" i="35"/>
  <c r="AU127" i="35" s="1"/>
  <c r="AT126" i="35"/>
  <c r="AO39" i="35"/>
  <c r="AO189" i="35" s="1"/>
  <c r="AU47" i="35"/>
  <c r="AU60" i="35" s="1"/>
  <c r="AT59" i="35"/>
  <c r="AU54" i="35"/>
  <c r="AU67" i="35" s="1"/>
  <c r="AT66" i="35"/>
  <c r="AU77" i="34"/>
  <c r="AT89" i="34"/>
  <c r="AU81" i="35"/>
  <c r="AU94" i="35" s="1"/>
  <c r="AT93" i="35"/>
  <c r="AU79" i="34"/>
  <c r="AU92" i="34" s="1"/>
  <c r="AT91" i="34"/>
  <c r="AU51" i="35"/>
  <c r="AU64" i="35" s="1"/>
  <c r="AT63" i="35"/>
  <c r="AR16" i="35"/>
  <c r="AQ165" i="35"/>
  <c r="AQ28" i="35"/>
  <c r="AU43" i="34"/>
  <c r="AU45" i="34" s="1"/>
  <c r="AU43" i="35"/>
  <c r="AU45" i="35" s="1"/>
  <c r="AU138" i="35"/>
  <c r="AU151" i="35" s="1"/>
  <c r="AT150" i="35"/>
  <c r="AU82" i="35"/>
  <c r="AU95" i="35" s="1"/>
  <c r="AT94" i="35"/>
  <c r="AQ18" i="35"/>
  <c r="AQ26" i="35" s="1"/>
  <c r="AQ176" i="35" s="1"/>
  <c r="AP167" i="35"/>
  <c r="AP30" i="35"/>
  <c r="AP180" i="35" s="1"/>
  <c r="AU76" i="34"/>
  <c r="AU89" i="34" s="1"/>
  <c r="AT86" i="34"/>
  <c r="AT88" i="34"/>
  <c r="AU50" i="35"/>
  <c r="AU63" i="35" s="1"/>
  <c r="AT62" i="35"/>
  <c r="AQ170" i="35"/>
  <c r="AR21" i="35"/>
  <c r="AQ33" i="35"/>
  <c r="AQ183" i="35" s="1"/>
  <c r="AU139" i="35"/>
  <c r="AU152" i="35" s="1"/>
  <c r="AT151" i="35"/>
  <c r="AU78" i="34"/>
  <c r="AU91" i="34" s="1"/>
  <c r="AT90" i="34"/>
  <c r="AU107" i="35"/>
  <c r="AU120" i="35" s="1"/>
  <c r="AT119" i="35"/>
  <c r="AR18" i="34"/>
  <c r="AQ167" i="34"/>
  <c r="AQ30" i="34"/>
  <c r="AQ180" i="34" s="1"/>
  <c r="AQ169" i="35"/>
  <c r="AR20" i="35"/>
  <c r="AQ32" i="35"/>
  <c r="AQ182" i="35" s="1"/>
  <c r="AU109" i="35"/>
  <c r="AU122" i="35" s="1"/>
  <c r="AT121" i="35"/>
  <c r="AS13" i="34"/>
  <c r="AS13" i="35"/>
  <c r="AU137" i="35"/>
  <c r="AU150" i="35" s="1"/>
  <c r="AT149" i="35"/>
  <c r="AP178" i="34"/>
  <c r="AU76" i="35"/>
  <c r="AU89" i="35" s="1"/>
  <c r="AT86" i="35"/>
  <c r="AT88" i="35"/>
  <c r="AQ171" i="35"/>
  <c r="AR22" i="35"/>
  <c r="AQ34" i="35"/>
  <c r="AQ184" i="35" s="1"/>
  <c r="AS146" i="34"/>
  <c r="AU111" i="34"/>
  <c r="AU124" i="34" s="1"/>
  <c r="AT123" i="34"/>
  <c r="AU53" i="34"/>
  <c r="AU66" i="34" s="1"/>
  <c r="AT65" i="34"/>
  <c r="AU140" i="35"/>
  <c r="AU153" i="35" s="1"/>
  <c r="AT152" i="35"/>
  <c r="AU78" i="35"/>
  <c r="AU91" i="35" s="1"/>
  <c r="AT90" i="35"/>
  <c r="AP178" i="35"/>
  <c r="AU77" i="35"/>
  <c r="AU90" i="35" s="1"/>
  <c r="AT89" i="35"/>
  <c r="AU83" i="34"/>
  <c r="AU96" i="34" s="1"/>
  <c r="AT95" i="34"/>
  <c r="AU79" i="35"/>
  <c r="AU92" i="35" s="1"/>
  <c r="AT91" i="35"/>
  <c r="AU144" i="34"/>
  <c r="AU157" i="34" s="1"/>
  <c r="AT156" i="34"/>
  <c r="AU52" i="35"/>
  <c r="AU65" i="35" s="1"/>
  <c r="AT64" i="35"/>
  <c r="AU84" i="34"/>
  <c r="AU97" i="34" s="1"/>
  <c r="AT96" i="34"/>
  <c r="AS66" i="27"/>
  <c r="AS81" i="27" s="1"/>
  <c r="AU112" i="34"/>
  <c r="AU125" i="34" s="1"/>
  <c r="AT124" i="34"/>
  <c r="AU137" i="34"/>
  <c r="AU150" i="34" s="1"/>
  <c r="AT149" i="34"/>
  <c r="AQ167" i="35"/>
  <c r="AR18" i="35"/>
  <c r="AQ30" i="35"/>
  <c r="AQ180" i="35" s="1"/>
  <c r="AU82" i="34"/>
  <c r="AU95" i="34" s="1"/>
  <c r="AT94" i="34"/>
  <c r="AU136" i="34"/>
  <c r="AU149" i="34" s="1"/>
  <c r="AT146" i="34"/>
  <c r="AT148" i="34"/>
  <c r="AP26" i="35"/>
  <c r="AP176" i="35" s="1"/>
  <c r="AQ169" i="34"/>
  <c r="AR20" i="34"/>
  <c r="AQ32" i="34"/>
  <c r="AQ182" i="34" s="1"/>
  <c r="AL97" i="36"/>
  <c r="F97" i="36" s="1"/>
  <c r="F94" i="36"/>
  <c r="AU83" i="35"/>
  <c r="AU96" i="35" s="1"/>
  <c r="AT95" i="35"/>
  <c r="AU144" i="35"/>
  <c r="AU157" i="35" s="1"/>
  <c r="AT156" i="35"/>
  <c r="AQ174" i="34"/>
  <c r="AQ37" i="34"/>
  <c r="AQ187" i="34" s="1"/>
  <c r="AU46" i="34"/>
  <c r="AU59" i="34" s="1"/>
  <c r="AT56" i="34"/>
  <c r="AT58" i="34"/>
  <c r="AU103" i="34"/>
  <c r="AU105" i="34" s="1"/>
  <c r="AU103" i="35"/>
  <c r="AU105" i="35" s="1"/>
  <c r="AU84" i="35"/>
  <c r="AU97" i="35" s="1"/>
  <c r="AT96" i="35"/>
  <c r="AQ166" i="34"/>
  <c r="AR17" i="34"/>
  <c r="AQ29" i="34"/>
  <c r="AQ179" i="34" s="1"/>
  <c r="AR16" i="34"/>
  <c r="AQ165" i="34"/>
  <c r="AQ28" i="34"/>
  <c r="AU136" i="35"/>
  <c r="AU149" i="35" s="1"/>
  <c r="AT148" i="35"/>
  <c r="AU53" i="35"/>
  <c r="AU66" i="35" s="1"/>
  <c r="AT65" i="35"/>
  <c r="AU141" i="34"/>
  <c r="AU154" i="34" s="1"/>
  <c r="AT153" i="34"/>
  <c r="AR22" i="34"/>
  <c r="AQ171" i="34"/>
  <c r="AQ34" i="34"/>
  <c r="AQ184" i="34" s="1"/>
  <c r="AR17" i="35"/>
  <c r="AQ166" i="35"/>
  <c r="AQ29" i="35"/>
  <c r="AQ179" i="35" s="1"/>
  <c r="AQ173" i="35"/>
  <c r="AR24" i="35"/>
  <c r="AQ36" i="35"/>
  <c r="AQ186" i="35" s="1"/>
  <c r="AU108" i="34"/>
  <c r="AU121" i="34" s="1"/>
  <c r="AT120" i="34"/>
  <c r="AT141" i="35"/>
  <c r="AS153" i="35"/>
  <c r="AS159" i="35" s="1"/>
  <c r="AU110" i="34"/>
  <c r="AU123" i="34" s="1"/>
  <c r="AT122" i="34"/>
  <c r="AU46" i="35"/>
  <c r="AU59" i="35" s="1"/>
  <c r="AT56" i="35"/>
  <c r="AT58" i="35"/>
  <c r="AR23" i="35"/>
  <c r="AQ172" i="35"/>
  <c r="AQ35" i="35"/>
  <c r="AQ185" i="35" s="1"/>
  <c r="AU73" i="34"/>
  <c r="AU75" i="34" s="1"/>
  <c r="AU73" i="35"/>
  <c r="AU75" i="35" s="1"/>
  <c r="AU111" i="35"/>
  <c r="AU124" i="35" s="1"/>
  <c r="AT123" i="35"/>
  <c r="AU140" i="34"/>
  <c r="AU153" i="34" s="1"/>
  <c r="AT152" i="34"/>
  <c r="AU108" i="35"/>
  <c r="AU121" i="35" s="1"/>
  <c r="AT120" i="35"/>
  <c r="AU52" i="34"/>
  <c r="AU65" i="34" s="1"/>
  <c r="AT64" i="34"/>
  <c r="AR23" i="34"/>
  <c r="AQ172" i="34"/>
  <c r="AQ35" i="34"/>
  <c r="AQ185" i="34" s="1"/>
  <c r="AU143" i="34"/>
  <c r="AU156" i="34" s="1"/>
  <c r="AT155" i="34"/>
  <c r="AR15" i="35"/>
  <c r="AR163" i="35"/>
  <c r="AL79" i="36"/>
  <c r="F79" i="36" s="1"/>
  <c r="F73" i="36"/>
  <c r="AU81" i="34"/>
  <c r="AU94" i="34" s="1"/>
  <c r="AT93" i="34"/>
  <c r="AU106" i="35"/>
  <c r="AU119" i="35" s="1"/>
  <c r="AT116" i="35"/>
  <c r="AT118" i="35"/>
  <c r="AU133" i="34"/>
  <c r="AU135" i="34" s="1"/>
  <c r="AU133" i="35"/>
  <c r="AU135" i="35" s="1"/>
  <c r="AU141" i="35"/>
  <c r="AU154" i="35" s="1"/>
  <c r="AT153" i="35"/>
  <c r="AU112" i="35"/>
  <c r="AU125" i="35" s="1"/>
  <c r="AT124" i="35"/>
  <c r="AU106" i="34"/>
  <c r="AU119" i="34" s="1"/>
  <c r="AT116" i="34"/>
  <c r="AT118" i="34"/>
  <c r="AS336" i="27"/>
  <c r="AU143" i="35"/>
  <c r="AU156" i="35" s="1"/>
  <c r="AT155" i="35"/>
  <c r="AU138" i="34"/>
  <c r="AU151" i="34" s="1"/>
  <c r="AT150" i="34"/>
  <c r="AR24" i="34"/>
  <c r="AQ173" i="34"/>
  <c r="AQ36" i="34"/>
  <c r="AQ186" i="34" s="1"/>
  <c r="AQ174" i="35"/>
  <c r="AQ37" i="35"/>
  <c r="AQ187" i="35" s="1"/>
  <c r="AU80" i="35"/>
  <c r="AU93" i="35" s="1"/>
  <c r="AT92" i="35"/>
  <c r="AU114" i="34"/>
  <c r="AU127" i="34" s="1"/>
  <c r="AT126" i="34"/>
  <c r="AU113" i="34"/>
  <c r="AU126" i="34" s="1"/>
  <c r="AT125" i="34"/>
  <c r="AP167" i="34"/>
  <c r="AQ18" i="34"/>
  <c r="AQ26" i="34" s="1"/>
  <c r="AQ176" i="34" s="1"/>
  <c r="AP30" i="34"/>
  <c r="AP180" i="34" s="1"/>
  <c r="AU47" i="34"/>
  <c r="AU60" i="34" s="1"/>
  <c r="AT59" i="34"/>
  <c r="AU113" i="35"/>
  <c r="AU126" i="35" s="1"/>
  <c r="AT125" i="35"/>
  <c r="AR15" i="34"/>
  <c r="AR163" i="34"/>
  <c r="AU139" i="34"/>
  <c r="AU152" i="34" s="1"/>
  <c r="AT151" i="34"/>
  <c r="AU109" i="34"/>
  <c r="AU122" i="34" s="1"/>
  <c r="AT121" i="34"/>
  <c r="AU107" i="34"/>
  <c r="AU120" i="34" s="1"/>
  <c r="AT119" i="34"/>
  <c r="AO39" i="29"/>
  <c r="AO189" i="29" s="1"/>
  <c r="AS129" i="29"/>
  <c r="AS99" i="29"/>
  <c r="AS69" i="29"/>
  <c r="AS129" i="28"/>
  <c r="AQ32" i="28"/>
  <c r="AQ182" i="28" s="1"/>
  <c r="AQ169" i="28"/>
  <c r="AR20" i="28"/>
  <c r="AU112" i="28"/>
  <c r="AU125" i="28" s="1"/>
  <c r="AT124" i="28"/>
  <c r="AQ35" i="28"/>
  <c r="AQ185" i="28" s="1"/>
  <c r="AQ172" i="28"/>
  <c r="AR23" i="28"/>
  <c r="AU351" i="27"/>
  <c r="AU364" i="27" s="1"/>
  <c r="AT363" i="27"/>
  <c r="AR15" i="29"/>
  <c r="AR163" i="29"/>
  <c r="AU51" i="28"/>
  <c r="AU64" i="28" s="1"/>
  <c r="AT63" i="28"/>
  <c r="AR255" i="27"/>
  <c r="AQ404" i="27"/>
  <c r="AQ267" i="27"/>
  <c r="AQ417" i="27" s="1"/>
  <c r="AU137" i="29"/>
  <c r="AU150" i="29" s="1"/>
  <c r="AT149" i="29"/>
  <c r="AT217" i="27"/>
  <c r="AU58" i="27"/>
  <c r="AU76" i="29"/>
  <c r="AU89" i="29" s="1"/>
  <c r="AT86" i="29"/>
  <c r="AT88" i="29"/>
  <c r="AQ28" i="28"/>
  <c r="AQ165" i="28"/>
  <c r="AR16" i="28"/>
  <c r="AU315" i="27"/>
  <c r="AU328" i="27" s="1"/>
  <c r="AT327" i="27"/>
  <c r="AT141" i="29"/>
  <c r="AT146" i="29" s="1"/>
  <c r="AS153" i="29"/>
  <c r="AS159" i="29" s="1"/>
  <c r="AU144" i="28"/>
  <c r="AU157" i="28" s="1"/>
  <c r="AT156" i="28"/>
  <c r="AQ255" i="27"/>
  <c r="AQ263" i="27" s="1"/>
  <c r="AQ413" i="27" s="1"/>
  <c r="AP404" i="27"/>
  <c r="AP267" i="27"/>
  <c r="AP417" i="27" s="1"/>
  <c r="AU52" i="29"/>
  <c r="AU65" i="29" s="1"/>
  <c r="AT64" i="29"/>
  <c r="AU111" i="29"/>
  <c r="AU124" i="29" s="1"/>
  <c r="AT123" i="29"/>
  <c r="AU370" i="27"/>
  <c r="AU372" i="27" s="1"/>
  <c r="AU385" i="27" s="1"/>
  <c r="AU133" i="29"/>
  <c r="AU135" i="29" s="1"/>
  <c r="AU133" i="28"/>
  <c r="AU135" i="28" s="1"/>
  <c r="AT141" i="28"/>
  <c r="AT146" i="28" s="1"/>
  <c r="AS153" i="28"/>
  <c r="AS159" i="28" s="1"/>
  <c r="AT118" i="28"/>
  <c r="AT116" i="28"/>
  <c r="AU106" i="28"/>
  <c r="AU119" i="28" s="1"/>
  <c r="AR252" i="27"/>
  <c r="AR400" i="27"/>
  <c r="AU107" i="29"/>
  <c r="AU120" i="29" s="1"/>
  <c r="AT119" i="29"/>
  <c r="AU194" i="27"/>
  <c r="AU209" i="27" s="1"/>
  <c r="AU109" i="29"/>
  <c r="AU122" i="29" s="1"/>
  <c r="AT121" i="29"/>
  <c r="AU47" i="28"/>
  <c r="AU60" i="28" s="1"/>
  <c r="AT59" i="28"/>
  <c r="AU137" i="28"/>
  <c r="AU150" i="28" s="1"/>
  <c r="AT149" i="28"/>
  <c r="AU380" i="27"/>
  <c r="AT392" i="27"/>
  <c r="AU141" i="28"/>
  <c r="AU154" i="28" s="1"/>
  <c r="AT153" i="28"/>
  <c r="AU53" i="29"/>
  <c r="AU66" i="29" s="1"/>
  <c r="AT65" i="29"/>
  <c r="AU381" i="27"/>
  <c r="AU394" i="27" s="1"/>
  <c r="AT393" i="27"/>
  <c r="AU109" i="28"/>
  <c r="AU122" i="28" s="1"/>
  <c r="AT121" i="28"/>
  <c r="AU46" i="29"/>
  <c r="AU59" i="29" s="1"/>
  <c r="AT56" i="29"/>
  <c r="AT58" i="29"/>
  <c r="AQ30" i="28"/>
  <c r="AQ180" i="28" s="1"/>
  <c r="AR18" i="28"/>
  <c r="AQ167" i="28"/>
  <c r="AR259" i="27"/>
  <c r="AQ408" i="27"/>
  <c r="AQ271" i="27"/>
  <c r="AQ421" i="27" s="1"/>
  <c r="AU84" i="29"/>
  <c r="AU97" i="29" s="1"/>
  <c r="AT96" i="29"/>
  <c r="AU320" i="27"/>
  <c r="AU333" i="27" s="1"/>
  <c r="AT332" i="27"/>
  <c r="AU106" i="29"/>
  <c r="AU119" i="29" s="1"/>
  <c r="AT116" i="29"/>
  <c r="AT118" i="29"/>
  <c r="AU374" i="27"/>
  <c r="AU387" i="27" s="1"/>
  <c r="AT386" i="27"/>
  <c r="AU141" i="29"/>
  <c r="AU154" i="29" s="1"/>
  <c r="AT153" i="29"/>
  <c r="AU51" i="29"/>
  <c r="AU64" i="29" s="1"/>
  <c r="AT63" i="29"/>
  <c r="AU321" i="27"/>
  <c r="AU334" i="27" s="1"/>
  <c r="AT333" i="27"/>
  <c r="AU319" i="27"/>
  <c r="AU332" i="27" s="1"/>
  <c r="AT331" i="27"/>
  <c r="AP178" i="29"/>
  <c r="AU108" i="29"/>
  <c r="AU121" i="29" s="1"/>
  <c r="AT120" i="29"/>
  <c r="AU111" i="28"/>
  <c r="AU124" i="28" s="1"/>
  <c r="AT123" i="28"/>
  <c r="AU346" i="27"/>
  <c r="AU359" i="27" s="1"/>
  <c r="AT358" i="27"/>
  <c r="AR22" i="29"/>
  <c r="AQ171" i="29"/>
  <c r="AQ34" i="29"/>
  <c r="AQ184" i="29" s="1"/>
  <c r="AT220" i="27"/>
  <c r="AU61" i="27"/>
  <c r="AS250" i="27"/>
  <c r="AS13" i="29"/>
  <c r="AS13" i="28"/>
  <c r="AR257" i="27"/>
  <c r="AQ406" i="27"/>
  <c r="AQ269" i="27"/>
  <c r="AQ419" i="27" s="1"/>
  <c r="AU118" i="2"/>
  <c r="AU131" i="2" s="1"/>
  <c r="AU376" i="27"/>
  <c r="AU389" i="27" s="1"/>
  <c r="AT388" i="27"/>
  <c r="AU316" i="27"/>
  <c r="AU329" i="27" s="1"/>
  <c r="AT328" i="27"/>
  <c r="AU350" i="27"/>
  <c r="AU363" i="27" s="1"/>
  <c r="AT362" i="27"/>
  <c r="AQ172" i="29"/>
  <c r="AR23" i="29"/>
  <c r="AQ35" i="29"/>
  <c r="AQ185" i="29" s="1"/>
  <c r="AU283" i="27"/>
  <c r="AU296" i="27" s="1"/>
  <c r="AT293" i="27"/>
  <c r="AT295" i="27"/>
  <c r="AU114" i="29"/>
  <c r="AU127" i="29" s="1"/>
  <c r="AT126" i="29"/>
  <c r="AU112" i="29"/>
  <c r="AU125" i="29" s="1"/>
  <c r="AT124" i="29"/>
  <c r="AU288" i="27"/>
  <c r="AU301" i="27" s="1"/>
  <c r="AT300" i="27"/>
  <c r="AQ37" i="29"/>
  <c r="AQ187" i="29" s="1"/>
  <c r="AQ174" i="29"/>
  <c r="AU340" i="27"/>
  <c r="AU342" i="27" s="1"/>
  <c r="AU355" i="27" s="1"/>
  <c r="AU103" i="29"/>
  <c r="AU105" i="29" s="1"/>
  <c r="AU103" i="28"/>
  <c r="AU105" i="28" s="1"/>
  <c r="AU343" i="27"/>
  <c r="AU356" i="27" s="1"/>
  <c r="AT353" i="27"/>
  <c r="AT355" i="27"/>
  <c r="AU52" i="28"/>
  <c r="AU65" i="28" s="1"/>
  <c r="AT64" i="28"/>
  <c r="AR261" i="27"/>
  <c r="AQ410" i="27"/>
  <c r="AQ273" i="27"/>
  <c r="AQ423" i="27" s="1"/>
  <c r="AU79" i="29"/>
  <c r="AU92" i="29" s="1"/>
  <c r="AT91" i="29"/>
  <c r="AQ37" i="28"/>
  <c r="AQ187" i="28" s="1"/>
  <c r="AQ174" i="28"/>
  <c r="AU54" i="28"/>
  <c r="AU67" i="28" s="1"/>
  <c r="AT66" i="28"/>
  <c r="AU139" i="29"/>
  <c r="AU152" i="29" s="1"/>
  <c r="AT151" i="29"/>
  <c r="AT148" i="28"/>
  <c r="AU136" i="28"/>
  <c r="AU149" i="28" s="1"/>
  <c r="AU139" i="28"/>
  <c r="AU152" i="28" s="1"/>
  <c r="AT151" i="28"/>
  <c r="AS69" i="28"/>
  <c r="AU77" i="28"/>
  <c r="AU90" i="28" s="1"/>
  <c r="AT89" i="28"/>
  <c r="AU80" i="29"/>
  <c r="AU93" i="29" s="1"/>
  <c r="AT92" i="29"/>
  <c r="AU143" i="28"/>
  <c r="AU156" i="28" s="1"/>
  <c r="AT155" i="28"/>
  <c r="AT130" i="2"/>
  <c r="AR21" i="29"/>
  <c r="AQ170" i="29"/>
  <c r="AQ33" i="29"/>
  <c r="AQ183" i="29" s="1"/>
  <c r="AQ167" i="29"/>
  <c r="AR18" i="29"/>
  <c r="AQ30" i="29"/>
  <c r="AQ180" i="29" s="1"/>
  <c r="AU310" i="27"/>
  <c r="AU312" i="27" s="1"/>
  <c r="AU325" i="27" s="1"/>
  <c r="AU73" i="29"/>
  <c r="AU75" i="29" s="1"/>
  <c r="AU73" i="28"/>
  <c r="AU75" i="28" s="1"/>
  <c r="AT378" i="27"/>
  <c r="AT383" i="27" s="1"/>
  <c r="AS390" i="27"/>
  <c r="AS396" i="27" s="1"/>
  <c r="AT215" i="27"/>
  <c r="AT243" i="27" s="1"/>
  <c r="AT83" i="27"/>
  <c r="AU56" i="27"/>
  <c r="AU47" i="29"/>
  <c r="AU60" i="29" s="1"/>
  <c r="AT59" i="29"/>
  <c r="AO39" i="28"/>
  <c r="AO189" i="28" s="1"/>
  <c r="AT216" i="27"/>
  <c r="AU57" i="27"/>
  <c r="AT58" i="28"/>
  <c r="AU46" i="28"/>
  <c r="AU59" i="28" s="1"/>
  <c r="AT56" i="28"/>
  <c r="AQ169" i="29"/>
  <c r="AR20" i="29"/>
  <c r="AQ32" i="29"/>
  <c r="AQ182" i="29" s="1"/>
  <c r="AR260" i="27"/>
  <c r="AQ409" i="27"/>
  <c r="AQ272" i="27"/>
  <c r="AQ422" i="27" s="1"/>
  <c r="AU377" i="27"/>
  <c r="AU390" i="27" s="1"/>
  <c r="AT389" i="27"/>
  <c r="AQ402" i="27"/>
  <c r="AR253" i="27"/>
  <c r="AQ265" i="27"/>
  <c r="AU314" i="27"/>
  <c r="AU327" i="27" s="1"/>
  <c r="AT326" i="27"/>
  <c r="AU136" i="29"/>
  <c r="AU149" i="29" s="1"/>
  <c r="AT148" i="29"/>
  <c r="AT223" i="27"/>
  <c r="AU64" i="27"/>
  <c r="AU280" i="27"/>
  <c r="AU282" i="27" s="1"/>
  <c r="AU43" i="28"/>
  <c r="AU45" i="28" s="1"/>
  <c r="AU43" i="29"/>
  <c r="AU45" i="29" s="1"/>
  <c r="AS306" i="27"/>
  <c r="AU284" i="27"/>
  <c r="AU297" i="27" s="1"/>
  <c r="AT296" i="27"/>
  <c r="AT222" i="27"/>
  <c r="AU63" i="27"/>
  <c r="AQ29" i="28"/>
  <c r="AQ179" i="28" s="1"/>
  <c r="AQ166" i="28"/>
  <c r="AR17" i="28"/>
  <c r="AP415" i="27"/>
  <c r="AU347" i="27"/>
  <c r="AU360" i="27" s="1"/>
  <c r="AT359" i="27"/>
  <c r="AT224" i="27"/>
  <c r="AU55" i="27"/>
  <c r="AU79" i="28"/>
  <c r="AU92" i="28" s="1"/>
  <c r="AT91" i="28"/>
  <c r="AS366" i="27"/>
  <c r="AU318" i="27"/>
  <c r="AU331" i="27" s="1"/>
  <c r="AT330" i="27"/>
  <c r="AU83" i="29"/>
  <c r="AU96" i="29" s="1"/>
  <c r="AT95" i="29"/>
  <c r="AU50" i="28"/>
  <c r="AU63" i="28" s="1"/>
  <c r="AT62" i="28"/>
  <c r="AU81" i="28"/>
  <c r="AU94" i="28" s="1"/>
  <c r="AT93" i="28"/>
  <c r="AU53" i="28"/>
  <c r="AU66" i="28" s="1"/>
  <c r="AT65" i="28"/>
  <c r="AU78" i="28"/>
  <c r="AU91" i="28" s="1"/>
  <c r="AT90" i="28"/>
  <c r="AU81" i="29"/>
  <c r="AU94" i="29" s="1"/>
  <c r="AT93" i="29"/>
  <c r="AU78" i="29"/>
  <c r="AU91" i="29" s="1"/>
  <c r="AT90" i="29"/>
  <c r="AU83" i="28"/>
  <c r="AU96" i="28" s="1"/>
  <c r="AT95" i="28"/>
  <c r="AU373" i="27"/>
  <c r="AU386" i="27" s="1"/>
  <c r="AT385" i="27"/>
  <c r="AQ165" i="29"/>
  <c r="AR16" i="29"/>
  <c r="AQ28" i="29"/>
  <c r="AR258" i="27"/>
  <c r="AQ407" i="27"/>
  <c r="AQ270" i="27"/>
  <c r="AQ420" i="27" s="1"/>
  <c r="AS99" i="28"/>
  <c r="AR17" i="29"/>
  <c r="AQ166" i="29"/>
  <c r="AQ29" i="29"/>
  <c r="AQ179" i="29" s="1"/>
  <c r="AU291" i="27"/>
  <c r="AU304" i="27" s="1"/>
  <c r="AT303" i="27"/>
  <c r="AU285" i="27"/>
  <c r="AU298" i="27" s="1"/>
  <c r="AT297" i="27"/>
  <c r="AU108" i="28"/>
  <c r="AU121" i="28" s="1"/>
  <c r="AT120" i="28"/>
  <c r="AU54" i="29"/>
  <c r="AU67" i="29" s="1"/>
  <c r="AT66" i="29"/>
  <c r="AR254" i="27"/>
  <c r="AQ403" i="27"/>
  <c r="AQ266" i="27"/>
  <c r="AQ416" i="27" s="1"/>
  <c r="AQ173" i="29"/>
  <c r="AR24" i="29"/>
  <c r="AQ36" i="29"/>
  <c r="AQ186" i="29" s="1"/>
  <c r="AU108" i="2"/>
  <c r="AU113" i="2" s="1"/>
  <c r="AU117" i="2" s="1"/>
  <c r="AU130" i="2" s="1"/>
  <c r="AU345" i="27"/>
  <c r="AU358" i="27" s="1"/>
  <c r="AT357" i="27"/>
  <c r="AU344" i="27"/>
  <c r="AU357" i="27" s="1"/>
  <c r="AT356" i="27"/>
  <c r="AU144" i="29"/>
  <c r="AU157" i="29" s="1"/>
  <c r="AT156" i="29"/>
  <c r="AU107" i="28"/>
  <c r="AU120" i="28" s="1"/>
  <c r="AT119" i="28"/>
  <c r="AP167" i="29"/>
  <c r="AQ18" i="29"/>
  <c r="AQ26" i="29" s="1"/>
  <c r="AQ176" i="29" s="1"/>
  <c r="AP30" i="29"/>
  <c r="AP180" i="29" s="1"/>
  <c r="AU114" i="28"/>
  <c r="AU127" i="28" s="1"/>
  <c r="AT126" i="28"/>
  <c r="AQ36" i="28"/>
  <c r="AQ186" i="28" s="1"/>
  <c r="AR24" i="28"/>
  <c r="AQ173" i="28"/>
  <c r="AU48" i="29"/>
  <c r="AU61" i="29" s="1"/>
  <c r="AT60" i="29"/>
  <c r="AT88" i="28"/>
  <c r="AU76" i="28"/>
  <c r="AU89" i="28" s="1"/>
  <c r="AT86" i="28"/>
  <c r="AU110" i="28"/>
  <c r="AU123" i="28" s="1"/>
  <c r="AT122" i="28"/>
  <c r="AU140" i="29"/>
  <c r="AU153" i="29" s="1"/>
  <c r="AT152" i="29"/>
  <c r="AQ411" i="27"/>
  <c r="AQ274" i="27"/>
  <c r="AQ424" i="27" s="1"/>
  <c r="AS220" i="27"/>
  <c r="AS226" i="27" s="1"/>
  <c r="AS241" i="27" s="1"/>
  <c r="AT61" i="27"/>
  <c r="AQ33" i="28"/>
  <c r="AQ183" i="28" s="1"/>
  <c r="AQ170" i="28"/>
  <c r="AR21" i="28"/>
  <c r="AQ34" i="28"/>
  <c r="AQ184" i="28" s="1"/>
  <c r="AQ171" i="28"/>
  <c r="AR22" i="28"/>
  <c r="AU290" i="27"/>
  <c r="AU303" i="27" s="1"/>
  <c r="AT302" i="27"/>
  <c r="AP178" i="28"/>
  <c r="AO276" i="27"/>
  <c r="AO426" i="27" s="1"/>
  <c r="AO416" i="27"/>
  <c r="AP263" i="27"/>
  <c r="AP413" i="27" s="1"/>
  <c r="AU289" i="27"/>
  <c r="AU302" i="27" s="1"/>
  <c r="AT301" i="27"/>
  <c r="AU84" i="28"/>
  <c r="AU97" i="28" s="1"/>
  <c r="AT96" i="28"/>
  <c r="AU138" i="29"/>
  <c r="AU151" i="29" s="1"/>
  <c r="AT150" i="29"/>
  <c r="AU317" i="27"/>
  <c r="AT329" i="27"/>
  <c r="AU82" i="29"/>
  <c r="AU95" i="29" s="1"/>
  <c r="AT94" i="29"/>
  <c r="AP30" i="28"/>
  <c r="AP180" i="28" s="1"/>
  <c r="AP167" i="28"/>
  <c r="AQ18" i="28"/>
  <c r="AQ26" i="28" s="1"/>
  <c r="AQ176" i="28" s="1"/>
  <c r="AU349" i="27"/>
  <c r="AU362" i="27" s="1"/>
  <c r="AT361" i="27"/>
  <c r="AU375" i="27"/>
  <c r="AU388" i="27" s="1"/>
  <c r="AT387" i="27"/>
  <c r="AU140" i="28"/>
  <c r="AU153" i="28" s="1"/>
  <c r="AT152" i="28"/>
  <c r="AU378" i="27"/>
  <c r="AU391" i="27" s="1"/>
  <c r="AT390" i="27"/>
  <c r="AU48" i="28"/>
  <c r="AU61" i="28" s="1"/>
  <c r="AT60" i="28"/>
  <c r="AU80" i="28"/>
  <c r="AU93" i="28" s="1"/>
  <c r="AT92" i="28"/>
  <c r="AU143" i="29"/>
  <c r="AU156" i="29" s="1"/>
  <c r="AT155" i="29"/>
  <c r="AU235" i="27"/>
  <c r="AU239" i="27" s="1"/>
  <c r="AU79" i="27"/>
  <c r="AR163" i="28"/>
  <c r="AR15" i="28"/>
  <c r="AU287" i="27"/>
  <c r="AU300" i="27" s="1"/>
  <c r="AT299" i="27"/>
  <c r="AU138" i="28"/>
  <c r="AU151" i="28" s="1"/>
  <c r="AT150" i="28"/>
  <c r="AU50" i="29"/>
  <c r="AU63" i="29" s="1"/>
  <c r="AT62" i="29"/>
  <c r="AU313" i="27"/>
  <c r="AU326" i="27" s="1"/>
  <c r="AT323" i="27"/>
  <c r="AT325" i="27"/>
  <c r="AU348" i="27"/>
  <c r="AT360" i="27"/>
  <c r="AU113" i="29"/>
  <c r="AU126" i="29" s="1"/>
  <c r="AT125" i="29"/>
  <c r="AT219" i="27"/>
  <c r="AU60" i="27"/>
  <c r="AU82" i="28"/>
  <c r="AU95" i="28" s="1"/>
  <c r="AT94" i="28"/>
  <c r="AU77" i="29"/>
  <c r="AU90" i="29" s="1"/>
  <c r="AT89" i="29"/>
  <c r="AU113" i="28"/>
  <c r="AU126" i="28" s="1"/>
  <c r="AT125" i="28"/>
  <c r="AT218" i="27"/>
  <c r="AU59" i="27"/>
  <c r="AU110" i="29"/>
  <c r="AU123" i="29" s="1"/>
  <c r="AT122" i="29"/>
  <c r="AT94" i="2"/>
  <c r="AS108" i="2"/>
  <c r="AS113" i="2" s="1"/>
  <c r="AS117" i="2" s="1"/>
  <c r="AS130" i="2" s="1"/>
  <c r="AS141" i="2" s="1"/>
  <c r="AS104" i="2"/>
  <c r="AS106" i="2" s="1"/>
  <c r="AU101" i="2"/>
  <c r="AU138" i="2" s="1"/>
  <c r="AU87" i="2"/>
  <c r="AU137" i="2" s="1"/>
  <c r="AT91" i="2"/>
  <c r="F90" i="39" l="1"/>
  <c r="AE172" i="37"/>
  <c r="F96" i="39"/>
  <c r="AE120" i="37"/>
  <c r="AE126" i="37"/>
  <c r="AE128" i="37" s="1"/>
  <c r="AF116" i="37"/>
  <c r="AF126" i="37" s="1"/>
  <c r="F69" i="39"/>
  <c r="C155" i="37"/>
  <c r="C34" i="41" s="1"/>
  <c r="D47" i="37"/>
  <c r="C4" i="41"/>
  <c r="AI35" i="39" a="1"/>
  <c r="AI35" i="39" s="1"/>
  <c r="AI41" i="39" s="1"/>
  <c r="C158" i="37"/>
  <c r="C156" i="37"/>
  <c r="B34" i="41" s="1"/>
  <c r="C183" i="37"/>
  <c r="F63" i="39"/>
  <c r="G29" i="37"/>
  <c r="G28" i="37" s="1"/>
  <c r="G38" i="37" s="1"/>
  <c r="C175" i="37"/>
  <c r="F262" i="36"/>
  <c r="AL265" i="36"/>
  <c r="F265" i="36" s="1"/>
  <c r="F29" i="37"/>
  <c r="F28" i="37" s="1"/>
  <c r="F38" i="37" s="1"/>
  <c r="C147" i="37"/>
  <c r="AL33" i="39"/>
  <c r="AJ36" i="39" s="1"/>
  <c r="AJ42" i="39" s="1"/>
  <c r="D29" i="37"/>
  <c r="D28" i="37" s="1"/>
  <c r="D38" i="37" s="1"/>
  <c r="C91" i="37"/>
  <c r="F200" i="36"/>
  <c r="AL203" i="36"/>
  <c r="F203" i="36" s="1"/>
  <c r="AT129" i="35"/>
  <c r="AT99" i="29"/>
  <c r="AT69" i="35"/>
  <c r="AT99" i="35"/>
  <c r="AP39" i="35"/>
  <c r="AP189" i="35" s="1"/>
  <c r="AT99" i="34"/>
  <c r="AU116" i="35"/>
  <c r="AU118" i="35"/>
  <c r="AU129" i="35" s="1"/>
  <c r="AR174" i="34"/>
  <c r="AR37" i="34"/>
  <c r="AR187" i="34" s="1"/>
  <c r="AT129" i="34"/>
  <c r="AU148" i="34"/>
  <c r="AU142" i="35"/>
  <c r="AU155" i="35" s="1"/>
  <c r="AT154" i="35"/>
  <c r="AT159" i="35" s="1"/>
  <c r="AS15" i="35"/>
  <c r="AS163" i="35"/>
  <c r="AS16" i="34"/>
  <c r="AR165" i="34"/>
  <c r="AR28" i="34"/>
  <c r="AS16" i="35"/>
  <c r="AR165" i="35"/>
  <c r="AR28" i="35"/>
  <c r="AS24" i="35"/>
  <c r="AR173" i="35"/>
  <c r="AR36" i="35"/>
  <c r="AR186" i="35" s="1"/>
  <c r="AS18" i="35"/>
  <c r="AR167" i="35"/>
  <c r="AR30" i="35"/>
  <c r="AR180" i="35" s="1"/>
  <c r="AR167" i="34"/>
  <c r="AS18" i="34"/>
  <c r="AR30" i="34"/>
  <c r="AR180" i="34" s="1"/>
  <c r="AS15" i="34"/>
  <c r="AS163" i="34"/>
  <c r="AR170" i="35"/>
  <c r="AS21" i="35"/>
  <c r="AR33" i="35"/>
  <c r="AR183" i="35" s="1"/>
  <c r="AU56" i="35"/>
  <c r="AU58" i="35"/>
  <c r="AU69" i="35" s="1"/>
  <c r="AT146" i="35"/>
  <c r="AU56" i="34"/>
  <c r="AU58" i="34"/>
  <c r="AU69" i="34" s="1"/>
  <c r="AU142" i="34"/>
  <c r="AU155" i="34" s="1"/>
  <c r="AT154" i="34"/>
  <c r="AT159" i="34" s="1"/>
  <c r="AU86" i="35"/>
  <c r="AU88" i="35"/>
  <c r="AU99" i="35" s="1"/>
  <c r="AR170" i="34"/>
  <c r="AS21" i="34"/>
  <c r="AR33" i="34"/>
  <c r="AR183" i="34" s="1"/>
  <c r="AQ178" i="35"/>
  <c r="AQ168" i="34"/>
  <c r="AR19" i="34"/>
  <c r="AQ31" i="34"/>
  <c r="AQ181" i="34" s="1"/>
  <c r="AU86" i="34"/>
  <c r="AU88" i="34"/>
  <c r="AS23" i="34"/>
  <c r="AR172" i="34"/>
  <c r="AR35" i="34"/>
  <c r="AR185" i="34" s="1"/>
  <c r="AQ178" i="34"/>
  <c r="AR168" i="35"/>
  <c r="AS19" i="35"/>
  <c r="AR31" i="35"/>
  <c r="AR181" i="35" s="1"/>
  <c r="AP39" i="34"/>
  <c r="AP189" i="34" s="1"/>
  <c r="AR171" i="34"/>
  <c r="AS22" i="34"/>
  <c r="AR34" i="34"/>
  <c r="AR184" i="34" s="1"/>
  <c r="AR174" i="35"/>
  <c r="AR37" i="35"/>
  <c r="AR187" i="35" s="1"/>
  <c r="AP276" i="27"/>
  <c r="AP426" i="27" s="1"/>
  <c r="AT13" i="35"/>
  <c r="AT13" i="34"/>
  <c r="AS24" i="34"/>
  <c r="AR173" i="34"/>
  <c r="AR36" i="34"/>
  <c r="AR186" i="34" s="1"/>
  <c r="AU116" i="34"/>
  <c r="AU118" i="34"/>
  <c r="AU129" i="34" s="1"/>
  <c r="AR171" i="35"/>
  <c r="AS22" i="35"/>
  <c r="AR34" i="35"/>
  <c r="AR184" i="35" s="1"/>
  <c r="AR166" i="35"/>
  <c r="AS17" i="35"/>
  <c r="AR29" i="35"/>
  <c r="AR179" i="35" s="1"/>
  <c r="AR168" i="34"/>
  <c r="AS19" i="34"/>
  <c r="AR31" i="34"/>
  <c r="AR181" i="34" s="1"/>
  <c r="AU148" i="35"/>
  <c r="AS17" i="34"/>
  <c r="AR166" i="34"/>
  <c r="AR29" i="34"/>
  <c r="AR179" i="34" s="1"/>
  <c r="AT69" i="34"/>
  <c r="AS23" i="35"/>
  <c r="AR172" i="35"/>
  <c r="AR35" i="35"/>
  <c r="AR185" i="35" s="1"/>
  <c r="AQ168" i="35"/>
  <c r="AR19" i="35"/>
  <c r="AQ31" i="35"/>
  <c r="AQ181" i="35" s="1"/>
  <c r="AU90" i="34"/>
  <c r="AT129" i="29"/>
  <c r="AT336" i="27"/>
  <c r="AT99" i="28"/>
  <c r="AT69" i="29"/>
  <c r="AU220" i="27"/>
  <c r="AT221" i="27"/>
  <c r="AT226" i="27" s="1"/>
  <c r="AT241" i="27" s="1"/>
  <c r="AU62" i="27"/>
  <c r="AU66" i="27" s="1"/>
  <c r="AU81" i="27" s="1"/>
  <c r="AR174" i="28"/>
  <c r="AR37" i="28"/>
  <c r="AR187" i="28" s="1"/>
  <c r="AQ178" i="29"/>
  <c r="AU223" i="27"/>
  <c r="AU56" i="28"/>
  <c r="AU58" i="28"/>
  <c r="AU69" i="28" s="1"/>
  <c r="AU118" i="28"/>
  <c r="AU129" i="28" s="1"/>
  <c r="AU116" i="28"/>
  <c r="AU148" i="29"/>
  <c r="AR29" i="28"/>
  <c r="AR179" i="28" s="1"/>
  <c r="AS17" i="28"/>
  <c r="AR166" i="28"/>
  <c r="AR28" i="28"/>
  <c r="AR165" i="28"/>
  <c r="AS16" i="28"/>
  <c r="AU323" i="27"/>
  <c r="AU330" i="27"/>
  <c r="AU336" i="27" s="1"/>
  <c r="AU293" i="27"/>
  <c r="AU295" i="27"/>
  <c r="AU306" i="27" s="1"/>
  <c r="AU379" i="27"/>
  <c r="AU392" i="27" s="1"/>
  <c r="AT391" i="27"/>
  <c r="AT396" i="27" s="1"/>
  <c r="AU116" i="29"/>
  <c r="AU118" i="29"/>
  <c r="AU221" i="27"/>
  <c r="AR402" i="27"/>
  <c r="AS253" i="27"/>
  <c r="AR265" i="27"/>
  <c r="AR256" i="27"/>
  <c r="AR263" i="27" s="1"/>
  <c r="AR413" i="27" s="1"/>
  <c r="AQ405" i="27"/>
  <c r="AQ268" i="27"/>
  <c r="AQ418" i="27" s="1"/>
  <c r="AT129" i="28"/>
  <c r="AR35" i="28"/>
  <c r="AR185" i="28" s="1"/>
  <c r="AR172" i="28"/>
  <c r="AS23" i="28"/>
  <c r="AR166" i="29"/>
  <c r="AS17" i="29"/>
  <c r="AR29" i="29"/>
  <c r="AR179" i="29" s="1"/>
  <c r="AU224" i="27"/>
  <c r="AT66" i="27"/>
  <c r="AT81" i="27" s="1"/>
  <c r="AU88" i="28"/>
  <c r="AU99" i="28" s="1"/>
  <c r="AU86" i="28"/>
  <c r="AS22" i="29"/>
  <c r="AR171" i="29"/>
  <c r="AR34" i="29"/>
  <c r="AR184" i="29" s="1"/>
  <c r="AR411" i="27"/>
  <c r="AR274" i="27"/>
  <c r="AR424" i="27" s="1"/>
  <c r="AU129" i="29"/>
  <c r="AQ31" i="28"/>
  <c r="AQ181" i="28" s="1"/>
  <c r="AQ168" i="28"/>
  <c r="AR19" i="28"/>
  <c r="AR26" i="28" s="1"/>
  <c r="AR176" i="28" s="1"/>
  <c r="AR174" i="29"/>
  <c r="AR37" i="29"/>
  <c r="AR187" i="29" s="1"/>
  <c r="AS18" i="29"/>
  <c r="AR167" i="29"/>
  <c r="AR30" i="29"/>
  <c r="AR180" i="29" s="1"/>
  <c r="AU86" i="29"/>
  <c r="AU88" i="29"/>
  <c r="AU99" i="29" s="1"/>
  <c r="AT69" i="28"/>
  <c r="AS260" i="27"/>
  <c r="AR409" i="27"/>
  <c r="AR272" i="27"/>
  <c r="AR422" i="27" s="1"/>
  <c r="AQ178" i="28"/>
  <c r="AS16" i="29"/>
  <c r="AR165" i="29"/>
  <c r="AR28" i="29"/>
  <c r="AR33" i="28"/>
  <c r="AR183" i="28" s="1"/>
  <c r="AR170" i="28"/>
  <c r="AS21" i="28"/>
  <c r="AU215" i="27"/>
  <c r="AU243" i="27" s="1"/>
  <c r="AU83" i="27"/>
  <c r="AR30" i="28"/>
  <c r="AR180" i="28" s="1"/>
  <c r="AR167" i="28"/>
  <c r="AS18" i="28"/>
  <c r="AQ415" i="27"/>
  <c r="AS261" i="27"/>
  <c r="AR410" i="27"/>
  <c r="AR273" i="27"/>
  <c r="AR423" i="27" s="1"/>
  <c r="AU217" i="27"/>
  <c r="AU216" i="27"/>
  <c r="AS258" i="27"/>
  <c r="AR407" i="27"/>
  <c r="AR270" i="27"/>
  <c r="AR420" i="27" s="1"/>
  <c r="AR34" i="28"/>
  <c r="AR184" i="28" s="1"/>
  <c r="AR171" i="28"/>
  <c r="AS22" i="28"/>
  <c r="AQ168" i="29"/>
  <c r="AR19" i="29"/>
  <c r="AQ31" i="29"/>
  <c r="AQ181" i="29" s="1"/>
  <c r="AS254" i="27"/>
  <c r="AR403" i="27"/>
  <c r="AR266" i="27"/>
  <c r="AR416" i="27" s="1"/>
  <c r="AT250" i="27"/>
  <c r="AT13" i="29"/>
  <c r="AT13" i="28"/>
  <c r="AS163" i="28"/>
  <c r="AS15" i="28"/>
  <c r="AP39" i="29"/>
  <c r="AP189" i="29" s="1"/>
  <c r="AR31" i="28"/>
  <c r="AR181" i="28" s="1"/>
  <c r="AS19" i="28"/>
  <c r="AR168" i="28"/>
  <c r="AU393" i="27"/>
  <c r="AU142" i="29"/>
  <c r="AU155" i="29" s="1"/>
  <c r="AT154" i="29"/>
  <c r="AT159" i="29" s="1"/>
  <c r="AU219" i="27"/>
  <c r="AP39" i="28"/>
  <c r="AP189" i="28" s="1"/>
  <c r="AR170" i="29"/>
  <c r="AS21" i="29"/>
  <c r="AR33" i="29"/>
  <c r="AR183" i="29" s="1"/>
  <c r="AR168" i="29"/>
  <c r="AS19" i="29"/>
  <c r="AR31" i="29"/>
  <c r="AR181" i="29" s="1"/>
  <c r="AS15" i="29"/>
  <c r="AS163" i="29"/>
  <c r="AR172" i="29"/>
  <c r="AS23" i="29"/>
  <c r="AR35" i="29"/>
  <c r="AR185" i="29" s="1"/>
  <c r="AU142" i="28"/>
  <c r="AU155" i="28" s="1"/>
  <c r="AT154" i="28"/>
  <c r="AT159" i="28" s="1"/>
  <c r="AR36" i="28"/>
  <c r="AR186" i="28" s="1"/>
  <c r="AR173" i="28"/>
  <c r="AS24" i="28"/>
  <c r="AT118" i="2"/>
  <c r="AS128" i="2"/>
  <c r="AT104" i="2"/>
  <c r="AT106" i="2" s="1"/>
  <c r="AU353" i="27"/>
  <c r="AU361" i="27"/>
  <c r="AU366" i="27" s="1"/>
  <c r="AS255" i="27"/>
  <c r="AR404" i="27"/>
  <c r="AR267" i="27"/>
  <c r="AR417" i="27" s="1"/>
  <c r="AT306" i="27"/>
  <c r="AS259" i="27"/>
  <c r="AR408" i="27"/>
  <c r="AR271" i="27"/>
  <c r="AR421" i="27" s="1"/>
  <c r="AU56" i="29"/>
  <c r="AU58" i="29"/>
  <c r="AU69" i="29" s="1"/>
  <c r="AR173" i="29"/>
  <c r="AS24" i="29"/>
  <c r="AR36" i="29"/>
  <c r="AR186" i="29" s="1"/>
  <c r="AS252" i="27"/>
  <c r="AS400" i="27"/>
  <c r="AT366" i="27"/>
  <c r="AU148" i="28"/>
  <c r="AU218" i="27"/>
  <c r="AS256" i="27"/>
  <c r="AR405" i="27"/>
  <c r="AR268" i="27"/>
  <c r="AR418" i="27" s="1"/>
  <c r="AU91" i="2"/>
  <c r="AU95" i="2"/>
  <c r="D27" i="42" l="1"/>
  <c r="D12" i="42"/>
  <c r="D6" i="42"/>
  <c r="D24" i="42"/>
  <c r="D18" i="42"/>
  <c r="D11" i="42"/>
  <c r="D23" i="42"/>
  <c r="D20" i="42"/>
  <c r="D22" i="42"/>
  <c r="D19" i="42"/>
  <c r="D21" i="42"/>
  <c r="D8" i="42"/>
  <c r="D5" i="42"/>
  <c r="D7" i="42"/>
  <c r="D28" i="42"/>
  <c r="D4" i="42"/>
  <c r="D17" i="42"/>
  <c r="AE182" i="37"/>
  <c r="AE184" i="37" s="1"/>
  <c r="AE176" i="37"/>
  <c r="C157" i="37"/>
  <c r="F49" i="37" s="1"/>
  <c r="F47" i="37"/>
  <c r="F48" i="37" s="1"/>
  <c r="G47" i="37"/>
  <c r="C49" i="41"/>
  <c r="F50" i="37"/>
  <c r="F34" i="41"/>
  <c r="AI36" i="39"/>
  <c r="AI42" i="39" s="1"/>
  <c r="AE88" i="37" s="1"/>
  <c r="AF88" i="37"/>
  <c r="AF128" i="37"/>
  <c r="C126" i="37"/>
  <c r="D19" i="41" s="1"/>
  <c r="C172" i="37"/>
  <c r="C176" i="37" s="1"/>
  <c r="AF182" i="37"/>
  <c r="AF176" i="37"/>
  <c r="F40" i="37"/>
  <c r="AF120" i="37"/>
  <c r="C116" i="37"/>
  <c r="AU159" i="34"/>
  <c r="AU383" i="27"/>
  <c r="AU159" i="35"/>
  <c r="AU146" i="35"/>
  <c r="AU99" i="34"/>
  <c r="AS171" i="35"/>
  <c r="AT22" i="35"/>
  <c r="AS34" i="35"/>
  <c r="AS184" i="35" s="1"/>
  <c r="AT17" i="35"/>
  <c r="AS166" i="35"/>
  <c r="AS29" i="35"/>
  <c r="AS179" i="35" s="1"/>
  <c r="AS172" i="35"/>
  <c r="AT23" i="35"/>
  <c r="AS35" i="35"/>
  <c r="AS185" i="35" s="1"/>
  <c r="AS171" i="34"/>
  <c r="AT22" i="34"/>
  <c r="AS34" i="34"/>
  <c r="AS184" i="34" s="1"/>
  <c r="AS168" i="35"/>
  <c r="AT19" i="35"/>
  <c r="AS31" i="35"/>
  <c r="AS181" i="35" s="1"/>
  <c r="AT16" i="35"/>
  <c r="AS165" i="35"/>
  <c r="AS28" i="35"/>
  <c r="AT15" i="34"/>
  <c r="AT163" i="34"/>
  <c r="AS172" i="34"/>
  <c r="AT23" i="34"/>
  <c r="AS35" i="34"/>
  <c r="AS185" i="34" s="1"/>
  <c r="AR169" i="34"/>
  <c r="AS20" i="34"/>
  <c r="AS26" i="34" s="1"/>
  <c r="AS176" i="34" s="1"/>
  <c r="AR32" i="34"/>
  <c r="AR182" i="34" s="1"/>
  <c r="AR178" i="34"/>
  <c r="AU13" i="35"/>
  <c r="AU13" i="34"/>
  <c r="AR169" i="35"/>
  <c r="AS20" i="35"/>
  <c r="AS26" i="35" s="1"/>
  <c r="AS176" i="35" s="1"/>
  <c r="AR32" i="35"/>
  <c r="AR182" i="35" s="1"/>
  <c r="AT18" i="34"/>
  <c r="AS167" i="34"/>
  <c r="AS30" i="34"/>
  <c r="AS180" i="34" s="1"/>
  <c r="AT15" i="35"/>
  <c r="AT163" i="35"/>
  <c r="AQ39" i="34"/>
  <c r="AQ189" i="34" s="1"/>
  <c r="AT16" i="34"/>
  <c r="AS165" i="34"/>
  <c r="AS28" i="34"/>
  <c r="AS174" i="35"/>
  <c r="AS37" i="35"/>
  <c r="AS187" i="35" s="1"/>
  <c r="AR26" i="34"/>
  <c r="AR176" i="34" s="1"/>
  <c r="AS168" i="34"/>
  <c r="AT19" i="34"/>
  <c r="AS31" i="34"/>
  <c r="AS181" i="34" s="1"/>
  <c r="AR178" i="35"/>
  <c r="AT17" i="34"/>
  <c r="AS166" i="34"/>
  <c r="AS29" i="34"/>
  <c r="AS179" i="34" s="1"/>
  <c r="AS167" i="35"/>
  <c r="AT18" i="35"/>
  <c r="AS30" i="35"/>
  <c r="AS180" i="35" s="1"/>
  <c r="AT24" i="34"/>
  <c r="AS36" i="34"/>
  <c r="AS186" i="34" s="1"/>
  <c r="AS173" i="34"/>
  <c r="AQ39" i="35"/>
  <c r="AQ189" i="35" s="1"/>
  <c r="AR26" i="35"/>
  <c r="AR176" i="35" s="1"/>
  <c r="AU146" i="34"/>
  <c r="AS173" i="35"/>
  <c r="AT24" i="35"/>
  <c r="AS36" i="35"/>
  <c r="AS186" i="35" s="1"/>
  <c r="AS169" i="34"/>
  <c r="AT20" i="34"/>
  <c r="AS32" i="34"/>
  <c r="AS182" i="34" s="1"/>
  <c r="AS174" i="34"/>
  <c r="AS37" i="34"/>
  <c r="AS187" i="34" s="1"/>
  <c r="AS169" i="35"/>
  <c r="AT20" i="35"/>
  <c r="AS32" i="35"/>
  <c r="AS182" i="35" s="1"/>
  <c r="AU396" i="27"/>
  <c r="AQ276" i="27"/>
  <c r="AQ426" i="27" s="1"/>
  <c r="AU159" i="29"/>
  <c r="AQ39" i="28"/>
  <c r="AQ189" i="28" s="1"/>
  <c r="AU146" i="28"/>
  <c r="AU159" i="28"/>
  <c r="AS28" i="28"/>
  <c r="AS165" i="28"/>
  <c r="AT16" i="28"/>
  <c r="AS173" i="29"/>
  <c r="AT24" i="29"/>
  <c r="AS36" i="29"/>
  <c r="AS186" i="29" s="1"/>
  <c r="AR169" i="29"/>
  <c r="AS20" i="29"/>
  <c r="AS26" i="29" s="1"/>
  <c r="AS176" i="29" s="1"/>
  <c r="AR32" i="29"/>
  <c r="AR182" i="29" s="1"/>
  <c r="AT19" i="29"/>
  <c r="AS31" i="29"/>
  <c r="AS181" i="29" s="1"/>
  <c r="AS168" i="29"/>
  <c r="AS36" i="28"/>
  <c r="AS186" i="28" s="1"/>
  <c r="AS173" i="28"/>
  <c r="AT24" i="28"/>
  <c r="AR415" i="27"/>
  <c r="AU146" i="29"/>
  <c r="AQ39" i="29"/>
  <c r="AQ189" i="29" s="1"/>
  <c r="AT260" i="27"/>
  <c r="AS409" i="27"/>
  <c r="AS272" i="27"/>
  <c r="AS422" i="27" s="1"/>
  <c r="AU119" i="2"/>
  <c r="AU128" i="2" s="1"/>
  <c r="AT128" i="2"/>
  <c r="AT22" i="29"/>
  <c r="AS171" i="29"/>
  <c r="AS34" i="29"/>
  <c r="AS184" i="29" s="1"/>
  <c r="AT15" i="28"/>
  <c r="AT163" i="28"/>
  <c r="AT259" i="27"/>
  <c r="AS408" i="27"/>
  <c r="AS271" i="27"/>
  <c r="AS421" i="27" s="1"/>
  <c r="AR178" i="29"/>
  <c r="AT261" i="27"/>
  <c r="AS410" i="27"/>
  <c r="AS273" i="27"/>
  <c r="AS423" i="27" s="1"/>
  <c r="AS29" i="28"/>
  <c r="AS179" i="28" s="1"/>
  <c r="AS166" i="28"/>
  <c r="AT17" i="28"/>
  <c r="AS174" i="28"/>
  <c r="AS37" i="28"/>
  <c r="AS187" i="28" s="1"/>
  <c r="AT15" i="29"/>
  <c r="AT163" i="29"/>
  <c r="AS411" i="27"/>
  <c r="AS274" i="27"/>
  <c r="AS424" i="27" s="1"/>
  <c r="AU250" i="27"/>
  <c r="AU13" i="29"/>
  <c r="AU13" i="28"/>
  <c r="AR26" i="29"/>
  <c r="AR176" i="29" s="1"/>
  <c r="AT254" i="27"/>
  <c r="AS403" i="27"/>
  <c r="AS266" i="27"/>
  <c r="AS416" i="27" s="1"/>
  <c r="AT252" i="27"/>
  <c r="AT400" i="27"/>
  <c r="AS35" i="28"/>
  <c r="AS185" i="28" s="1"/>
  <c r="AS172" i="28"/>
  <c r="AT23" i="28"/>
  <c r="AR32" i="28"/>
  <c r="AR182" i="28" s="1"/>
  <c r="AR169" i="28"/>
  <c r="AS20" i="28"/>
  <c r="AR178" i="28"/>
  <c r="AS174" i="29"/>
  <c r="AS37" i="29"/>
  <c r="AS187" i="29" s="1"/>
  <c r="AT17" i="29"/>
  <c r="AS166" i="29"/>
  <c r="AS29" i="29"/>
  <c r="AS179" i="29" s="1"/>
  <c r="AT256" i="27"/>
  <c r="AS405" i="27"/>
  <c r="AS268" i="27"/>
  <c r="AS418" i="27" s="1"/>
  <c r="AT16" i="29"/>
  <c r="AS165" i="29"/>
  <c r="AS28" i="29"/>
  <c r="AS32" i="28"/>
  <c r="AS182" i="28" s="1"/>
  <c r="AS169" i="28"/>
  <c r="AT20" i="28"/>
  <c r="AS31" i="28"/>
  <c r="AS181" i="28" s="1"/>
  <c r="AS168" i="28"/>
  <c r="AT19" i="28"/>
  <c r="AT23" i="29"/>
  <c r="AS172" i="29"/>
  <c r="AS35" i="29"/>
  <c r="AS185" i="29" s="1"/>
  <c r="AS167" i="29"/>
  <c r="AT18" i="29"/>
  <c r="AS30" i="29"/>
  <c r="AS180" i="29" s="1"/>
  <c r="AS167" i="28"/>
  <c r="AT18" i="28"/>
  <c r="AS30" i="28"/>
  <c r="AS180" i="28" s="1"/>
  <c r="AU104" i="2"/>
  <c r="AU106" i="2" s="1"/>
  <c r="AT257" i="27"/>
  <c r="AS406" i="27"/>
  <c r="AS269" i="27"/>
  <c r="AS419" i="27" s="1"/>
  <c r="AS402" i="27"/>
  <c r="AT253" i="27"/>
  <c r="AS265" i="27"/>
  <c r="AS169" i="29"/>
  <c r="AT20" i="29"/>
  <c r="AS32" i="29"/>
  <c r="AS182" i="29" s="1"/>
  <c r="AT255" i="27"/>
  <c r="AS404" i="27"/>
  <c r="AS267" i="27"/>
  <c r="AS417" i="27" s="1"/>
  <c r="AT131" i="2"/>
  <c r="AT141" i="2" s="1"/>
  <c r="AS34" i="28"/>
  <c r="AS184" i="28" s="1"/>
  <c r="AS171" i="28"/>
  <c r="AT22" i="28"/>
  <c r="AS257" i="27"/>
  <c r="AR406" i="27"/>
  <c r="AR269" i="27"/>
  <c r="AR419" i="27" s="1"/>
  <c r="AU222" i="27"/>
  <c r="AU226" i="27" s="1"/>
  <c r="AU241" i="27" s="1"/>
  <c r="F36" i="39" l="1"/>
  <c r="E34" i="41"/>
  <c r="F42" i="39"/>
  <c r="AR39" i="29"/>
  <c r="AR189" i="29" s="1"/>
  <c r="G35" i="37"/>
  <c r="G34" i="37" s="1"/>
  <c r="AE92" i="37"/>
  <c r="AE98" i="37"/>
  <c r="AE100" i="37" s="1"/>
  <c r="E46" i="37"/>
  <c r="E48" i="37" s="1"/>
  <c r="C129" i="37"/>
  <c r="C128" i="37"/>
  <c r="B19" i="41" s="1"/>
  <c r="C130" i="37"/>
  <c r="C182" i="37"/>
  <c r="D49" i="41" s="1"/>
  <c r="AF184" i="37"/>
  <c r="AF92" i="37"/>
  <c r="AF98" i="37"/>
  <c r="C88" i="37"/>
  <c r="D35" i="37" s="1"/>
  <c r="AR39" i="35"/>
  <c r="AR189" i="35" s="1"/>
  <c r="E35" i="37"/>
  <c r="C120" i="37"/>
  <c r="AU132" i="2"/>
  <c r="AU141" i="2" s="1"/>
  <c r="AR39" i="34"/>
  <c r="AR189" i="34" s="1"/>
  <c r="AS178" i="34"/>
  <c r="AT165" i="34"/>
  <c r="AU16" i="34"/>
  <c r="AT28" i="34"/>
  <c r="AT170" i="34"/>
  <c r="AU21" i="34"/>
  <c r="AT33" i="34"/>
  <c r="AT183" i="34" s="1"/>
  <c r="AU18" i="34"/>
  <c r="AT30" i="34"/>
  <c r="AT180" i="34" s="1"/>
  <c r="AT167" i="34"/>
  <c r="AT174" i="34"/>
  <c r="AT37" i="34"/>
  <c r="AT187" i="34" s="1"/>
  <c r="AU19" i="34"/>
  <c r="AT168" i="34"/>
  <c r="AT31" i="34"/>
  <c r="AT181" i="34" s="1"/>
  <c r="AS178" i="35"/>
  <c r="AT172" i="34"/>
  <c r="AU23" i="34"/>
  <c r="AT35" i="34"/>
  <c r="AT185" i="34" s="1"/>
  <c r="AT170" i="35"/>
  <c r="AU21" i="35"/>
  <c r="AT33" i="35"/>
  <c r="AT183" i="35" s="1"/>
  <c r="AT174" i="35"/>
  <c r="AT37" i="35"/>
  <c r="AT187" i="35" s="1"/>
  <c r="AS170" i="34"/>
  <c r="AT21" i="34"/>
  <c r="AT26" i="34" s="1"/>
  <c r="AT176" i="34" s="1"/>
  <c r="AS33" i="34"/>
  <c r="AS183" i="34" s="1"/>
  <c r="AU18" i="35"/>
  <c r="AT167" i="35"/>
  <c r="AT30" i="35"/>
  <c r="AT180" i="35" s="1"/>
  <c r="AT168" i="35"/>
  <c r="AU19" i="35"/>
  <c r="AT31" i="35"/>
  <c r="AT181" i="35" s="1"/>
  <c r="AT169" i="34"/>
  <c r="AU20" i="34"/>
  <c r="AT32" i="34"/>
  <c r="AT182" i="34" s="1"/>
  <c r="AU17" i="34"/>
  <c r="AT166" i="34"/>
  <c r="AT29" i="34"/>
  <c r="AT179" i="34" s="1"/>
  <c r="AT21" i="35"/>
  <c r="AT26" i="35" s="1"/>
  <c r="AT176" i="35" s="1"/>
  <c r="AS170" i="35"/>
  <c r="AS33" i="35"/>
  <c r="AS183" i="35" s="1"/>
  <c r="AT166" i="35"/>
  <c r="AU17" i="35"/>
  <c r="AT29" i="35"/>
  <c r="AT179" i="35" s="1"/>
  <c r="AT173" i="35"/>
  <c r="AU24" i="35"/>
  <c r="AT36" i="35"/>
  <c r="AT186" i="35" s="1"/>
  <c r="AT172" i="35"/>
  <c r="AU23" i="35"/>
  <c r="AT35" i="35"/>
  <c r="AT185" i="35" s="1"/>
  <c r="AU15" i="34"/>
  <c r="AU163" i="34"/>
  <c r="AT173" i="34"/>
  <c r="AU24" i="34"/>
  <c r="AT36" i="34"/>
  <c r="AT186" i="34" s="1"/>
  <c r="AT165" i="35"/>
  <c r="AU16" i="35"/>
  <c r="AT28" i="35"/>
  <c r="AU15" i="35"/>
  <c r="AU163" i="35"/>
  <c r="AT169" i="35"/>
  <c r="AU20" i="35"/>
  <c r="AT32" i="35"/>
  <c r="AT182" i="35" s="1"/>
  <c r="AR39" i="28"/>
  <c r="AR189" i="28" s="1"/>
  <c r="AU252" i="27"/>
  <c r="AU400" i="27"/>
  <c r="AT37" i="28"/>
  <c r="AT187" i="28" s="1"/>
  <c r="AT174" i="28"/>
  <c r="AT33" i="28"/>
  <c r="AT183" i="28" s="1"/>
  <c r="AT170" i="28"/>
  <c r="AU21" i="28"/>
  <c r="AT402" i="27"/>
  <c r="AU253" i="27"/>
  <c r="AT265" i="27"/>
  <c r="AU260" i="27"/>
  <c r="AT409" i="27"/>
  <c r="AT272" i="27"/>
  <c r="AT422" i="27" s="1"/>
  <c r="AT258" i="27"/>
  <c r="AS407" i="27"/>
  <c r="AS270" i="27"/>
  <c r="AS420" i="27" s="1"/>
  <c r="AT170" i="29"/>
  <c r="AU21" i="29"/>
  <c r="AT33" i="29"/>
  <c r="AT183" i="29" s="1"/>
  <c r="AU258" i="27"/>
  <c r="AT407" i="27"/>
  <c r="AT270" i="27"/>
  <c r="AT420" i="27" s="1"/>
  <c r="AU257" i="27"/>
  <c r="AT406" i="27"/>
  <c r="AT269" i="27"/>
  <c r="AT419" i="27" s="1"/>
  <c r="AS33" i="28"/>
  <c r="AS183" i="28" s="1"/>
  <c r="AS170" i="28"/>
  <c r="AT21" i="28"/>
  <c r="AT174" i="29"/>
  <c r="AT37" i="29"/>
  <c r="AT187" i="29" s="1"/>
  <c r="AT28" i="28"/>
  <c r="AT165" i="28"/>
  <c r="AU16" i="28"/>
  <c r="AU261" i="27"/>
  <c r="AT410" i="27"/>
  <c r="AT273" i="27"/>
  <c r="AT423" i="27" s="1"/>
  <c r="AS415" i="27"/>
  <c r="AS178" i="29"/>
  <c r="AU255" i="27"/>
  <c r="AT404" i="27"/>
  <c r="AT267" i="27"/>
  <c r="AT417" i="27" s="1"/>
  <c r="AU16" i="29"/>
  <c r="AT28" i="29"/>
  <c r="AT165" i="29"/>
  <c r="AT411" i="27"/>
  <c r="AT274" i="27"/>
  <c r="AT424" i="27" s="1"/>
  <c r="AS26" i="28"/>
  <c r="AS176" i="28" s="1"/>
  <c r="AU254" i="27"/>
  <c r="AT403" i="27"/>
  <c r="AT266" i="27"/>
  <c r="AT416" i="27" s="1"/>
  <c r="AU24" i="29"/>
  <c r="AT173" i="29"/>
  <c r="AT36" i="29"/>
  <c r="AT186" i="29" s="1"/>
  <c r="AU18" i="29"/>
  <c r="AT167" i="29"/>
  <c r="AT30" i="29"/>
  <c r="AT180" i="29" s="1"/>
  <c r="AT36" i="28"/>
  <c r="AT186" i="28" s="1"/>
  <c r="AT173" i="28"/>
  <c r="AU24" i="28"/>
  <c r="AU20" i="29"/>
  <c r="AT169" i="29"/>
  <c r="AT32" i="29"/>
  <c r="AT182" i="29" s="1"/>
  <c r="AT29" i="28"/>
  <c r="AT179" i="28" s="1"/>
  <c r="AT166" i="28"/>
  <c r="AU17" i="28"/>
  <c r="AT168" i="29"/>
  <c r="AU19" i="29"/>
  <c r="AT31" i="29"/>
  <c r="AT181" i="29" s="1"/>
  <c r="AS263" i="27"/>
  <c r="AS413" i="27" s="1"/>
  <c r="AT31" i="28"/>
  <c r="AT181" i="28" s="1"/>
  <c r="AT168" i="28"/>
  <c r="AU19" i="28"/>
  <c r="AT32" i="28"/>
  <c r="AT182" i="28" s="1"/>
  <c r="AT169" i="28"/>
  <c r="AU20" i="28"/>
  <c r="AU163" i="28"/>
  <c r="AU15" i="28"/>
  <c r="AT172" i="29"/>
  <c r="AU23" i="29"/>
  <c r="AT35" i="29"/>
  <c r="AT185" i="29" s="1"/>
  <c r="AR276" i="27"/>
  <c r="AR426" i="27" s="1"/>
  <c r="AU256" i="27"/>
  <c r="AT405" i="27"/>
  <c r="AT268" i="27"/>
  <c r="AT418" i="27" s="1"/>
  <c r="AT172" i="28"/>
  <c r="AU23" i="28"/>
  <c r="AT35" i="28"/>
  <c r="AT185" i="28" s="1"/>
  <c r="AT166" i="29"/>
  <c r="AU17" i="29"/>
  <c r="AT29" i="29"/>
  <c r="AT179" i="29" s="1"/>
  <c r="AU15" i="29"/>
  <c r="AU163" i="29"/>
  <c r="AT30" i="28"/>
  <c r="AT180" i="28" s="1"/>
  <c r="AT167" i="28"/>
  <c r="AU18" i="28"/>
  <c r="AS170" i="29"/>
  <c r="AT21" i="29"/>
  <c r="AT26" i="29" s="1"/>
  <c r="AT176" i="29" s="1"/>
  <c r="AS33" i="29"/>
  <c r="AS183" i="29" s="1"/>
  <c r="AS178" i="28"/>
  <c r="C25" i="42" l="1"/>
  <c r="C16" i="42"/>
  <c r="C12" i="42"/>
  <c r="C4" i="42"/>
  <c r="C11" i="42"/>
  <c r="C6" i="42"/>
  <c r="C27" i="42"/>
  <c r="C10" i="42"/>
  <c r="C19" i="42"/>
  <c r="C21" i="42"/>
  <c r="C20" i="42"/>
  <c r="C28" i="42"/>
  <c r="C22" i="42"/>
  <c r="C15" i="42"/>
  <c r="C26" i="42"/>
  <c r="C9" i="42"/>
  <c r="C5" i="42"/>
  <c r="G39" i="37"/>
  <c r="G40" i="37" s="1"/>
  <c r="E49" i="37"/>
  <c r="E19" i="41"/>
  <c r="E50" i="37"/>
  <c r="F19" i="41"/>
  <c r="C185" i="37"/>
  <c r="G46" i="37"/>
  <c r="G48" i="37" s="1"/>
  <c r="C186" i="37"/>
  <c r="C184" i="37"/>
  <c r="B49" i="41" s="1"/>
  <c r="C98" i="37"/>
  <c r="D4" i="41" s="1"/>
  <c r="AF100" i="37"/>
  <c r="C92" i="37"/>
  <c r="E34" i="37"/>
  <c r="E39" i="37"/>
  <c r="D34" i="37"/>
  <c r="D39" i="37"/>
  <c r="D40" i="37" s="1"/>
  <c r="AU30" i="34"/>
  <c r="AU180" i="34" s="1"/>
  <c r="AU167" i="34"/>
  <c r="AU171" i="35"/>
  <c r="AU34" i="35"/>
  <c r="AU184" i="35" s="1"/>
  <c r="AU171" i="34"/>
  <c r="AU34" i="34"/>
  <c r="AU184" i="34" s="1"/>
  <c r="AU165" i="34"/>
  <c r="AU28" i="34"/>
  <c r="AU167" i="35"/>
  <c r="AU30" i="35"/>
  <c r="AU180" i="35" s="1"/>
  <c r="AU168" i="35"/>
  <c r="AU31" i="35"/>
  <c r="AU181" i="35" s="1"/>
  <c r="AU169" i="34"/>
  <c r="AU32" i="34"/>
  <c r="AU182" i="34" s="1"/>
  <c r="AU166" i="35"/>
  <c r="AU29" i="35"/>
  <c r="AU179" i="35" s="1"/>
  <c r="AU170" i="34"/>
  <c r="AU33" i="34"/>
  <c r="AU183" i="34" s="1"/>
  <c r="AT178" i="34"/>
  <c r="AU165" i="35"/>
  <c r="AU28" i="35"/>
  <c r="AT178" i="35"/>
  <c r="AU173" i="35"/>
  <c r="AU36" i="35"/>
  <c r="AU186" i="35" s="1"/>
  <c r="AT171" i="34"/>
  <c r="AU22" i="34"/>
  <c r="AU26" i="34" s="1"/>
  <c r="AU176" i="34" s="1"/>
  <c r="AT34" i="34"/>
  <c r="AT184" i="34" s="1"/>
  <c r="AU173" i="34"/>
  <c r="AU36" i="34"/>
  <c r="AU186" i="34" s="1"/>
  <c r="AU166" i="34"/>
  <c r="AU29" i="34"/>
  <c r="AU179" i="34" s="1"/>
  <c r="AS276" i="27"/>
  <c r="AS426" i="27" s="1"/>
  <c r="AU170" i="35"/>
  <c r="AU33" i="35"/>
  <c r="AU183" i="35" s="1"/>
  <c r="AS39" i="28"/>
  <c r="AS189" i="28" s="1"/>
  <c r="AU174" i="34"/>
  <c r="AU37" i="34"/>
  <c r="AU187" i="34" s="1"/>
  <c r="AT171" i="35"/>
  <c r="AU22" i="35"/>
  <c r="AU26" i="35" s="1"/>
  <c r="AU176" i="35" s="1"/>
  <c r="AT34" i="35"/>
  <c r="AT184" i="35" s="1"/>
  <c r="AU169" i="35"/>
  <c r="AU32" i="35"/>
  <c r="AU182" i="35" s="1"/>
  <c r="AS39" i="35"/>
  <c r="AS189" i="35" s="1"/>
  <c r="AS39" i="34"/>
  <c r="AS189" i="34" s="1"/>
  <c r="AU174" i="35"/>
  <c r="AU37" i="35"/>
  <c r="AU187" i="35" s="1"/>
  <c r="AU168" i="34"/>
  <c r="AU31" i="34"/>
  <c r="AU181" i="34" s="1"/>
  <c r="AU165" i="29"/>
  <c r="AU28" i="29"/>
  <c r="AU170" i="28"/>
  <c r="AU33" i="28"/>
  <c r="AU183" i="28" s="1"/>
  <c r="AU169" i="29"/>
  <c r="AU32" i="29"/>
  <c r="AU182" i="29" s="1"/>
  <c r="AU37" i="28"/>
  <c r="AU187" i="28" s="1"/>
  <c r="AU174" i="28"/>
  <c r="AU174" i="29"/>
  <c r="AU37" i="29"/>
  <c r="AU187" i="29" s="1"/>
  <c r="AT178" i="29"/>
  <c r="AT178" i="28"/>
  <c r="AU407" i="27"/>
  <c r="AU270" i="27"/>
  <c r="AU420" i="27" s="1"/>
  <c r="AU259" i="27"/>
  <c r="AU263" i="27" s="1"/>
  <c r="AU413" i="27" s="1"/>
  <c r="AT408" i="27"/>
  <c r="AT271" i="27"/>
  <c r="AT421" i="27" s="1"/>
  <c r="AU34" i="28"/>
  <c r="AU184" i="28" s="1"/>
  <c r="AU171" i="28"/>
  <c r="AU30" i="28"/>
  <c r="AU180" i="28" s="1"/>
  <c r="AU167" i="28"/>
  <c r="AU166" i="29"/>
  <c r="AU29" i="29"/>
  <c r="AU179" i="29" s="1"/>
  <c r="AU404" i="27"/>
  <c r="AU267" i="27"/>
  <c r="AU417" i="27" s="1"/>
  <c r="AT34" i="28"/>
  <c r="AT184" i="28" s="1"/>
  <c r="AT171" i="28"/>
  <c r="AU22" i="28"/>
  <c r="AU408" i="27"/>
  <c r="AU271" i="27"/>
  <c r="AU421" i="27" s="1"/>
  <c r="AU173" i="29"/>
  <c r="AU36" i="29"/>
  <c r="AU186" i="29" s="1"/>
  <c r="AU411" i="27"/>
  <c r="AU274" i="27"/>
  <c r="AU424" i="27" s="1"/>
  <c r="AU410" i="27"/>
  <c r="AU273" i="27"/>
  <c r="AU423" i="27" s="1"/>
  <c r="AT171" i="29"/>
  <c r="AU22" i="29"/>
  <c r="AT34" i="29"/>
  <c r="AT184" i="29" s="1"/>
  <c r="AU36" i="28"/>
  <c r="AU186" i="28" s="1"/>
  <c r="AU173" i="28"/>
  <c r="AU168" i="29"/>
  <c r="AU31" i="29"/>
  <c r="AU181" i="29" s="1"/>
  <c r="AU405" i="27"/>
  <c r="AU268" i="27"/>
  <c r="AU418" i="27" s="1"/>
  <c r="AU29" i="28"/>
  <c r="AU179" i="28" s="1"/>
  <c r="AU166" i="28"/>
  <c r="AU171" i="29"/>
  <c r="AU34" i="29"/>
  <c r="AU184" i="29" s="1"/>
  <c r="AT415" i="27"/>
  <c r="AU31" i="28"/>
  <c r="AU181" i="28" s="1"/>
  <c r="AU168" i="28"/>
  <c r="AU28" i="28"/>
  <c r="AU165" i="28"/>
  <c r="AS39" i="29"/>
  <c r="AS189" i="29" s="1"/>
  <c r="AT26" i="28"/>
  <c r="AT176" i="28" s="1"/>
  <c r="AU266" i="27"/>
  <c r="AU416" i="27" s="1"/>
  <c r="AU403" i="27"/>
  <c r="AU406" i="27"/>
  <c r="AU269" i="27"/>
  <c r="AU419" i="27" s="1"/>
  <c r="AU167" i="29"/>
  <c r="AU30" i="29"/>
  <c r="AU180" i="29" s="1"/>
  <c r="AU32" i="28"/>
  <c r="AU182" i="28" s="1"/>
  <c r="AU169" i="28"/>
  <c r="AU170" i="29"/>
  <c r="AU33" i="29"/>
  <c r="AU183" i="29" s="1"/>
  <c r="AT263" i="27"/>
  <c r="AT413" i="27" s="1"/>
  <c r="AU402" i="27"/>
  <c r="AU265" i="27"/>
  <c r="E17" i="42" l="1"/>
  <c r="E25" i="42"/>
  <c r="E4" i="42"/>
  <c r="E26" i="42"/>
  <c r="E24" i="42"/>
  <c r="E15" i="42"/>
  <c r="I15" i="42" s="1"/>
  <c r="E23" i="42"/>
  <c r="E22" i="42"/>
  <c r="I22" i="42" s="1"/>
  <c r="E21" i="42"/>
  <c r="I21" i="42" s="1"/>
  <c r="E18" i="42"/>
  <c r="E16" i="42"/>
  <c r="I16" i="42" s="1"/>
  <c r="E5" i="42"/>
  <c r="E8" i="42"/>
  <c r="E6" i="42"/>
  <c r="E10" i="42"/>
  <c r="E9" i="42"/>
  <c r="E7" i="42"/>
  <c r="G50" i="37"/>
  <c r="F49" i="41"/>
  <c r="G49" i="37"/>
  <c r="E49" i="41"/>
  <c r="C101" i="37"/>
  <c r="D46" i="37"/>
  <c r="D48" i="37" s="1"/>
  <c r="C100" i="37"/>
  <c r="C102" i="37"/>
  <c r="E40" i="37"/>
  <c r="AT276" i="27"/>
  <c r="AT426" i="27" s="1"/>
  <c r="AU172" i="34"/>
  <c r="AU35" i="34"/>
  <c r="AU185" i="34" s="1"/>
  <c r="AT39" i="34"/>
  <c r="AT189" i="34" s="1"/>
  <c r="AU172" i="35"/>
  <c r="AU35" i="35"/>
  <c r="AU185" i="35" s="1"/>
  <c r="AU178" i="35"/>
  <c r="AT39" i="35"/>
  <c r="AT189" i="35" s="1"/>
  <c r="AU178" i="34"/>
  <c r="AT39" i="29"/>
  <c r="AT189" i="29" s="1"/>
  <c r="AU35" i="28"/>
  <c r="AU185" i="28" s="1"/>
  <c r="AU172" i="28"/>
  <c r="AT39" i="28"/>
  <c r="AT189" i="28" s="1"/>
  <c r="AU415" i="27"/>
  <c r="AU26" i="28"/>
  <c r="AU176" i="28" s="1"/>
  <c r="AU409" i="27"/>
  <c r="AU272" i="27"/>
  <c r="AU422" i="27" s="1"/>
  <c r="AU178" i="29"/>
  <c r="AU178" i="28"/>
  <c r="AU172" i="29"/>
  <c r="AU35" i="29"/>
  <c r="AU185" i="29" s="1"/>
  <c r="AU26" i="29"/>
  <c r="AU176" i="29" s="1"/>
  <c r="H22" i="42" l="1"/>
  <c r="G15" i="42"/>
  <c r="F22" i="42"/>
  <c r="G22" i="42"/>
  <c r="F16" i="42"/>
  <c r="G16" i="42"/>
  <c r="H15" i="42"/>
  <c r="H21" i="42"/>
  <c r="F15" i="42"/>
  <c r="H16" i="42"/>
  <c r="F21" i="42"/>
  <c r="G21" i="42"/>
  <c r="I6" i="42"/>
  <c r="H6" i="42"/>
  <c r="F6" i="42"/>
  <c r="G6" i="42"/>
  <c r="G5" i="42"/>
  <c r="I5" i="42"/>
  <c r="F5" i="42"/>
  <c r="H5" i="42"/>
  <c r="B4" i="41"/>
  <c r="D50" i="37"/>
  <c r="F4" i="41"/>
  <c r="D49" i="37"/>
  <c r="E4" i="41"/>
  <c r="AU39" i="34"/>
  <c r="AU189" i="34" s="1"/>
  <c r="AU39" i="35"/>
  <c r="AU189" i="35" s="1"/>
  <c r="AU39" i="28"/>
  <c r="AU189" i="28" s="1"/>
  <c r="AU276" i="27"/>
  <c r="AU426" i="27" s="1"/>
  <c r="AU39" i="29"/>
  <c r="AU189" i="29" s="1"/>
  <c r="B19" i="42" l="1"/>
  <c r="B27" i="42"/>
  <c r="B10" i="42"/>
  <c r="B8" i="42"/>
  <c r="B26" i="42"/>
  <c r="B9" i="42"/>
  <c r="B7" i="42"/>
  <c r="B25" i="42"/>
  <c r="B24" i="42"/>
  <c r="B17" i="42"/>
  <c r="B4" i="42"/>
  <c r="B23" i="42"/>
  <c r="B12" i="42"/>
  <c r="B18" i="42"/>
  <c r="B11" i="42"/>
  <c r="B20" i="42"/>
  <c r="B28" i="42"/>
  <c r="F11" i="42" l="1"/>
  <c r="I11" i="42"/>
  <c r="H11" i="42"/>
  <c r="G11" i="42"/>
  <c r="H8" i="42"/>
  <c r="I8" i="42"/>
  <c r="F8" i="42"/>
  <c r="G8" i="42"/>
  <c r="G18" i="42"/>
  <c r="F18" i="42"/>
  <c r="H18" i="42"/>
  <c r="I18" i="42"/>
  <c r="F12" i="42"/>
  <c r="I12" i="42"/>
  <c r="H12" i="42"/>
  <c r="G12" i="42"/>
  <c r="G10" i="42"/>
  <c r="I10" i="42"/>
  <c r="F10" i="42"/>
  <c r="H10" i="42"/>
  <c r="I20" i="42"/>
  <c r="F20" i="42"/>
  <c r="H20" i="42"/>
  <c r="G20" i="42"/>
  <c r="I7" i="42"/>
  <c r="G7" i="42"/>
  <c r="F7" i="42"/>
  <c r="H7" i="42"/>
  <c r="H26" i="42"/>
  <c r="F26" i="42"/>
  <c r="G26" i="42"/>
  <c r="I26" i="42"/>
  <c r="F27" i="42"/>
  <c r="I27" i="42"/>
  <c r="H27" i="42"/>
  <c r="G27" i="42"/>
  <c r="H25" i="42"/>
  <c r="F25" i="42"/>
  <c r="G25" i="42"/>
  <c r="I25" i="42"/>
  <c r="F9" i="42"/>
  <c r="H9" i="42"/>
  <c r="I9" i="42"/>
  <c r="G9" i="42"/>
  <c r="G23" i="42"/>
  <c r="F23" i="42"/>
  <c r="H23" i="42"/>
  <c r="I23" i="42"/>
  <c r="F4" i="42"/>
  <c r="H4" i="42"/>
  <c r="G4" i="42"/>
  <c r="I4" i="42"/>
  <c r="G17" i="42"/>
  <c r="F17" i="42"/>
  <c r="H17" i="42"/>
  <c r="I17" i="42"/>
  <c r="I28" i="42"/>
  <c r="F28" i="42"/>
  <c r="H28" i="42"/>
  <c r="G28" i="42"/>
  <c r="G24" i="42"/>
  <c r="F24" i="42"/>
  <c r="H24" i="42"/>
  <c r="I24" i="42"/>
  <c r="F19" i="42"/>
  <c r="I19" i="42"/>
  <c r="H19" i="42"/>
  <c r="G19" i="4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<sst xmlns="http://schemas.openxmlformats.org/spreadsheetml/2006/main" count="3341" uniqueCount="581">
  <si>
    <t>Column Inputs</t>
  </si>
  <si>
    <t>General Parameters</t>
  </si>
  <si>
    <t>Medium</t>
  </si>
  <si>
    <t>Active Input Column Number</t>
  </si>
  <si>
    <t>Parameter</t>
  </si>
  <si>
    <t>Value</t>
  </si>
  <si>
    <t>Unit</t>
  </si>
  <si>
    <t>Source</t>
  </si>
  <si>
    <t>Comment / Link</t>
  </si>
  <si>
    <t>Low</t>
  </si>
  <si>
    <t>High</t>
  </si>
  <si>
    <t>Financial &amp; Forecasting</t>
  </si>
  <si>
    <t>Start of Forecast</t>
  </si>
  <si>
    <t>year</t>
  </si>
  <si>
    <t>End of Forecast</t>
  </si>
  <si>
    <t>Months per Model Year</t>
  </si>
  <si>
    <t>months</t>
  </si>
  <si>
    <t>Inflation Rate</t>
  </si>
  <si>
    <t>percentage</t>
  </si>
  <si>
    <t>Discount Rate</t>
  </si>
  <si>
    <t>Row (Time Dependent) Inputs</t>
  </si>
  <si>
    <t>Federal Carbon Price</t>
  </si>
  <si>
    <t>$ per tonne CO2e</t>
  </si>
  <si>
    <t>Government of Canada</t>
  </si>
  <si>
    <t>Ottawa to hike federal carbon tax to $170 a tonne by 2030  | CBC News</t>
  </si>
  <si>
    <t>index</t>
  </si>
  <si>
    <t>Total</t>
  </si>
  <si>
    <t>Time and Flags</t>
  </si>
  <si>
    <t>Model Period</t>
  </si>
  <si>
    <t>Model Column Counter</t>
  </si>
  <si>
    <t>counter</t>
  </si>
  <si>
    <t>flag</t>
  </si>
  <si>
    <t>Forecasting Period Flag</t>
  </si>
  <si>
    <t>AND</t>
  </si>
  <si>
    <t>Discount Rate Factor</t>
  </si>
  <si>
    <t>Inflation Rate Factor</t>
  </si>
  <si>
    <t>Calculation Sheet</t>
  </si>
  <si>
    <t>Category</t>
  </si>
  <si>
    <t>GHG Emissions Forecasting</t>
  </si>
  <si>
    <t>Link/Comments</t>
  </si>
  <si>
    <t>CAD$</t>
  </si>
  <si>
    <t>Contacts:</t>
  </si>
  <si>
    <t>Nick Roberts, Senior Consultant - CAN Division</t>
  </si>
  <si>
    <t>Diesel Trucks</t>
  </si>
  <si>
    <t>Fuel Efficiency</t>
  </si>
  <si>
    <t>L/km</t>
  </si>
  <si>
    <t>$/L</t>
  </si>
  <si>
    <t>Exchange Rate 1 USD to CAD</t>
  </si>
  <si>
    <t>CAD/USD</t>
  </si>
  <si>
    <t>Natural Resources Canada - Average Daily Retail Prices for Diesel</t>
  </si>
  <si>
    <t xml:space="preserve">ICCT, “A Meta-study of purchase costs for zero-emission trucks” (2021) </t>
  </si>
  <si>
    <t>Monthly Average Retail Prices for Diesel in 2022 | Natural Resources Canada (nrcan.gc.ca)</t>
  </si>
  <si>
    <t>O&amp;M Costs</t>
  </si>
  <si>
    <t>$/km</t>
  </si>
  <si>
    <t>Rapport-détude_2020-4_Pedinotti-Castelle.pdf (hec.ca)</t>
  </si>
  <si>
    <t xml:space="preserve">Pedinotti-Castelle. M, Pineau, P.-O. and Amor. B, 2022.  Decarbonization of road freight transportation in Quebec. HEC Montréal. </t>
  </si>
  <si>
    <t>Truck Kilometers</t>
  </si>
  <si>
    <t>CARB, 2019. Advanced Clean Trucks Total Cost of Ownership Discussion Document. Preliminary Draft for Comment. California Air Resources Board (CARB). February 22, 2019
Zhao, Hengbing, Qian Wang, Lewis Fulton, Miguel Jaller, Andrew Burke, 2018. A Comparison of Zero-Emission Highway Trucking Technologies. Institute of Transportation Studies, University of California, Davis, Research Report UCD-ITS-RR-18-28.</t>
  </si>
  <si>
    <t>Energy Consumption</t>
  </si>
  <si>
    <t>kWh/km</t>
  </si>
  <si>
    <t>Earl et al., 2018. Analysis of long-haul battery electric trucks in the EU. Marketplace and technology, economic, environmental, and policy perspectives. Amended paper originally presented at the 8th Commercial Vehicle Workshop in Graz, 17-18.</t>
  </si>
  <si>
    <t>$/kWh</t>
  </si>
  <si>
    <t>Electricity Price (High Tariff)</t>
  </si>
  <si>
    <t>A meta-study of purchase costs for zero-emission trucks - International Council on Clean Transportation (theicct.org)</t>
  </si>
  <si>
    <t>Battery Electric Truck (BEV)</t>
  </si>
  <si>
    <t>Hydrogen Fuel Cell (FCEV)</t>
  </si>
  <si>
    <t>Fuel Consumption</t>
  </si>
  <si>
    <t>kg/km</t>
  </si>
  <si>
    <t xml:space="preserve">Insideevs, “Daimler Presents GenH2 Truck Fuel-Cell Concept Truck” (2020) 
Hyundai, “Hyundai XCIENT Fuel Cell Heads to Europe for Commercial Use” (2020)
ICCT, “A Meta-study of purchase costs for zero-emission trucks” (2021) </t>
  </si>
  <si>
    <t>Energy Prices</t>
  </si>
  <si>
    <t>$/kg</t>
  </si>
  <si>
    <t xml:space="preserve">Daimler Presents GenH2 Truck Fuel-Cell Concept Truck (insideevs.com)
https://www.hyundai.news/eu/articles/press-releases/hyundai-xcient-fuel-cell-heads-to-europe-for-commercial-use.html
</t>
  </si>
  <si>
    <t>trucks/year (1-way)</t>
  </si>
  <si>
    <t>1. Rivière du Loup - Quebec (without city areas)</t>
  </si>
  <si>
    <t>2. Quebec city area</t>
  </si>
  <si>
    <t>3. Quebec-Montreal (without city areas)</t>
  </si>
  <si>
    <t>4. Montreal city area</t>
  </si>
  <si>
    <t>5. Montreal - Prescott (without city area)</t>
  </si>
  <si>
    <t>6. Prescott - Toronto (without city area)</t>
  </si>
  <si>
    <t>7. Toronto city area</t>
  </si>
  <si>
    <t>8. Toronto - Windsor (without city area)</t>
  </si>
  <si>
    <t>Truck traffic growth rate</t>
  </si>
  <si>
    <t>%/year</t>
  </si>
  <si>
    <t>Total Rivière du Loup - Windsor (including city areas)</t>
  </si>
  <si>
    <t>Total Rivière du Loup - Windsor (excluding city areas)</t>
  </si>
  <si>
    <t>km</t>
  </si>
  <si>
    <t>Google API</t>
  </si>
  <si>
    <t>Annual truck distance</t>
  </si>
  <si>
    <t>km/year</t>
  </si>
  <si>
    <t>% of kilometers on highway</t>
  </si>
  <si>
    <t>Annual highway kilometers</t>
  </si>
  <si>
    <t>Highway Distances</t>
  </si>
  <si>
    <t xml:space="preserve">Federal Highway Administration </t>
  </si>
  <si>
    <t xml:space="preserve">www.fhwa.dot.gov/policyinformation/statistics/2019/vm1.cfm </t>
  </si>
  <si>
    <t>Purchase Price (Class 8 semi-truck)</t>
  </si>
  <si>
    <t>California Air Resources Board (2019)</t>
  </si>
  <si>
    <t xml:space="preserve">https://ww2.arb.ca.gov/sites/default/files/2020-06/190225tco_ADA.pdf </t>
  </si>
  <si>
    <t>Overhead Conductive Transmission (ERS-OCT) with battery</t>
  </si>
  <si>
    <t>Kayser-Bril, C., Ba, R., Whitmore, J., Kinjarapi, A. (2021)</t>
  </si>
  <si>
    <t xml:space="preserve">https://energie.hec.ca/canada-ehighway/  </t>
  </si>
  <si>
    <t>Purchase Price (Electric - ERS-OCT)</t>
  </si>
  <si>
    <t>Pedinotti-Castelle. M, Pineau, P.-O., Amor, B. (2020)</t>
  </si>
  <si>
    <t>Pedinotti-Castelle. M, Pineau, P.-O., Amor, B. (2020)
Moultak, Lutsey, Hall (2017)</t>
  </si>
  <si>
    <t>https://energie.hec.ca/cgse-hec-re042020/</t>
  </si>
  <si>
    <t>https://energie.hec.ca/cgse-hec-re042020/
https://theicct.org/wp-content/uploads/2021/06/Zero-emission-freight-trucks_ICCT-white-paper_26092017_vF.pdf</t>
  </si>
  <si>
    <t>$/charger per year</t>
  </si>
  <si>
    <t>$ per charger</t>
  </si>
  <si>
    <t>American Transportation Research Institute (2022)</t>
  </si>
  <si>
    <t>U.S. Department of Energy (2022)</t>
  </si>
  <si>
    <t xml:space="preserve">https://afdc.energy.gov/fuels/electricity_infrastructure_maintenance_and_operation.html </t>
  </si>
  <si>
    <t xml:space="preserve">https://truckingresearch.org/2022/12/06/charging-infrastructure-challenges-for-the-u-s-electric-vehicle-fleet/  </t>
  </si>
  <si>
    <t>$ per kg H2/day</t>
  </si>
  <si>
    <t>Transport &amp; Environment, 2021. How to decarbonise long-haul trucking in Germany. An analysis of available vehicle technologies and their associated costs
Koleva, M., Melania, M., 2020. Hydrogen Fueling Stations Cost, Hydrogen Program Record, U.S. Department of Energy</t>
  </si>
  <si>
    <t xml:space="preserve">www.transportenvironment.org/wp-content/uploads/2021/07/2021_04_TE_how_to_decarbonise_long_haul_trucking_in_Germany_final.pdf 
www.hydrogen.energy.gov/pdfs/21002-hydrogen-fueling-station-cost.pdf </t>
  </si>
  <si>
    <t>CAPEX - Overhead Catenary (both directions)</t>
  </si>
  <si>
    <t>OPEX - Catenary maintenance</t>
  </si>
  <si>
    <t>Renewable Natural Gas (RNG)</t>
  </si>
  <si>
    <t>Assumption, based on typical electrical infrastructure O&amp;M</t>
  </si>
  <si>
    <t>RNG Fuel Price</t>
  </si>
  <si>
    <t>$/GJ</t>
  </si>
  <si>
    <t>CAPEX - RNG Fueling Station</t>
  </si>
  <si>
    <t>CAPEX - Charging Station</t>
  </si>
  <si>
    <t>OPEX - Charging Station Maintenance</t>
  </si>
  <si>
    <t>OPEX - H2 Fueling Station</t>
  </si>
  <si>
    <t>CAPEX - H2 Fueling Station</t>
  </si>
  <si>
    <t>OPEX - RNG Fueling Station</t>
  </si>
  <si>
    <t>GJ/km</t>
  </si>
  <si>
    <t>% of CAPEX/year</t>
  </si>
  <si>
    <t>Assumption</t>
  </si>
  <si>
    <t>Truck Fleet Parameters</t>
  </si>
  <si>
    <t>Base Year for Cost Values / Parameters</t>
  </si>
  <si>
    <t>Fleet Plan</t>
  </si>
  <si>
    <t>Truck traffic growth (relative to base 2022)</t>
  </si>
  <si>
    <t>Trucks per Highway Segment (both directions)</t>
  </si>
  <si>
    <t>Total Truck KMs Accumulated per Highway Segment (both directions)</t>
  </si>
  <si>
    <t>Total Rivière du Loup - Windsor (without city areas)</t>
  </si>
  <si>
    <t>% of total</t>
  </si>
  <si>
    <t>Assumption, based on statistics for Ontario and Quebec</t>
  </si>
  <si>
    <t>Calculation</t>
  </si>
  <si>
    <t xml:space="preserve">Assumption, based on Annual Vehicle Distance Traveled statistics (Interstate v. other roads) from the U.S. Office of Highway Policy Information </t>
  </si>
  <si>
    <t>https://www.fhwa.dot.gov/policyinformation/statistics/2015/vm1.cfm</t>
  </si>
  <si>
    <t>Year</t>
  </si>
  <si>
    <t>factor</t>
  </si>
  <si>
    <t>years</t>
  </si>
  <si>
    <t>Truck Lifecycle</t>
  </si>
  <si>
    <t>Provincial trucking associations in ON and QC</t>
  </si>
  <si>
    <t>Annual fleet renewal</t>
  </si>
  <si>
    <t>Assumption based on lifecycle</t>
  </si>
  <si>
    <t>Annual Truck Fleet Purchases (Renewal + Growth)</t>
  </si>
  <si>
    <t>trucks</t>
  </si>
  <si>
    <t>fleet size</t>
  </si>
  <si>
    <t>trucks/year (both ways)</t>
  </si>
  <si>
    <t>Fleet Size per Highway Segment (both directions)</t>
  </si>
  <si>
    <t>Column Index</t>
  </si>
  <si>
    <t>BEV Fleet Purchases</t>
  </si>
  <si>
    <t>FCEV Fleet Purchases</t>
  </si>
  <si>
    <t>Catenary Fleet Purchases</t>
  </si>
  <si>
    <t>RNG Fleet Purchases</t>
  </si>
  <si>
    <t>% of sales</t>
  </si>
  <si>
    <t>Trucks - Age 1</t>
  </si>
  <si>
    <t>Trucks - Age 2</t>
  </si>
  <si>
    <t>Trucks - Age 3</t>
  </si>
  <si>
    <t>Trucks - Age 4</t>
  </si>
  <si>
    <t>Trucks - Age 5</t>
  </si>
  <si>
    <t>Trucks - Age 6</t>
  </si>
  <si>
    <t>Trucks - Age 7</t>
  </si>
  <si>
    <t>Trucks - Age 8</t>
  </si>
  <si>
    <t>Trucks - Age 9</t>
  </si>
  <si>
    <t>Trucks - Age 10</t>
  </si>
  <si>
    <t>count</t>
  </si>
  <si>
    <t>Growth Fleet</t>
  </si>
  <si>
    <t>Total Fleet</t>
  </si>
  <si>
    <t>Diesel Truck Purchases</t>
  </si>
  <si>
    <t>BEV Adoption Plan</t>
  </si>
  <si>
    <t>BEV Truck Purchases</t>
  </si>
  <si>
    <t>BEV Trucks - Age 1</t>
  </si>
  <si>
    <t>BEV Trucks - Age 2</t>
  </si>
  <si>
    <t>BEV Trucks - Age 3</t>
  </si>
  <si>
    <t>BEV Trucks - Age 4</t>
  </si>
  <si>
    <t>BEV Trucks - Age 5</t>
  </si>
  <si>
    <t>BEV Trucks - Age 6</t>
  </si>
  <si>
    <t>BEV Trucks - Age 7</t>
  </si>
  <si>
    <t>BEV Trucks - Age 8</t>
  </si>
  <si>
    <t>BEV Trucks - Age 9</t>
  </si>
  <si>
    <t>BEV Trucks - Age 10</t>
  </si>
  <si>
    <t>Total BEV Fleet Size</t>
  </si>
  <si>
    <t>Remaining Diesel - Age 1</t>
  </si>
  <si>
    <t>Remaining Diesel - Age 2</t>
  </si>
  <si>
    <t>Remaining Diesel - Age 3</t>
  </si>
  <si>
    <t>Remaining Diesel - Age 4</t>
  </si>
  <si>
    <t>Remaining Diesel - Age 5</t>
  </si>
  <si>
    <t>Remaining Diesel - Age 6</t>
  </si>
  <si>
    <t>Remaining Diesel - Age 7</t>
  </si>
  <si>
    <t>Remaining Diesel - Age 8</t>
  </si>
  <si>
    <t>Remaining Diesel - Age 9</t>
  </si>
  <si>
    <t>Remaining Diesel - Age 10</t>
  </si>
  <si>
    <t>Remaining Diesel Fleet Size</t>
  </si>
  <si>
    <t>Battery Electric (BEV) Trucks</t>
  </si>
  <si>
    <t>Hydrogen Fuel Cell (FCEV) Trucks</t>
  </si>
  <si>
    <t>Inflation Calculator - Bank of Canada</t>
  </si>
  <si>
    <t>$USD (2014)</t>
  </si>
  <si>
    <t>Exchange rate</t>
  </si>
  <si>
    <t>1 USD =</t>
  </si>
  <si>
    <t>$CAD (2022)</t>
  </si>
  <si>
    <t>CAD</t>
  </si>
  <si>
    <t>Inflation (2014$ to 2022$)</t>
  </si>
  <si>
    <t>gge/day</t>
  </si>
  <si>
    <t>1 gge =</t>
  </si>
  <si>
    <t>MJ</t>
  </si>
  <si>
    <t>MJ/day</t>
  </si>
  <si>
    <t>Convert Gasoline Gallon Equivalent to Megajoules (gge to MJ) ― JustinTOOLs.com</t>
  </si>
  <si>
    <t xml:space="preserve">US Department of Energy. 2014 Costs Associated With Compressed Natural Gas Vehicle Fueling Infrastructure, https://www.osti.gov/biblio/1156975/ </t>
  </si>
  <si>
    <t>$CAD per gge/day</t>
  </si>
  <si>
    <t>$CAD per MJ/day</t>
  </si>
  <si>
    <t>Natural Gas Converter: Unit Conversion (omnicalculator.com)</t>
  </si>
  <si>
    <t>Hydrogen Fuel Economy</t>
  </si>
  <si>
    <t>A meta-study of purchase costs for zero-emission trucks (theicct.org)</t>
  </si>
  <si>
    <t>0.11 to 0.17 kg/mile</t>
  </si>
  <si>
    <t>Hyundai XCIENT Fuel Cell Heads to Europe for Commercial Use</t>
  </si>
  <si>
    <t>Daimler Presents GenH2 Truck Fuel-Cell Concept Truck (insideevs.com)</t>
  </si>
  <si>
    <t>2021_04_TE_how_to_decarbonise_long_haul_trucking_in_Germany_final.pdf (transportenvironment.org)</t>
  </si>
  <si>
    <t>Inflation (2020$ to 2022$)</t>
  </si>
  <si>
    <t>1 EUR =</t>
  </si>
  <si>
    <t>Refuelling capacity</t>
  </si>
  <si>
    <t>kg/day</t>
  </si>
  <si>
    <t>Capex</t>
  </si>
  <si>
    <t>euros (2020)</t>
  </si>
  <si>
    <t>CAD (2022$)</t>
  </si>
  <si>
    <t>$CAD per kg/day</t>
  </si>
  <si>
    <t>DOE Hydrogen Program Record 21002: Hydrogen Fueling Stations Cost (energy.gov)</t>
  </si>
  <si>
    <t>USD per kg/day</t>
  </si>
  <si>
    <t>Inflation (2016$ to 2022$)</t>
  </si>
  <si>
    <t>Emission Factors</t>
  </si>
  <si>
    <t>Natural Resources Canada’s 2017 National Inventory Report</t>
  </si>
  <si>
    <t>Diesel GHG emissions</t>
  </si>
  <si>
    <t>CNG GHG emissions</t>
  </si>
  <si>
    <t>kg CO2e/L</t>
  </si>
  <si>
    <t>g CO2e/MJ</t>
  </si>
  <si>
    <t>Government of British Columbia, “Carbon Intensity Records under the Renewable and Low Carbon Fuel Requirements Regulation” (2018)</t>
  </si>
  <si>
    <t>Government of British Columbia, “BC Hydrogen Strategy” (2022)</t>
  </si>
  <si>
    <t>Green hydrogen GHG emissions</t>
  </si>
  <si>
    <t>Electricity GHG emissions - Ontario</t>
  </si>
  <si>
    <t>Electricity GHG emissions - Quebec</t>
  </si>
  <si>
    <t>g CO2e/kWh</t>
  </si>
  <si>
    <t>$CAD/kWh</t>
  </si>
  <si>
    <t>2020 - 2025 % decline per annum</t>
  </si>
  <si>
    <t>2025 - 2030 % decline per annum</t>
  </si>
  <si>
    <t>USD ($2025)</t>
  </si>
  <si>
    <t xml:space="preserve">1 USD = </t>
  </si>
  <si>
    <t>FCEV trucks (Class 8 tractor)</t>
  </si>
  <si>
    <t>BEV trucks (Class 8 tractor)</t>
  </si>
  <si>
    <t>CAD ($2025)</t>
  </si>
  <si>
    <t>Min</t>
  </si>
  <si>
    <t>Max</t>
  </si>
  <si>
    <t>USD ($2030)</t>
  </si>
  <si>
    <t>CAD ($2030)</t>
  </si>
  <si>
    <t>BEV</t>
  </si>
  <si>
    <t>FCEV</t>
  </si>
  <si>
    <t>Diesel</t>
  </si>
  <si>
    <t>OCT-ERS</t>
  </si>
  <si>
    <t>RNG</t>
  </si>
  <si>
    <t>Average</t>
  </si>
  <si>
    <t>Truck price comparison</t>
  </si>
  <si>
    <t>Euros (2025)</t>
  </si>
  <si>
    <t>FCEV Truck Purchases</t>
  </si>
  <si>
    <t>FCEV Trucks - Age 1</t>
  </si>
  <si>
    <t>FCEV Trucks - Age 2</t>
  </si>
  <si>
    <t>FCEV Trucks - Age 3</t>
  </si>
  <si>
    <t>FCEV Trucks - Age 4</t>
  </si>
  <si>
    <t>FCEV Trucks - Age 5</t>
  </si>
  <si>
    <t>FCEV Trucks - Age 6</t>
  </si>
  <si>
    <t>FCEV Trucks - Age 7</t>
  </si>
  <si>
    <t>FCEV Trucks - Age 8</t>
  </si>
  <si>
    <t>FCEV Trucks - Age 9</t>
  </si>
  <si>
    <t>FCEV Trucks - Age 10</t>
  </si>
  <si>
    <t>Total FCEV Fleet Size</t>
  </si>
  <si>
    <t>FCEV Adoption Plan</t>
  </si>
  <si>
    <t>Catenary (OCT-ERS) Trucks</t>
  </si>
  <si>
    <t>CAT Adoption Plan</t>
  </si>
  <si>
    <t>CAT Truck Purchases</t>
  </si>
  <si>
    <t>CAT Trucks - Age 1</t>
  </si>
  <si>
    <t>CAT Trucks - Age 2</t>
  </si>
  <si>
    <t>CAT Trucks - Age 3</t>
  </si>
  <si>
    <t>CAT Trucks - Age 4</t>
  </si>
  <si>
    <t>CAT Trucks - Age 5</t>
  </si>
  <si>
    <t>CAT Trucks - Age 6</t>
  </si>
  <si>
    <t>CAT Trucks - Age 7</t>
  </si>
  <si>
    <t>CAT Trucks - Age 8</t>
  </si>
  <si>
    <t>CAT Trucks - Age 9</t>
  </si>
  <si>
    <t>CAT Trucks - Age 10</t>
  </si>
  <si>
    <t>Total CAT Fleet Size</t>
  </si>
  <si>
    <t>RNG Trucks</t>
  </si>
  <si>
    <t>RNG Adoption Plan</t>
  </si>
  <si>
    <t>RNG Truck Purchases</t>
  </si>
  <si>
    <t>RNG Trucks - Age 1</t>
  </si>
  <si>
    <t>RNG Trucks - Age 2</t>
  </si>
  <si>
    <t>RNG Trucks - Age 3</t>
  </si>
  <si>
    <t>RNG Trucks - Age 4</t>
  </si>
  <si>
    <t>RNG Trucks - Age 5</t>
  </si>
  <si>
    <t>RNG Trucks - Age 6</t>
  </si>
  <si>
    <t>RNG Trucks - Age 7</t>
  </si>
  <si>
    <t>RNG Trucks - Age 8</t>
  </si>
  <si>
    <t>RNG Trucks - Age 9</t>
  </si>
  <si>
    <t>RNG Trucks - Age 10</t>
  </si>
  <si>
    <t>Total RNG Fleet Size</t>
  </si>
  <si>
    <t>Base Fleet Plan Costs</t>
  </si>
  <si>
    <t>Fleet Purchases</t>
  </si>
  <si>
    <t>YOE$</t>
  </si>
  <si>
    <t>2022$ (discounted)</t>
  </si>
  <si>
    <t>Fleet Maintenance</t>
  </si>
  <si>
    <t>Total Diesel Fleet Size</t>
  </si>
  <si>
    <t>Diesel Fleet Maintenance</t>
  </si>
  <si>
    <t>Diesel Fleet Purchases</t>
  </si>
  <si>
    <t>Energy / Fuel</t>
  </si>
  <si>
    <t>Diesel Fuel Expense</t>
  </si>
  <si>
    <t>BEV Adoption Fleet Costs</t>
  </si>
  <si>
    <t>Diesel Purchase Price (Day Cab)</t>
  </si>
  <si>
    <t>BEV Purchase Price (Day Cab)</t>
  </si>
  <si>
    <t>BEV O&amp;M Costs</t>
  </si>
  <si>
    <t>Total Fleet Purchases</t>
  </si>
  <si>
    <t>BEV Fleet Maintenance</t>
  </si>
  <si>
    <t>Total Fleet Maintenance</t>
  </si>
  <si>
    <t>Electricity Expense</t>
  </si>
  <si>
    <t>Total Energy / Fuel Expense</t>
  </si>
  <si>
    <t>Electricity Consumption</t>
  </si>
  <si>
    <t>kWh</t>
  </si>
  <si>
    <t>FCEV Adoption Fleet Costs</t>
  </si>
  <si>
    <t>FCEV Fleet Maintenance</t>
  </si>
  <si>
    <t>Hydrogen Consumption</t>
  </si>
  <si>
    <t>kg</t>
  </si>
  <si>
    <t>Hydrogen Fuel Expense</t>
  </si>
  <si>
    <t>CAT Adoption Fleet Costs</t>
  </si>
  <si>
    <t>CAT Fleet Purchases</t>
  </si>
  <si>
    <t>CAT Fleet Maintenance</t>
  </si>
  <si>
    <t>RNG Adoption Fleet Costs</t>
  </si>
  <si>
    <t>RNG Fleet Maintenance</t>
  </si>
  <si>
    <t>RNG Consumption</t>
  </si>
  <si>
    <t>RNG Expense</t>
  </si>
  <si>
    <t>GJ</t>
  </si>
  <si>
    <t>GHG Emissions</t>
  </si>
  <si>
    <t>tCO2e</t>
  </si>
  <si>
    <t>Diesel Fuel Consumption</t>
  </si>
  <si>
    <t>L</t>
  </si>
  <si>
    <t>Scenario Comparison - Highway 401 - A20 Net Zero Adoption</t>
  </si>
  <si>
    <t>BAU - Diesel</t>
  </si>
  <si>
    <t>Truck Purchases</t>
  </si>
  <si>
    <t>Energy (Fuel / Electricity)</t>
  </si>
  <si>
    <t xml:space="preserve">    ZEV</t>
  </si>
  <si>
    <t xml:space="preserve">    Diesel</t>
  </si>
  <si>
    <t xml:space="preserve">    Electricity</t>
  </si>
  <si>
    <t>Totals</t>
  </si>
  <si>
    <t xml:space="preserve">    Fleet</t>
  </si>
  <si>
    <t xml:space="preserve">    Infrastructure</t>
  </si>
  <si>
    <t>NPV (2022$)</t>
  </si>
  <si>
    <t xml:space="preserve">    Total GHG Emissions (tCO2e)</t>
  </si>
  <si>
    <t xml:space="preserve">    Mitigated GHG Emissions (tCO2e)</t>
  </si>
  <si>
    <t>NPV (2022$ in millions)</t>
  </si>
  <si>
    <t xml:space="preserve">    Total GHG Emissions (MtCO2e)</t>
  </si>
  <si>
    <t xml:space="preserve">    Mitigated GHG Emissions (MtCO2e)</t>
  </si>
  <si>
    <t>BEV - Charging Infrastructure</t>
  </si>
  <si>
    <t>Charging Station Utilization</t>
  </si>
  <si>
    <t>%</t>
  </si>
  <si>
    <t>Charging Input Power</t>
  </si>
  <si>
    <t>kW</t>
  </si>
  <si>
    <t>H2 - Fueling Infrastructure</t>
  </si>
  <si>
    <t>Est. Number of Chargers</t>
  </si>
  <si>
    <t>Single Charger Output</t>
  </si>
  <si>
    <t>kWh/day</t>
  </si>
  <si>
    <t>kWh/year</t>
  </si>
  <si>
    <t>Charger-to-Truck Ratio</t>
  </si>
  <si>
    <t>ratio</t>
  </si>
  <si>
    <t>CAPEX - Charging Station (unshifted)</t>
  </si>
  <si>
    <t>2022$</t>
  </si>
  <si>
    <t>(accounts for lead time)</t>
  </si>
  <si>
    <t>Incremental number of chargers</t>
  </si>
  <si>
    <t xml:space="preserve">   Capital</t>
  </si>
  <si>
    <t xml:space="preserve">   Maintenance</t>
  </si>
  <si>
    <t>Infrastructure</t>
  </si>
  <si>
    <t>BCR</t>
  </si>
  <si>
    <t>N/A</t>
  </si>
  <si>
    <t>Carbon Cost</t>
  </si>
  <si>
    <t xml:space="preserve">    Cost of GHG Emissions</t>
  </si>
  <si>
    <t>$ per kg H2</t>
  </si>
  <si>
    <t>H2 Demand</t>
  </si>
  <si>
    <t>kg H2/day</t>
  </si>
  <si>
    <t>CAPEX - H2 Fuel Station (unshifted)</t>
  </si>
  <si>
    <t>Incremental H2 Demand</t>
  </si>
  <si>
    <t xml:space="preserve">    Hydrogen</t>
  </si>
  <si>
    <t xml:space="preserve">    Electricity / Alt. Fuel</t>
  </si>
  <si>
    <t xml:space="preserve">    RNG</t>
  </si>
  <si>
    <t>RNG - Fueling Infrastructure</t>
  </si>
  <si>
    <t>$ per MJ RNG/day</t>
  </si>
  <si>
    <t>US DoE Report</t>
  </si>
  <si>
    <t>Change Energy $0.03 per m3 converted at 1 m3 = 0.0373 GJ</t>
  </si>
  <si>
    <t>$ per GJ</t>
  </si>
  <si>
    <t>RNG Demand</t>
  </si>
  <si>
    <t>Incremental RNG Demand</t>
  </si>
  <si>
    <t>CAPEX - RNG Fuel Station (unshifted)</t>
  </si>
  <si>
    <t>Catenary Infrastructure</t>
  </si>
  <si>
    <t>Catenary Phasing</t>
  </si>
  <si>
    <t>% of total length</t>
  </si>
  <si>
    <t>Total Catenary Infrastructure</t>
  </si>
  <si>
    <t>Installed CAPEX</t>
  </si>
  <si>
    <t xml:space="preserve">    Total</t>
  </si>
  <si>
    <t>Diesel Truck</t>
  </si>
  <si>
    <t xml:space="preserve">Purchase </t>
  </si>
  <si>
    <t>Maintenance</t>
  </si>
  <si>
    <t>Fuel</t>
  </si>
  <si>
    <t>Total Lifecycle Cost</t>
  </si>
  <si>
    <t>Cost per tonne-km</t>
  </si>
  <si>
    <t>Annualized Lifecycle Cost</t>
  </si>
  <si>
    <t>BEV Truck</t>
  </si>
  <si>
    <t>Electricity</t>
  </si>
  <si>
    <t>Charging Station Lifecycle</t>
  </si>
  <si>
    <t>Infrastructure - CAPEX</t>
  </si>
  <si>
    <t>Infrastructure - OPEX</t>
  </si>
  <si>
    <t>FCEV Truck</t>
  </si>
  <si>
    <t>Hydrogen</t>
  </si>
  <si>
    <t>H2 Fueling Station Lifecycle</t>
  </si>
  <si>
    <t>CAT Truck</t>
  </si>
  <si>
    <t>RNG Truck</t>
  </si>
  <si>
    <t>Lifecycle Comparison - ZEV Trucks</t>
  </si>
  <si>
    <t>Economic Benefits</t>
  </si>
  <si>
    <t xml:space="preserve">    Economic rate of return</t>
  </si>
  <si>
    <t>With Infrastructure</t>
  </si>
  <si>
    <t>Without Infrastructure</t>
  </si>
  <si>
    <t>Truck Purchase</t>
  </si>
  <si>
    <t>Fuel / Electricity</t>
  </si>
  <si>
    <t>Statistics (Including Infrastructure)</t>
  </si>
  <si>
    <t>Statistics (Excluding Infrastructure)</t>
  </si>
  <si>
    <t>RNG Fueling Station Lifecycle</t>
  </si>
  <si>
    <t>Catenary Infrastructure Lifecycle</t>
  </si>
  <si>
    <t>Total Catenary Trucks 2050</t>
  </si>
  <si>
    <t>Diesel Fuel - Ontario / Quebec Average</t>
  </si>
  <si>
    <t>Spatial and Temporal Analysis of the Total Cost of Ownership for Class 8 Tractors and Class 4 Parcel Delivery Trucks (nrel.gov)</t>
  </si>
  <si>
    <t>NREL, C. Hunter et al. Spatial and Temporal Analysis of the Total Cost of Ownership for Class 8 Tractors and Class 4 Parcel Delivery Trucks</t>
  </si>
  <si>
    <t>ICCT, “A Meta-study of purchase costs for zero-emission trucks” (2021) - Table 1</t>
  </si>
  <si>
    <t>Purchase Price (Class 8 day cab)</t>
  </si>
  <si>
    <t>Patrik Åkerman – Siemens - Germany Field Trials</t>
  </si>
  <si>
    <t>Pedinotti-Castelle. M, Pineau, P.-O., Amor, B. (2020) – Table A.7 (pg. 45)</t>
  </si>
  <si>
    <t xml:space="preserve">Francisco Doyon – Énergir </t>
  </si>
  <si>
    <t>https://www.osti.gov/biblio/1156975/</t>
  </si>
  <si>
    <t>Pedinotti-Castelle. M, Pineau, P.-O., Amor, B. (2020) - Table A.7 (pg. 45)</t>
  </si>
  <si>
    <t>Diesel O&amp;M Costs</t>
  </si>
  <si>
    <t>Hydrogen Price (Green)</t>
  </si>
  <si>
    <t>RNG - molecule price</t>
  </si>
  <si>
    <t>RNG - compression / electricity cost</t>
  </si>
  <si>
    <t>$/m3</t>
  </si>
  <si>
    <t>Francisco Doyon – Énergir, $0.03 to $0.05 per m3 converted at 1 m3 = 0.0373 GJ</t>
  </si>
  <si>
    <t xml:space="preserve">    Costs</t>
  </si>
  <si>
    <t xml:space="preserve">    Benefits</t>
  </si>
  <si>
    <t xml:space="preserve">    BCR</t>
  </si>
  <si>
    <t xml:space="preserve">    Economic flows (benefits - costs)</t>
  </si>
  <si>
    <t>Total Costs</t>
  </si>
  <si>
    <t>Total Benefits</t>
  </si>
  <si>
    <t>CER – Provincial and Territorial Energy Profiles – Ontario (cer-rec.gc.ca)</t>
  </si>
  <si>
    <t>CER – Provincial and Territorial Energy Profiles – Quebec (cer-rec.gc.ca)</t>
  </si>
  <si>
    <t>Nuclear</t>
  </si>
  <si>
    <t>Hydro</t>
  </si>
  <si>
    <t>Estimating the Cost of Electric Vehicle Charging Stations - CleanTechnica</t>
  </si>
  <si>
    <t>Change Energy - 20-year design life</t>
  </si>
  <si>
    <t>Assumption - CPCS</t>
  </si>
  <si>
    <t>CAPEX - Charging Station (new + lifecycle replacements)</t>
  </si>
  <si>
    <t>Column count</t>
  </si>
  <si>
    <t>Lead Time on Charging Infrastructure</t>
  </si>
  <si>
    <t>Assumption - U.S. Department of Energy (2022)</t>
  </si>
  <si>
    <t>Lead Time on H2 Infrastructure</t>
  </si>
  <si>
    <t>CAPEX - Charging Station (new/initial)</t>
  </si>
  <si>
    <t>CAPEX - H2 Fuel Station (new/initial)</t>
  </si>
  <si>
    <t>CAPEX - H2 Fuel Station (new + lifecycle replacements)</t>
  </si>
  <si>
    <t>CAPEX - H2 Fuel Station (lifecycle replacements)</t>
  </si>
  <si>
    <t>CAPEX - Charging Station (lifecycle replacement)</t>
  </si>
  <si>
    <t>CAPEX - RNG Fuel Station (new/initial)</t>
  </si>
  <si>
    <t>CAPEX - RNG Fuel Station (lifecycle replacements)</t>
  </si>
  <si>
    <t>CAPEX - RNG Fuel Station (new + lifecycle replacements)</t>
  </si>
  <si>
    <t>Lead Time on RNG Infrastructure</t>
  </si>
  <si>
    <t>Abatement cost ($/tonne CO2e)</t>
  </si>
  <si>
    <t>BEV trucks</t>
  </si>
  <si>
    <t>Truck purchase +25%</t>
  </si>
  <si>
    <t>NPV ($M)</t>
  </si>
  <si>
    <t>Benefits ($M)</t>
  </si>
  <si>
    <t>Costs ($M)</t>
  </si>
  <si>
    <t>EIRR</t>
  </si>
  <si>
    <t>NPV ($M) - low</t>
  </si>
  <si>
    <t>NPV ($M) - high</t>
  </si>
  <si>
    <t>BCR - low</t>
  </si>
  <si>
    <t>EIRR - low</t>
  </si>
  <si>
    <t>EIRR - high</t>
  </si>
  <si>
    <t>Truck purchase -25%</t>
  </si>
  <si>
    <t>Infrastructure +50%</t>
  </si>
  <si>
    <t>Infrastructure -50%</t>
  </si>
  <si>
    <t>BCR - high</t>
  </si>
  <si>
    <t>FCEV trucks</t>
  </si>
  <si>
    <t>Catenary trucks</t>
  </si>
  <si>
    <t>RNG trucks</t>
  </si>
  <si>
    <t>Diesel fuel -25%</t>
  </si>
  <si>
    <t>Diesel fuel +25%</t>
  </si>
  <si>
    <t>Electricity +25%</t>
  </si>
  <si>
    <t>Electricity -25%</t>
  </si>
  <si>
    <t>Hydrogen +50%</t>
  </si>
  <si>
    <t>Hydrogen -50%</t>
  </si>
  <si>
    <t>RNG +50%</t>
  </si>
  <si>
    <t>RNG -50%</t>
  </si>
  <si>
    <t>Wind</t>
  </si>
  <si>
    <t>Natural Gas</t>
  </si>
  <si>
    <t>Solar</t>
  </si>
  <si>
    <t>Ontario</t>
  </si>
  <si>
    <t>Quebec</t>
  </si>
  <si>
    <t>Solar (&lt;0.1%)</t>
  </si>
  <si>
    <t>Natural Gas (0.1%)</t>
  </si>
  <si>
    <t>Biomass / Geothermal (0.7%)</t>
  </si>
  <si>
    <t>Petroleum (0.2%)</t>
  </si>
  <si>
    <t>Petroleum (0.3%)</t>
  </si>
  <si>
    <t>Biomass / Geothermal (1%)</t>
  </si>
  <si>
    <t>Discount rate (at 3%)</t>
  </si>
  <si>
    <t>Discount rate (at 7%)</t>
  </si>
  <si>
    <t>Energy Demands by 2050</t>
  </si>
  <si>
    <t>Technology</t>
  </si>
  <si>
    <t>Total energy demand by 2050</t>
  </si>
  <si>
    <t>Battery electric (BEV) - MWh</t>
  </si>
  <si>
    <t>Hydrogen (FCEV) - kg</t>
  </si>
  <si>
    <t>Catenary (OCT-ERS) - MWh</t>
  </si>
  <si>
    <t>Renewable natural gas (RNG) - GJ</t>
  </si>
  <si>
    <t>Scenario</t>
  </si>
  <si>
    <t>Rank of technology by NPV</t>
  </si>
  <si>
    <t>BEV truck purchase +25%</t>
  </si>
  <si>
    <t>BEV truck purchase -25%</t>
  </si>
  <si>
    <t>FCEV truck purchase +25%</t>
  </si>
  <si>
    <t>FCEV truck purchase -25%</t>
  </si>
  <si>
    <t>Catenary truck purchase +25%</t>
  </si>
  <si>
    <t>Catenary truck purchase -25%</t>
  </si>
  <si>
    <t>RNG truck purchase +25%</t>
  </si>
  <si>
    <t>RNG truck purchase -25%</t>
  </si>
  <si>
    <t>Hydrogen fuel +50%</t>
  </si>
  <si>
    <t>Hydrogen fuel -50%</t>
  </si>
  <si>
    <t>BEV infrastructure +50%</t>
  </si>
  <si>
    <t>BEV infrastructure -50%</t>
  </si>
  <si>
    <t>FCEV infrastructure +50%</t>
  </si>
  <si>
    <t>FCEV infrastructure -50%</t>
  </si>
  <si>
    <t>Catenary infrastructure +50%</t>
  </si>
  <si>
    <t>Catenary infrastructure -50%</t>
  </si>
  <si>
    <t>RNG infrastructure +50%</t>
  </si>
  <si>
    <t>RNG infrastructure -50%</t>
  </si>
  <si>
    <t>1st</t>
  </si>
  <si>
    <t>2nd</t>
  </si>
  <si>
    <t>3rd</t>
  </si>
  <si>
    <t>4th</t>
  </si>
  <si>
    <t>Catenary</t>
  </si>
  <si>
    <t>Baseline</t>
  </si>
  <si>
    <t>RNG fuel +50%</t>
  </si>
  <si>
    <t>RNG fuel -50%</t>
  </si>
  <si>
    <t>Mathieu Cyr, Associate Vice President - CAN Division</t>
  </si>
  <si>
    <r>
      <t xml:space="preserve">Email: </t>
    </r>
    <r>
      <rPr>
        <u/>
        <sz val="11"/>
        <color theme="4" tint="0.499984740745262"/>
        <rFont val="Arial"/>
        <family val="2"/>
      </rPr>
      <t>nroberts@cpcs.ca</t>
    </r>
  </si>
  <si>
    <r>
      <t xml:space="preserve">Email: </t>
    </r>
    <r>
      <rPr>
        <u/>
        <sz val="11"/>
        <color theme="4" tint="0.499984740745262"/>
        <rFont val="Arial"/>
        <family val="2"/>
      </rPr>
      <t>mcyr@cpcs.ca</t>
    </r>
  </si>
  <si>
    <t>Summed from above inputs</t>
  </si>
  <si>
    <t>User input</t>
  </si>
  <si>
    <t>Energy</t>
  </si>
  <si>
    <t>Federal sales mandate for MHDVs</t>
  </si>
  <si>
    <t>Active model scenario</t>
  </si>
  <si>
    <t>Copy/paste results from "Active model scenario" row to save sensitivity results</t>
  </si>
  <si>
    <t>Sheets:</t>
  </si>
  <si>
    <t>Fleet plan build-up - calculates the number of diesel and net zero trucks throughout the modeling period</t>
  </si>
  <si>
    <t>Calculation sheets - modeling inputs applied against the fleet plans</t>
  </si>
  <si>
    <t>Output sheets - presents the overall scenario modeling results</t>
  </si>
  <si>
    <t>User input sheets</t>
  </si>
  <si>
    <t>Cells:</t>
  </si>
  <si>
    <t>User inputs - can define low, medium and high parameter values</t>
  </si>
  <si>
    <t>Drop down menu in "Input C" sheet selects which modeling parameter values are active in the calculation</t>
  </si>
  <si>
    <t>Active output for sensitivity analysis - user can copy/paste results from cells in "Sensitivity Output" sheet to save/compare against other scenairos</t>
  </si>
  <si>
    <t>Legend:</t>
  </si>
  <si>
    <t xml:space="preserve">Hydro Québec comparison of electricity prices (2022) for Montréal and Toronto, assumes consumption on the order of 400 to 3,060 MWh/month with demand on the range of 1 MW to 5 MW </t>
  </si>
  <si>
    <t>Assumption - based on specs of Level III chargers from ABB, Siemens and other OEMs</t>
  </si>
  <si>
    <t>Freight per Truck</t>
  </si>
  <si>
    <t>tonnes</t>
  </si>
  <si>
    <t>SmartWay trends and statistics (canada.ca)</t>
  </si>
  <si>
    <t>Government of Canada - SmartWay trends and statistics</t>
  </si>
  <si>
    <t>Part 2 - A cost comparison analysis of net zero technologies on the A20-H401 Corridor Between Québec City and Windsor</t>
  </si>
  <si>
    <t>This simulator was used to generate the results of the Part 2 | Modelling Results Report</t>
  </si>
  <si>
    <t>Available at:</t>
  </si>
  <si>
    <t>https://energie.hec.ca/decabonizing-long-haul-trucking-in-eastern-canada/</t>
  </si>
  <si>
    <r>
      <t>Decarbonizing Long-Haul Trucking in Eastern Canada:</t>
    </r>
    <r>
      <rPr>
        <sz val="14"/>
        <color theme="4"/>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</si>
</sst>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0.0%"/>
    <numFmt numFmtId="166" formatCode="yyyy"/>
    <numFmt numFmtId="167" formatCode="0.0000"/>
    <numFmt numFmtId="168" formatCode="0.0"/>
    <numFmt numFmtId="169" formatCode="_(* #,##0.00_);_(* \(#,##0.00\);_(* &quot;-&quot;??_);_(@_)"/>
    <numFmt numFmtId="170" formatCode="_(&quot;$&quot;* #,##0.00_);_(&quot;$&quot;* \(#,##0.00\);_(&quot;$&quot;* &quot;-&quot;??_);_(@_)"/>
    <numFmt numFmtId="171" formatCode="0.000"/>
    <numFmt numFmtId="172" formatCode="#,##0.0000"/>
    <numFmt numFmtId="173" formatCode="&quot;$&quot;#,##0"/>
    <numFmt numFmtId="174" formatCode="_-&quot;$&quot;* #,##0_-;\-&quot;$&quot;* #,##0_-;_-&quot;$&quot;* &quot;-&quot;??_-;_-@_-"/>
    <numFmt numFmtId="175" formatCode="#,##0.0"/>
    <numFmt numFmtId="176" formatCode="#,##0.000"/>
    <numFmt numFmtId="177" formatCode="&quot;$&quot;#,##0.00"/>
  </numFmts>
  <fonts count="29">
    <font>
      <sz val="11"/>
      <color theme="1"/>
      <name val="Calibri"/>
      <family val="2"/>
      <scheme val="minor"/>
    </font>
    <font>
      <sz val="11"/>
      <color theme="1"/>
      <name val="Calibri"/>
      <family val="2"/>
      <scheme val="minor"/>
    </font>
    <font>
      <sz val="11"/>
      <color theme="1"/>
      <name val="Arial"/>
      <family val="2"/>
    </font>
    <font>
      <b/>
      <sz val="11"/>
      <color theme="1"/>
      <name val="Arial"/>
      <family val="2"/>
    </font>
    <font>
      <b/>
      <u/>
      <sz val="11"/>
      <color theme="1"/>
      <name val="Arial"/>
      <family val="2"/>
    </font>
    <font>
      <b/>
      <sz val="11"/>
      <color theme="4"/>
      <name val="Arial"/>
      <family val="2"/>
    </font>
    <font>
      <u/>
      <sz val="11"/>
      <color theme="1"/>
      <name val="Arial"/>
      <family val="2"/>
    </font>
    <font>
      <sz val="8"/>
      <name val="Calibri"/>
      <family val="2"/>
      <scheme val="minor"/>
    </font>
    <font>
      <u/>
      <sz val="11"/>
      <color theme="10"/>
      <name val="Calibri"/>
      <family val="2"/>
      <scheme val="minor"/>
    </font>
    <font>
      <u/>
      <sz val="11"/>
      <color theme="10"/>
      <name val="Arial"/>
      <family val="2"/>
    </font>
    <font>
      <b/>
      <sz val="11"/>
      <color theme="0"/>
      <name val="Arial"/>
      <family val="2"/>
    </font>
    <font>
      <sz val="10"/>
      <color theme="1"/>
      <name val="Arial"/>
      <family val="2"/>
    </font>
    <font>
      <b/>
      <sz val="11"/>
      <color theme="6"/>
      <name val="Arial"/>
      <family val="2"/>
    </font>
    <font>
      <b/>
      <sz val="11"/>
      <color rgb="FFFF0000"/>
      <name val="Arial"/>
      <family val="2"/>
    </font>
    <font>
      <b/>
      <u/>
      <sz val="11"/>
      <color theme="0"/>
      <name val="Arial"/>
      <family val="2"/>
    </font>
    <font>
      <b/>
      <u/>
      <sz val="11"/>
      <name val="Arial"/>
      <family val="2"/>
    </font>
    <font>
      <b/>
      <u/>
      <sz val="11"/>
      <color theme="1"/>
      <name val="Aria\"/>
    </font>
    <font>
      <i/>
      <sz val="11"/>
      <color theme="1"/>
      <name val="Arial"/>
      <family val="2"/>
    </font>
    <font>
      <sz val="11"/>
      <color theme="1"/>
      <name val="Aril"/>
    </font>
    <font>
      <b/>
      <i/>
      <sz val="11"/>
      <color theme="1"/>
      <name val="Arial"/>
      <family val="2"/>
    </font>
    <font>
      <b/>
      <sz val="11"/>
      <color theme="1"/>
      <name val="Calibri"/>
      <family val="2"/>
      <scheme val="minor"/>
    </font>
    <font>
      <sz val="11"/>
      <name val="Arial"/>
      <family val="2"/>
    </font>
    <font>
      <b/>
      <sz val="11"/>
      <name val="Arial"/>
      <family val="2"/>
    </font>
    <font>
      <sz val="11"/>
      <color theme="0"/>
      <name val="Arial"/>
      <family val="2"/>
    </font>
    <font>
      <u/>
      <sz val="11"/>
      <color theme="4" tint="0.499984740745262"/>
      <name val="Arial"/>
      <family val="2"/>
    </font>
    <font>
      <i/>
      <sz val="11"/>
      <name val="Arial"/>
      <family val="2"/>
    </font>
    <font>
      <b/>
      <i/>
      <sz val="11"/>
      <name val="Arial"/>
      <family val="2"/>
    </font>
    <font>
      <b/>
      <sz val="14"/>
      <color theme="4"/>
      <name val="Arial"/>
      <family val="2"/>
    </font>
    <font>
      <sz val="14"/>
      <color theme="4"/>
      <name val="Arial"/>
      <family val="2"/>
    </font>
  </fonts>
  <fills count="21">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4"/>
        <bgColor indexed="64"/>
      </patternFill>
    </fill>
    <fill>
      <patternFill patternType="solid">
        <fgColor theme="3" tint="0.79998168889431442"/>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002060"/>
        <bgColor indexed="64"/>
      </patternFill>
    </fill>
    <fill>
      <patternFill patternType="solid">
        <fgColor theme="4" tint="0.89999084444715716"/>
        <bgColor indexed="64"/>
      </patternFill>
    </fill>
    <fill>
      <patternFill patternType="solid">
        <fgColor rgb="FFFFC000"/>
        <bgColor indexed="64"/>
      </patternFill>
    </fill>
    <fill>
      <patternFill patternType="solid">
        <fgColor theme="1"/>
        <bgColor indexed="64"/>
      </patternFill>
    </fill>
    <fill>
      <patternFill patternType="solid">
        <fgColor theme="4" tint="9.9978637043366805E-2"/>
        <bgColor indexed="64"/>
      </patternFill>
    </fill>
    <fill>
      <patternFill patternType="solid">
        <fgColor theme="5"/>
        <bgColor indexed="64"/>
      </patternFill>
    </fill>
    <fill>
      <patternFill patternType="solid">
        <fgColor rgb="FFFFCC66"/>
        <bgColor indexed="64"/>
      </patternFill>
    </fill>
  </fills>
  <borders count="15">
    <border>
      <left/>
      <right/>
      <top/>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6">
    <xf numFmtId="0" fontId="0" fillId="0" borderId="0"/>
    <xf numFmtId="9" fontId="1" fillId="0" borderId="0" applyFont="0" applyFill="0" applyBorder="0" applyAlignment="0" applyProtection="0"/>
    <xf numFmtId="0" fontId="8" fillId="0" borderId="0" applyNumberForma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cellStyleXfs>
  <cellXfs count="268">
    <xf numFmtId="0" fontId="0" fillId="0" borderId="0" xfId="0"/>
    <xf numFmtId="0" fontId="2" fillId="0" borderId="0" xfId="0" applyFont="1"/>
    <xf numFmtId="0" fontId="2" fillId="2" borderId="0" xfId="0" applyFont="1" applyFill="1"/>
    <xf numFmtId="0" fontId="3" fillId="2" borderId="0" xfId="0" applyFont="1" applyFill="1"/>
    <xf numFmtId="0" fontId="2" fillId="0" borderId="0" xfId="0" applyFont="1" applyAlignment="1">
      <alignment horizontal="center"/>
    </xf>
    <xf numFmtId="0" fontId="4" fillId="0" borderId="0" xfId="0" applyFont="1" applyAlignment="1">
      <alignment horizontal="center"/>
    </xf>
    <xf numFmtId="0" fontId="3" fillId="0" borderId="0" xfId="0" applyFont="1"/>
    <xf numFmtId="0" fontId="4" fillId="0" borderId="0" xfId="0" applyFont="1"/>
    <xf numFmtId="0" fontId="2" fillId="2" borderId="1" xfId="0" applyFont="1" applyFill="1" applyBorder="1"/>
    <xf numFmtId="0" fontId="3" fillId="2" borderId="1" xfId="0" applyFont="1" applyFill="1" applyBorder="1"/>
    <xf numFmtId="0" fontId="5" fillId="0" borderId="0" xfId="0" applyFont="1"/>
    <xf numFmtId="0" fontId="2" fillId="2" borderId="1" xfId="0" applyFont="1" applyFill="1" applyBorder="1" applyAlignment="1">
      <alignment horizontal="center"/>
    </xf>
    <xf numFmtId="165" fontId="2" fillId="0" borderId="0" xfId="1" applyNumberFormat="1" applyFont="1" applyAlignment="1">
      <alignment horizontal="center"/>
    </xf>
    <xf numFmtId="0" fontId="0" fillId="2" borderId="1" xfId="0" applyFill="1" applyBorder="1"/>
    <xf numFmtId="0" fontId="6" fillId="0" borderId="0" xfId="0" applyFont="1"/>
    <xf numFmtId="0" fontId="4" fillId="0" borderId="0" xfId="0" applyFont="1" applyAlignment="1">
      <alignment horizontal="left"/>
    </xf>
    <xf numFmtId="0" fontId="0" fillId="2" borderId="0" xfId="0" applyFill="1"/>
    <xf numFmtId="0" fontId="2" fillId="2" borderId="0" xfId="0" applyFont="1" applyFill="1" applyAlignment="1">
      <alignment horizontal="center"/>
    </xf>
    <xf numFmtId="2" fontId="2" fillId="0" borderId="0" xfId="0" applyNumberFormat="1" applyFont="1" applyAlignment="1">
      <alignment horizontal="center"/>
    </xf>
    <xf numFmtId="167" fontId="2" fillId="0" borderId="0" xfId="0" applyNumberFormat="1" applyFont="1" applyAlignment="1">
      <alignment horizontal="center"/>
    </xf>
    <xf numFmtId="0" fontId="4" fillId="2" borderId="0" xfId="0" applyFont="1" applyFill="1"/>
    <xf numFmtId="0" fontId="0" fillId="0" borderId="2" xfId="0" applyBorder="1"/>
    <xf numFmtId="0" fontId="0" fillId="2" borderId="3" xfId="0" applyFill="1" applyBorder="1"/>
    <xf numFmtId="0" fontId="4" fillId="0" borderId="2" xfId="0" applyFont="1" applyBorder="1" applyAlignment="1">
      <alignment horizontal="center"/>
    </xf>
    <xf numFmtId="0" fontId="0" fillId="2" borderId="2" xfId="0" applyFill="1" applyBorder="1"/>
    <xf numFmtId="166" fontId="2" fillId="2" borderId="0" xfId="0" applyNumberFormat="1" applyFont="1" applyFill="1" applyAlignment="1">
      <alignment horizontal="center"/>
    </xf>
    <xf numFmtId="0" fontId="2" fillId="0" borderId="4" xfId="0" applyFont="1" applyBorder="1"/>
    <xf numFmtId="0" fontId="2" fillId="2" borderId="3" xfId="0" applyFont="1" applyFill="1" applyBorder="1"/>
    <xf numFmtId="0" fontId="2" fillId="0" borderId="2" xfId="0" applyFont="1" applyBorder="1"/>
    <xf numFmtId="3" fontId="2" fillId="0" borderId="0" xfId="0" applyNumberFormat="1" applyFont="1" applyAlignment="1">
      <alignment horizontal="center"/>
    </xf>
    <xf numFmtId="9" fontId="2" fillId="0" borderId="0" xfId="1" applyFont="1" applyAlignment="1">
      <alignment horizontal="center"/>
    </xf>
    <xf numFmtId="0" fontId="9" fillId="0" borderId="0" xfId="2" applyFont="1"/>
    <xf numFmtId="0" fontId="9" fillId="0" borderId="0" xfId="2" applyFont="1" applyAlignment="1">
      <alignment horizontal="left"/>
    </xf>
    <xf numFmtId="0" fontId="8" fillId="0" borderId="0" xfId="2"/>
    <xf numFmtId="1" fontId="2" fillId="0" borderId="0" xfId="0" applyNumberFormat="1" applyFont="1" applyAlignment="1">
      <alignment horizontal="center"/>
    </xf>
    <xf numFmtId="0" fontId="3" fillId="0" borderId="0" xfId="0" applyFont="1" applyAlignment="1">
      <alignment horizontal="center"/>
    </xf>
    <xf numFmtId="165" fontId="2" fillId="0" borderId="0" xfId="0" applyNumberFormat="1" applyFont="1" applyAlignment="1">
      <alignment horizontal="center"/>
    </xf>
    <xf numFmtId="0" fontId="0" fillId="4" borderId="0" xfId="0" applyFill="1"/>
    <xf numFmtId="0" fontId="10" fillId="4" borderId="0" xfId="0" applyFont="1" applyFill="1"/>
    <xf numFmtId="0" fontId="2" fillId="0" borderId="0" xfId="0" applyFont="1" applyAlignment="1">
      <alignment wrapText="1"/>
    </xf>
    <xf numFmtId="0" fontId="2" fillId="0" borderId="0" xfId="0" applyFont="1" applyAlignment="1">
      <alignment vertical="center"/>
    </xf>
    <xf numFmtId="2" fontId="2" fillId="0" borderId="0" xfId="0" applyNumberFormat="1" applyFont="1" applyAlignment="1">
      <alignment horizontal="center" vertical="center"/>
    </xf>
    <xf numFmtId="0" fontId="2" fillId="0" borderId="0" xfId="0" applyFont="1" applyAlignment="1">
      <alignment horizontal="center" vertical="center"/>
    </xf>
    <xf numFmtId="3" fontId="2" fillId="0" borderId="0" xfId="0" applyNumberFormat="1" applyFont="1" applyAlignment="1">
      <alignment horizontal="center" vertical="center"/>
    </xf>
    <xf numFmtId="0" fontId="2" fillId="0" borderId="0" xfId="0" applyFont="1" applyAlignment="1">
      <alignment vertical="center" wrapText="1"/>
    </xf>
    <xf numFmtId="0" fontId="9" fillId="0" borderId="0" xfId="2" applyFont="1" applyAlignment="1">
      <alignment vertical="center" wrapText="1"/>
    </xf>
    <xf numFmtId="0" fontId="11" fillId="0" borderId="0" xfId="0" applyFont="1"/>
    <xf numFmtId="0" fontId="9" fillId="0" borderId="0" xfId="2" applyFont="1" applyAlignment="1">
      <alignment wrapText="1"/>
    </xf>
    <xf numFmtId="1" fontId="2" fillId="0" borderId="0" xfId="0" applyNumberFormat="1" applyFont="1" applyAlignment="1">
      <alignment horizontal="center" vertical="center"/>
    </xf>
    <xf numFmtId="167" fontId="2" fillId="0" borderId="0" xfId="0" applyNumberFormat="1" applyFont="1" applyAlignment="1">
      <alignment horizontal="center" vertical="center"/>
    </xf>
    <xf numFmtId="3" fontId="2" fillId="0" borderId="0" xfId="0" applyNumberFormat="1" applyFont="1"/>
    <xf numFmtId="166" fontId="2" fillId="0" borderId="0" xfId="0" applyNumberFormat="1" applyFont="1"/>
    <xf numFmtId="3" fontId="3" fillId="0" borderId="0" xfId="0" applyNumberFormat="1" applyFont="1"/>
    <xf numFmtId="3" fontId="3" fillId="0" borderId="0" xfId="0" applyNumberFormat="1" applyFont="1" applyAlignment="1">
      <alignment horizontal="center"/>
    </xf>
    <xf numFmtId="173" fontId="2" fillId="0" borderId="0" xfId="0" applyNumberFormat="1" applyFont="1" applyAlignment="1">
      <alignment horizontal="center"/>
    </xf>
    <xf numFmtId="1" fontId="2" fillId="0" borderId="0" xfId="0" applyNumberFormat="1" applyFont="1"/>
    <xf numFmtId="1" fontId="0" fillId="0" borderId="0" xfId="0" applyNumberFormat="1"/>
    <xf numFmtId="3" fontId="12" fillId="0" borderId="0" xfId="0" applyNumberFormat="1" applyFont="1" applyAlignment="1">
      <alignment horizontal="center"/>
    </xf>
    <xf numFmtId="0" fontId="12" fillId="0" borderId="0" xfId="0" applyFont="1"/>
    <xf numFmtId="0" fontId="12" fillId="0" borderId="0" xfId="0" applyFont="1" applyAlignment="1">
      <alignment horizontal="center"/>
    </xf>
    <xf numFmtId="172" fontId="3" fillId="0" borderId="0" xfId="0" applyNumberFormat="1" applyFont="1"/>
    <xf numFmtId="9" fontId="13" fillId="5" borderId="0" xfId="1" applyFont="1" applyFill="1" applyAlignment="1">
      <alignment horizontal="center"/>
    </xf>
    <xf numFmtId="165" fontId="0" fillId="0" borderId="0" xfId="0" applyNumberFormat="1"/>
    <xf numFmtId="0" fontId="2" fillId="7" borderId="0" xfId="0" applyFont="1" applyFill="1"/>
    <xf numFmtId="3" fontId="2" fillId="7" borderId="0" xfId="0" applyNumberFormat="1" applyFont="1" applyFill="1"/>
    <xf numFmtId="0" fontId="0" fillId="0" borderId="0" xfId="0" applyAlignment="1">
      <alignment horizontal="center"/>
    </xf>
    <xf numFmtId="0" fontId="0" fillId="8" borderId="0" xfId="0" applyFill="1"/>
    <xf numFmtId="0" fontId="2" fillId="8" borderId="0" xfId="0" applyFont="1" applyFill="1" applyAlignment="1">
      <alignment horizontal="center"/>
    </xf>
    <xf numFmtId="0" fontId="2" fillId="8" borderId="0" xfId="0" applyFont="1" applyFill="1"/>
    <xf numFmtId="9" fontId="2" fillId="0" borderId="0" xfId="0" applyNumberFormat="1" applyFont="1"/>
    <xf numFmtId="0" fontId="4" fillId="8" borderId="0" xfId="0" applyFont="1" applyFill="1"/>
    <xf numFmtId="0" fontId="0" fillId="5" borderId="0" xfId="0" applyFill="1"/>
    <xf numFmtId="0" fontId="12" fillId="5" borderId="0" xfId="0" applyFont="1" applyFill="1"/>
    <xf numFmtId="0" fontId="2" fillId="5" borderId="0" xfId="0" applyFont="1" applyFill="1"/>
    <xf numFmtId="0" fontId="12" fillId="5" borderId="0" xfId="0" applyFont="1" applyFill="1" applyAlignment="1">
      <alignment horizontal="center"/>
    </xf>
    <xf numFmtId="0" fontId="2" fillId="5" borderId="0" xfId="0" applyFont="1" applyFill="1" applyAlignment="1">
      <alignment horizontal="center"/>
    </xf>
    <xf numFmtId="3" fontId="12" fillId="5" borderId="0" xfId="0" applyNumberFormat="1" applyFont="1" applyFill="1" applyAlignment="1">
      <alignment horizontal="center"/>
    </xf>
    <xf numFmtId="173" fontId="2" fillId="0" borderId="0" xfId="0" applyNumberFormat="1" applyFont="1"/>
    <xf numFmtId="165" fontId="2" fillId="0" borderId="0" xfId="0" applyNumberFormat="1" applyFont="1"/>
    <xf numFmtId="168" fontId="2" fillId="0" borderId="0" xfId="0" applyNumberFormat="1" applyFont="1" applyAlignment="1">
      <alignment horizontal="center"/>
    </xf>
    <xf numFmtId="171" fontId="0" fillId="0" borderId="0" xfId="0" applyNumberFormat="1" applyAlignment="1">
      <alignment horizontal="center"/>
    </xf>
    <xf numFmtId="171" fontId="0" fillId="0" borderId="0" xfId="0" applyNumberFormat="1"/>
    <xf numFmtId="0" fontId="2" fillId="0" borderId="0" xfId="0" applyFont="1" applyAlignment="1">
      <alignment horizontal="right"/>
    </xf>
    <xf numFmtId="174" fontId="0" fillId="0" borderId="0" xfId="5" applyNumberFormat="1" applyFont="1"/>
    <xf numFmtId="168" fontId="0" fillId="0" borderId="0" xfId="0" applyNumberFormat="1"/>
    <xf numFmtId="0" fontId="11" fillId="0" borderId="0" xfId="0" applyFont="1" applyAlignment="1">
      <alignment horizontal="justify" vertical="center"/>
    </xf>
    <xf numFmtId="168" fontId="2" fillId="0" borderId="0" xfId="0" applyNumberFormat="1" applyFont="1" applyAlignment="1">
      <alignment horizontal="center" vertical="center"/>
    </xf>
    <xf numFmtId="1" fontId="0" fillId="0" borderId="0" xfId="0" applyNumberFormat="1" applyAlignment="1">
      <alignment horizontal="center"/>
    </xf>
    <xf numFmtId="0" fontId="0" fillId="9" borderId="0" xfId="0" applyFill="1"/>
    <xf numFmtId="0" fontId="4" fillId="9" borderId="0" xfId="0" applyFont="1" applyFill="1"/>
    <xf numFmtId="0" fontId="2" fillId="9" borderId="0" xfId="0" applyFont="1" applyFill="1" applyAlignment="1">
      <alignment horizontal="center"/>
    </xf>
    <xf numFmtId="0" fontId="0" fillId="10" borderId="0" xfId="0" applyFill="1"/>
    <xf numFmtId="0" fontId="2" fillId="10" borderId="0" xfId="0" applyFont="1" applyFill="1" applyAlignment="1">
      <alignment horizontal="center"/>
    </xf>
    <xf numFmtId="0" fontId="14" fillId="10" borderId="0" xfId="0" applyFont="1" applyFill="1"/>
    <xf numFmtId="0" fontId="0" fillId="11" borderId="0" xfId="0" applyFill="1"/>
    <xf numFmtId="0" fontId="2" fillId="11" borderId="0" xfId="0" applyFont="1" applyFill="1" applyAlignment="1">
      <alignment horizontal="center"/>
    </xf>
    <xf numFmtId="0" fontId="15" fillId="11" borderId="0" xfId="0" applyFont="1" applyFill="1"/>
    <xf numFmtId="0" fontId="0" fillId="12" borderId="0" xfId="0" applyFill="1"/>
    <xf numFmtId="0" fontId="0" fillId="12" borderId="2" xfId="0" applyFill="1" applyBorder="1"/>
    <xf numFmtId="0" fontId="10" fillId="12" borderId="0" xfId="0" applyFont="1" applyFill="1"/>
    <xf numFmtId="0" fontId="2" fillId="0" borderId="2" xfId="0" applyFont="1" applyBorder="1" applyAlignment="1">
      <alignment horizontal="center"/>
    </xf>
    <xf numFmtId="0" fontId="2" fillId="12" borderId="0" xfId="0" applyFont="1" applyFill="1"/>
    <xf numFmtId="166" fontId="2" fillId="12" borderId="0" xfId="0" applyNumberFormat="1" applyFont="1" applyFill="1" applyAlignment="1">
      <alignment horizontal="center"/>
    </xf>
    <xf numFmtId="0" fontId="2" fillId="12" borderId="0" xfId="0" applyFont="1" applyFill="1" applyAlignment="1">
      <alignment horizontal="center"/>
    </xf>
    <xf numFmtId="0" fontId="2" fillId="0" borderId="5" xfId="0" applyFont="1" applyBorder="1"/>
    <xf numFmtId="0" fontId="4" fillId="2" borderId="7" xfId="0" applyFont="1" applyFill="1" applyBorder="1" applyAlignment="1">
      <alignment horizontal="center"/>
    </xf>
    <xf numFmtId="0" fontId="3" fillId="0" borderId="8" xfId="0" applyFont="1" applyBorder="1"/>
    <xf numFmtId="0" fontId="4" fillId="2" borderId="8" xfId="0" applyFont="1" applyFill="1" applyBorder="1"/>
    <xf numFmtId="0" fontId="2" fillId="2" borderId="5" xfId="0" applyFont="1" applyFill="1" applyBorder="1"/>
    <xf numFmtId="0" fontId="0" fillId="2" borderId="5" xfId="0" applyFill="1" applyBorder="1"/>
    <xf numFmtId="0" fontId="0" fillId="2" borderId="9" xfId="0" applyFill="1" applyBorder="1"/>
    <xf numFmtId="0" fontId="17" fillId="0" borderId="8" xfId="0" applyFont="1" applyBorder="1"/>
    <xf numFmtId="3" fontId="2" fillId="0" borderId="5" xfId="0" applyNumberFormat="1" applyFont="1" applyBorder="1"/>
    <xf numFmtId="174" fontId="2" fillId="0" borderId="5" xfId="0" applyNumberFormat="1" applyFont="1" applyBorder="1"/>
    <xf numFmtId="174" fontId="17" fillId="0" borderId="8" xfId="0" applyNumberFormat="1" applyFont="1" applyBorder="1"/>
    <xf numFmtId="0" fontId="16" fillId="9" borderId="6" xfId="0" applyFont="1" applyFill="1" applyBorder="1"/>
    <xf numFmtId="0" fontId="4" fillId="9" borderId="7" xfId="0" applyFont="1" applyFill="1" applyBorder="1" applyAlignment="1">
      <alignment horizontal="center"/>
    </xf>
    <xf numFmtId="1" fontId="3" fillId="9" borderId="7" xfId="0" applyNumberFormat="1" applyFont="1" applyFill="1" applyBorder="1" applyAlignment="1">
      <alignment horizontal="center"/>
    </xf>
    <xf numFmtId="0" fontId="16" fillId="13" borderId="6" xfId="0" applyFont="1" applyFill="1" applyBorder="1"/>
    <xf numFmtId="0" fontId="4" fillId="13" borderId="7" xfId="0" applyFont="1" applyFill="1" applyBorder="1" applyAlignment="1">
      <alignment horizontal="center"/>
    </xf>
    <xf numFmtId="1" fontId="3" fillId="13" borderId="7" xfId="0" applyNumberFormat="1" applyFont="1" applyFill="1" applyBorder="1" applyAlignment="1">
      <alignment horizontal="center"/>
    </xf>
    <xf numFmtId="0" fontId="16" fillId="3" borderId="6" xfId="0" applyFont="1" applyFill="1" applyBorder="1"/>
    <xf numFmtId="0" fontId="4" fillId="3" borderId="7" xfId="0" applyFont="1" applyFill="1" applyBorder="1" applyAlignment="1">
      <alignment horizontal="center"/>
    </xf>
    <xf numFmtId="1" fontId="3" fillId="3" borderId="7" xfId="0" applyNumberFormat="1" applyFont="1" applyFill="1" applyBorder="1" applyAlignment="1">
      <alignment horizontal="center"/>
    </xf>
    <xf numFmtId="175" fontId="2" fillId="0" borderId="5" xfId="0" applyNumberFormat="1" applyFont="1" applyBorder="1"/>
    <xf numFmtId="174" fontId="3" fillId="0" borderId="5" xfId="0" applyNumberFormat="1" applyFont="1" applyBorder="1"/>
    <xf numFmtId="9" fontId="2" fillId="0" borderId="0" xfId="1" applyFont="1" applyBorder="1" applyAlignment="1">
      <alignment horizontal="center"/>
    </xf>
    <xf numFmtId="0" fontId="3" fillId="7" borderId="8" xfId="0" applyFont="1" applyFill="1" applyBorder="1"/>
    <xf numFmtId="0" fontId="2" fillId="7" borderId="5" xfId="0" applyFont="1" applyFill="1" applyBorder="1"/>
    <xf numFmtId="174" fontId="2" fillId="7" borderId="5" xfId="0" applyNumberFormat="1" applyFont="1" applyFill="1" applyBorder="1"/>
    <xf numFmtId="0" fontId="0" fillId="7" borderId="5" xfId="0" applyFill="1" applyBorder="1"/>
    <xf numFmtId="0" fontId="0" fillId="7" borderId="9" xfId="0" applyFill="1" applyBorder="1"/>
    <xf numFmtId="174" fontId="2" fillId="7" borderId="9" xfId="0" applyNumberFormat="1" applyFont="1" applyFill="1" applyBorder="1"/>
    <xf numFmtId="174" fontId="2" fillId="0" borderId="9" xfId="0" applyNumberFormat="1" applyFont="1" applyBorder="1"/>
    <xf numFmtId="3" fontId="2" fillId="0" borderId="9" xfId="0" applyNumberFormat="1" applyFont="1" applyBorder="1"/>
    <xf numFmtId="0" fontId="2" fillId="0" borderId="5" xfId="0" applyFont="1" applyBorder="1" applyAlignment="1">
      <alignment horizontal="center"/>
    </xf>
    <xf numFmtId="0" fontId="2" fillId="0" borderId="7" xfId="0" applyFont="1" applyBorder="1" applyAlignment="1">
      <alignment horizontal="center"/>
    </xf>
    <xf numFmtId="0" fontId="2" fillId="0" borderId="12" xfId="0" applyFont="1" applyBorder="1" applyAlignment="1">
      <alignment horizontal="center"/>
    </xf>
    <xf numFmtId="0" fontId="3" fillId="2" borderId="6" xfId="0" applyFont="1" applyFill="1" applyBorder="1"/>
    <xf numFmtId="0" fontId="3" fillId="2" borderId="8" xfId="0" applyFont="1" applyFill="1" applyBorder="1"/>
    <xf numFmtId="0" fontId="3" fillId="2" borderId="10" xfId="0" applyFont="1" applyFill="1" applyBorder="1"/>
    <xf numFmtId="164" fontId="2" fillId="0" borderId="0" xfId="0" applyNumberFormat="1" applyFont="1"/>
    <xf numFmtId="0" fontId="16" fillId="2" borderId="5" xfId="0" applyFont="1" applyFill="1" applyBorder="1"/>
    <xf numFmtId="0" fontId="4" fillId="2" borderId="5" xfId="0" applyFont="1" applyFill="1" applyBorder="1" applyAlignment="1">
      <alignment horizontal="center"/>
    </xf>
    <xf numFmtId="1" fontId="3" fillId="2" borderId="5" xfId="0" applyNumberFormat="1" applyFont="1" applyFill="1" applyBorder="1" applyAlignment="1">
      <alignment horizontal="center"/>
    </xf>
    <xf numFmtId="0" fontId="3" fillId="7" borderId="5" xfId="0" applyFont="1" applyFill="1" applyBorder="1"/>
    <xf numFmtId="174" fontId="17" fillId="0" borderId="5" xfId="0" applyNumberFormat="1" applyFont="1" applyBorder="1"/>
    <xf numFmtId="0" fontId="17" fillId="0" borderId="5" xfId="0" applyFont="1" applyBorder="1"/>
    <xf numFmtId="0" fontId="4" fillId="2" borderId="5" xfId="0" applyFont="1" applyFill="1" applyBorder="1"/>
    <xf numFmtId="0" fontId="17" fillId="0" borderId="10" xfId="0" applyFont="1" applyBorder="1"/>
    <xf numFmtId="174" fontId="2" fillId="0" borderId="12" xfId="0" applyNumberFormat="1" applyFont="1" applyBorder="1"/>
    <xf numFmtId="174" fontId="2" fillId="0" borderId="13" xfId="0" applyNumberFormat="1" applyFont="1" applyBorder="1"/>
    <xf numFmtId="0" fontId="4" fillId="2" borderId="6" xfId="0" applyFont="1" applyFill="1" applyBorder="1" applyAlignment="1">
      <alignment horizontal="left"/>
    </xf>
    <xf numFmtId="0" fontId="16" fillId="9" borderId="7" xfId="0" applyFont="1" applyFill="1" applyBorder="1" applyAlignment="1">
      <alignment horizontal="center"/>
    </xf>
    <xf numFmtId="0" fontId="16" fillId="13" borderId="7" xfId="0" applyFont="1" applyFill="1" applyBorder="1" applyAlignment="1">
      <alignment horizontal="center"/>
    </xf>
    <xf numFmtId="0" fontId="16" fillId="3" borderId="11" xfId="0" applyFont="1" applyFill="1" applyBorder="1" applyAlignment="1">
      <alignment horizontal="center"/>
    </xf>
    <xf numFmtId="174" fontId="3" fillId="0" borderId="9" xfId="0" applyNumberFormat="1" applyFont="1" applyBorder="1"/>
    <xf numFmtId="0" fontId="2" fillId="2" borderId="9" xfId="0" applyFont="1" applyFill="1" applyBorder="1"/>
    <xf numFmtId="174" fontId="2" fillId="0" borderId="7" xfId="0" applyNumberFormat="1" applyFont="1" applyBorder="1"/>
    <xf numFmtId="174" fontId="2" fillId="2" borderId="5" xfId="0" applyNumberFormat="1" applyFont="1" applyFill="1" applyBorder="1"/>
    <xf numFmtId="1" fontId="3" fillId="9" borderId="11" xfId="0" applyNumberFormat="1" applyFont="1" applyFill="1" applyBorder="1" applyAlignment="1">
      <alignment horizontal="center"/>
    </xf>
    <xf numFmtId="174" fontId="2" fillId="2" borderId="9" xfId="0" applyNumberFormat="1" applyFont="1" applyFill="1" applyBorder="1"/>
    <xf numFmtId="175" fontId="2" fillId="0" borderId="0" xfId="0" applyNumberFormat="1" applyFont="1" applyAlignment="1">
      <alignment horizontal="center" vertical="center"/>
    </xf>
    <xf numFmtId="9" fontId="18" fillId="0" borderId="0" xfId="0" applyNumberFormat="1" applyFont="1" applyAlignment="1">
      <alignment horizontal="center"/>
    </xf>
    <xf numFmtId="1" fontId="3" fillId="13" borderId="11" xfId="0" applyNumberFormat="1" applyFont="1" applyFill="1" applyBorder="1" applyAlignment="1">
      <alignment horizontal="center"/>
    </xf>
    <xf numFmtId="1" fontId="3" fillId="3" borderId="11" xfId="0" applyNumberFormat="1" applyFont="1" applyFill="1" applyBorder="1" applyAlignment="1">
      <alignment horizontal="center"/>
    </xf>
    <xf numFmtId="175" fontId="2" fillId="0" borderId="0" xfId="0" applyNumberFormat="1" applyFont="1" applyAlignment="1">
      <alignment horizontal="center"/>
    </xf>
    <xf numFmtId="0" fontId="2" fillId="2" borderId="2" xfId="0" applyFont="1" applyFill="1" applyBorder="1"/>
    <xf numFmtId="177" fontId="2" fillId="0" borderId="0" xfId="0" applyNumberFormat="1" applyFont="1" applyAlignment="1">
      <alignment horizontal="center"/>
    </xf>
    <xf numFmtId="173" fontId="2" fillId="0" borderId="0" xfId="0" applyNumberFormat="1" applyFont="1" applyAlignment="1">
      <alignment horizontal="right"/>
    </xf>
    <xf numFmtId="177" fontId="2" fillId="0" borderId="0" xfId="0" applyNumberFormat="1" applyFont="1" applyAlignment="1">
      <alignment horizontal="right"/>
    </xf>
    <xf numFmtId="0" fontId="16" fillId="2" borderId="7" xfId="0" applyFont="1" applyFill="1" applyBorder="1" applyAlignment="1">
      <alignment horizontal="center"/>
    </xf>
    <xf numFmtId="0" fontId="16" fillId="2" borderId="7" xfId="0" applyFont="1" applyFill="1" applyBorder="1" applyAlignment="1">
      <alignment horizontal="left"/>
    </xf>
    <xf numFmtId="0" fontId="3" fillId="2" borderId="5" xfId="0" applyFont="1" applyFill="1" applyBorder="1"/>
    <xf numFmtId="2" fontId="2" fillId="0" borderId="5" xfId="0" applyNumberFormat="1" applyFont="1" applyBorder="1"/>
    <xf numFmtId="4" fontId="2" fillId="0" borderId="5" xfId="0" applyNumberFormat="1" applyFont="1" applyBorder="1"/>
    <xf numFmtId="171" fontId="2" fillId="0" borderId="0" xfId="0" applyNumberFormat="1" applyFont="1" applyAlignment="1">
      <alignment horizontal="center"/>
    </xf>
    <xf numFmtId="3" fontId="0" fillId="0" borderId="0" xfId="0" applyNumberFormat="1"/>
    <xf numFmtId="0" fontId="17" fillId="0" borderId="0" xfId="0" applyFont="1"/>
    <xf numFmtId="174" fontId="2" fillId="0" borderId="0" xfId="0" applyNumberFormat="1" applyFont="1"/>
    <xf numFmtId="174" fontId="2" fillId="0" borderId="11" xfId="0" applyNumberFormat="1" applyFont="1" applyBorder="1"/>
    <xf numFmtId="168" fontId="2" fillId="0" borderId="5" xfId="0" applyNumberFormat="1" applyFont="1" applyBorder="1"/>
    <xf numFmtId="168" fontId="2" fillId="0" borderId="9" xfId="0" applyNumberFormat="1" applyFont="1" applyBorder="1"/>
    <xf numFmtId="165" fontId="2" fillId="0" borderId="13" xfId="0" applyNumberFormat="1" applyFont="1" applyBorder="1"/>
    <xf numFmtId="165" fontId="2" fillId="0" borderId="12" xfId="0" applyNumberFormat="1" applyFont="1" applyBorder="1"/>
    <xf numFmtId="0" fontId="19" fillId="0" borderId="8" xfId="0" applyFont="1" applyBorder="1"/>
    <xf numFmtId="0" fontId="20" fillId="0" borderId="0" xfId="0" applyFont="1"/>
    <xf numFmtId="0" fontId="3" fillId="0" borderId="2" xfId="0" applyFont="1" applyBorder="1" applyAlignment="1">
      <alignment horizontal="center"/>
    </xf>
    <xf numFmtId="175" fontId="2" fillId="0" borderId="9" xfId="0" applyNumberFormat="1" applyFont="1" applyBorder="1"/>
    <xf numFmtId="2" fontId="2" fillId="0" borderId="5" xfId="0" applyNumberFormat="1" applyFont="1" applyBorder="1" applyAlignment="1">
      <alignment horizontal="right"/>
    </xf>
    <xf numFmtId="0" fontId="3" fillId="0" borderId="5" xfId="0" applyFont="1" applyBorder="1"/>
    <xf numFmtId="3" fontId="2" fillId="0" borderId="5" xfId="0" applyNumberFormat="1" applyFont="1" applyBorder="1" applyAlignment="1">
      <alignment horizontal="right"/>
    </xf>
    <xf numFmtId="0" fontId="3" fillId="2" borderId="5" xfId="0" applyFont="1" applyFill="1" applyBorder="1" applyAlignment="1">
      <alignment horizontal="center"/>
    </xf>
    <xf numFmtId="0" fontId="3" fillId="2" borderId="5" xfId="0" applyFont="1" applyFill="1" applyBorder="1" applyAlignment="1">
      <alignment horizontal="left"/>
    </xf>
    <xf numFmtId="9" fontId="2" fillId="0" borderId="5" xfId="1" applyFont="1" applyBorder="1"/>
    <xf numFmtId="1" fontId="2" fillId="0" borderId="5" xfId="0" applyNumberFormat="1" applyFont="1" applyBorder="1"/>
    <xf numFmtId="0" fontId="15" fillId="0" borderId="0" xfId="0" applyFont="1"/>
    <xf numFmtId="9" fontId="0" fillId="0" borderId="0" xfId="0" applyNumberFormat="1"/>
    <xf numFmtId="10" fontId="0" fillId="0" borderId="0" xfId="0" applyNumberFormat="1"/>
    <xf numFmtId="0" fontId="21" fillId="0" borderId="5" xfId="0" applyFont="1" applyBorder="1" applyAlignment="1">
      <alignment horizontal="justify" vertical="center" wrapText="1"/>
    </xf>
    <xf numFmtId="0" fontId="22" fillId="7" borderId="5" xfId="0" applyFont="1" applyFill="1" applyBorder="1" applyAlignment="1">
      <alignment horizontal="justify" vertical="center" wrapText="1"/>
    </xf>
    <xf numFmtId="0" fontId="22" fillId="7" borderId="5" xfId="0" applyFont="1" applyFill="1" applyBorder="1" applyAlignment="1">
      <alignment horizontal="center" vertical="center" wrapText="1"/>
    </xf>
    <xf numFmtId="3" fontId="21" fillId="0" borderId="5" xfId="0" applyNumberFormat="1" applyFont="1" applyBorder="1" applyAlignment="1">
      <alignment horizontal="right" vertical="center" wrapText="1"/>
    </xf>
    <xf numFmtId="165" fontId="2" fillId="0" borderId="5" xfId="1" applyNumberFormat="1" applyFont="1" applyBorder="1"/>
    <xf numFmtId="0" fontId="23" fillId="14" borderId="0" xfId="0" applyFont="1" applyFill="1"/>
    <xf numFmtId="0" fontId="10" fillId="14" borderId="0" xfId="0" applyFont="1" applyFill="1" applyAlignment="1">
      <alignment horizontal="center"/>
    </xf>
    <xf numFmtId="0" fontId="10" fillId="14" borderId="0" xfId="0" applyFont="1" applyFill="1"/>
    <xf numFmtId="3" fontId="2" fillId="0" borderId="5" xfId="0" applyNumberFormat="1" applyFont="1" applyBorder="1" applyAlignment="1">
      <alignment horizontal="center"/>
    </xf>
    <xf numFmtId="174" fontId="2" fillId="0" borderId="5" xfId="5" applyNumberFormat="1" applyFont="1" applyBorder="1"/>
    <xf numFmtId="9" fontId="2" fillId="8" borderId="0" xfId="1" applyFont="1" applyFill="1" applyAlignment="1">
      <alignment horizontal="center"/>
    </xf>
    <xf numFmtId="0" fontId="2" fillId="0" borderId="1" xfId="0" applyFont="1" applyBorder="1" applyAlignment="1">
      <alignment horizontal="center"/>
    </xf>
    <xf numFmtId="0" fontId="5" fillId="8" borderId="0" xfId="0" applyFont="1" applyFill="1" applyProtection="1">
      <protection locked="0"/>
    </xf>
    <xf numFmtId="1" fontId="2" fillId="8" borderId="0" xfId="0" applyNumberFormat="1" applyFont="1" applyFill="1" applyAlignment="1" applyProtection="1">
      <alignment horizontal="center"/>
      <protection locked="0"/>
    </xf>
    <xf numFmtId="0" fontId="2" fillId="8" borderId="0" xfId="0" applyFont="1" applyFill="1" applyAlignment="1" applyProtection="1">
      <alignment horizontal="center"/>
      <protection locked="0"/>
    </xf>
    <xf numFmtId="165" fontId="2" fillId="8" borderId="0" xfId="0" applyNumberFormat="1" applyFont="1" applyFill="1" applyAlignment="1" applyProtection="1">
      <alignment horizontal="center"/>
      <protection locked="0"/>
    </xf>
    <xf numFmtId="0" fontId="2" fillId="8" borderId="0" xfId="0" applyFont="1" applyFill="1" applyAlignment="1" applyProtection="1">
      <alignment horizontal="center" vertical="center"/>
      <protection locked="0"/>
    </xf>
    <xf numFmtId="3" fontId="2" fillId="8" borderId="0" xfId="0" applyNumberFormat="1" applyFont="1" applyFill="1" applyAlignment="1" applyProtection="1">
      <alignment horizontal="center"/>
      <protection locked="0"/>
    </xf>
    <xf numFmtId="3" fontId="2" fillId="7" borderId="0" xfId="0" applyNumberFormat="1" applyFont="1" applyFill="1" applyAlignment="1">
      <alignment horizontal="center"/>
    </xf>
    <xf numFmtId="9" fontId="2" fillId="8" borderId="0" xfId="1" applyFont="1" applyFill="1" applyAlignment="1" applyProtection="1">
      <alignment horizontal="center"/>
      <protection locked="0"/>
    </xf>
    <xf numFmtId="2" fontId="2" fillId="8" borderId="0" xfId="0" applyNumberFormat="1" applyFont="1" applyFill="1" applyAlignment="1" applyProtection="1">
      <alignment horizontal="center"/>
      <protection locked="0"/>
    </xf>
    <xf numFmtId="2" fontId="2" fillId="8" borderId="0" xfId="0" applyNumberFormat="1" applyFont="1" applyFill="1" applyAlignment="1" applyProtection="1">
      <alignment horizontal="center" vertical="center"/>
      <protection locked="0"/>
    </xf>
    <xf numFmtId="171" fontId="2" fillId="8" borderId="0" xfId="0" applyNumberFormat="1" applyFont="1" applyFill="1" applyAlignment="1" applyProtection="1">
      <alignment horizontal="center" vertical="center"/>
      <protection locked="0"/>
    </xf>
    <xf numFmtId="3" fontId="2" fillId="8" borderId="0" xfId="0" applyNumberFormat="1" applyFont="1" applyFill="1" applyAlignment="1" applyProtection="1">
      <alignment horizontal="center" vertical="center"/>
      <protection locked="0"/>
    </xf>
    <xf numFmtId="1" fontId="2" fillId="8" borderId="0" xfId="0" applyNumberFormat="1" applyFont="1" applyFill="1" applyAlignment="1" applyProtection="1">
      <alignment horizontal="center" vertical="center"/>
      <protection locked="0"/>
    </xf>
    <xf numFmtId="9" fontId="2" fillId="8" borderId="0" xfId="1" applyFont="1" applyFill="1" applyAlignment="1" applyProtection="1">
      <alignment horizontal="center" vertical="center"/>
      <protection locked="0"/>
    </xf>
    <xf numFmtId="2" fontId="2" fillId="8" borderId="0" xfId="1" applyNumberFormat="1" applyFont="1" applyFill="1" applyAlignment="1" applyProtection="1">
      <alignment horizontal="center" vertical="center"/>
      <protection locked="0"/>
    </xf>
    <xf numFmtId="168" fontId="2" fillId="8" borderId="0" xfId="0" applyNumberFormat="1" applyFont="1" applyFill="1" applyAlignment="1" applyProtection="1">
      <alignment horizontal="center" vertical="center"/>
      <protection locked="0"/>
    </xf>
    <xf numFmtId="176" fontId="2" fillId="8" borderId="0" xfId="0" applyNumberFormat="1" applyFont="1" applyFill="1" applyAlignment="1" applyProtection="1">
      <alignment horizontal="center" vertical="center"/>
      <protection locked="0"/>
    </xf>
    <xf numFmtId="165" fontId="2" fillId="8" borderId="0" xfId="0" applyNumberFormat="1" applyFont="1" applyFill="1" applyAlignment="1" applyProtection="1">
      <alignment horizontal="center" vertical="center"/>
      <protection locked="0"/>
    </xf>
    <xf numFmtId="176" fontId="2" fillId="8" borderId="0" xfId="0" applyNumberFormat="1" applyFont="1" applyFill="1" applyAlignment="1" applyProtection="1">
      <alignment horizontal="center"/>
      <protection locked="0"/>
    </xf>
    <xf numFmtId="175" fontId="2" fillId="8" borderId="0" xfId="0" applyNumberFormat="1" applyFont="1" applyFill="1" applyAlignment="1" applyProtection="1">
      <alignment horizontal="center" vertical="center"/>
      <protection locked="0"/>
    </xf>
    <xf numFmtId="173" fontId="2" fillId="8" borderId="0" xfId="0" applyNumberFormat="1" applyFont="1" applyFill="1" applyAlignment="1">
      <alignment horizontal="center"/>
    </xf>
    <xf numFmtId="9" fontId="2" fillId="8" borderId="5" xfId="1" applyFont="1" applyFill="1" applyBorder="1"/>
    <xf numFmtId="3" fontId="2" fillId="15" borderId="5" xfId="0" applyNumberFormat="1" applyFont="1" applyFill="1" applyBorder="1" applyAlignment="1" applyProtection="1">
      <alignment horizontal="right"/>
      <protection locked="0"/>
    </xf>
    <xf numFmtId="168" fontId="2" fillId="15" borderId="5" xfId="0" applyNumberFormat="1" applyFont="1" applyFill="1" applyBorder="1" applyAlignment="1" applyProtection="1">
      <alignment horizontal="center"/>
      <protection locked="0"/>
    </xf>
    <xf numFmtId="165" fontId="2" fillId="15" borderId="5" xfId="1" applyNumberFormat="1" applyFont="1" applyFill="1" applyBorder="1" applyAlignment="1" applyProtection="1">
      <alignment horizontal="center"/>
      <protection locked="0"/>
    </xf>
    <xf numFmtId="2" fontId="2" fillId="15" borderId="5" xfId="0" applyNumberFormat="1" applyFont="1" applyFill="1" applyBorder="1" applyAlignment="1" applyProtection="1">
      <alignment horizontal="center"/>
      <protection locked="0"/>
    </xf>
    <xf numFmtId="0" fontId="0" fillId="15" borderId="0" xfId="0" applyFill="1"/>
    <xf numFmtId="0" fontId="16" fillId="16" borderId="7" xfId="0" applyFont="1" applyFill="1" applyBorder="1" applyAlignment="1">
      <alignment horizontal="center"/>
    </xf>
    <xf numFmtId="0" fontId="16" fillId="16" borderId="6" xfId="0" applyFont="1" applyFill="1" applyBorder="1"/>
    <xf numFmtId="0" fontId="4" fillId="16" borderId="7" xfId="0" applyFont="1" applyFill="1" applyBorder="1" applyAlignment="1">
      <alignment horizontal="center"/>
    </xf>
    <xf numFmtId="1" fontId="3" fillId="16" borderId="7" xfId="0" applyNumberFormat="1" applyFont="1" applyFill="1" applyBorder="1" applyAlignment="1">
      <alignment horizontal="center"/>
    </xf>
    <xf numFmtId="1" fontId="3" fillId="16" borderId="11" xfId="0" applyNumberFormat="1" applyFont="1" applyFill="1" applyBorder="1" applyAlignment="1">
      <alignment horizontal="center"/>
    </xf>
    <xf numFmtId="165" fontId="2" fillId="6" borderId="12" xfId="0" applyNumberFormat="1" applyFont="1" applyFill="1" applyBorder="1"/>
    <xf numFmtId="0" fontId="0" fillId="17" borderId="0" xfId="0" applyFill="1"/>
    <xf numFmtId="0" fontId="0" fillId="18" borderId="0" xfId="0" applyFill="1"/>
    <xf numFmtId="0" fontId="0" fillId="19" borderId="0" xfId="0" applyFill="1"/>
    <xf numFmtId="0" fontId="9" fillId="0" borderId="0" xfId="2" applyFont="1" applyAlignment="1">
      <alignment vertical="center"/>
    </xf>
    <xf numFmtId="3" fontId="2" fillId="20" borderId="5" xfId="0" applyNumberFormat="1" applyFont="1" applyFill="1" applyBorder="1" applyAlignment="1">
      <alignment horizontal="right"/>
    </xf>
    <xf numFmtId="168" fontId="2" fillId="20" borderId="5" xfId="0" applyNumberFormat="1" applyFont="1" applyFill="1" applyBorder="1" applyAlignment="1">
      <alignment horizontal="center"/>
    </xf>
    <xf numFmtId="165" fontId="2" fillId="20" borderId="5" xfId="1" applyNumberFormat="1" applyFont="1" applyFill="1" applyBorder="1" applyAlignment="1" applyProtection="1">
      <alignment horizontal="center"/>
    </xf>
    <xf numFmtId="0" fontId="2" fillId="20" borderId="0" xfId="0" applyFont="1" applyFill="1"/>
    <xf numFmtId="0" fontId="25" fillId="2" borderId="5" xfId="0" applyFont="1" applyFill="1" applyBorder="1"/>
    <xf numFmtId="174" fontId="21" fillId="2" borderId="5" xfId="0" applyNumberFormat="1" applyFont="1" applyFill="1" applyBorder="1"/>
    <xf numFmtId="0" fontId="25" fillId="2" borderId="14" xfId="0" applyFont="1" applyFill="1" applyBorder="1"/>
    <xf numFmtId="174" fontId="22" fillId="2" borderId="5" xfId="0" applyNumberFormat="1" applyFont="1" applyFill="1" applyBorder="1"/>
    <xf numFmtId="0" fontId="26" fillId="2" borderId="5" xfId="0" applyFont="1" applyFill="1" applyBorder="1"/>
    <xf numFmtId="2" fontId="22" fillId="2" borderId="5" xfId="0" applyNumberFormat="1" applyFont="1" applyFill="1" applyBorder="1"/>
    <xf numFmtId="165" fontId="22" fillId="2" borderId="5" xfId="0" applyNumberFormat="1" applyFont="1" applyFill="1" applyBorder="1"/>
    <xf numFmtId="165" fontId="22" fillId="2" borderId="5" xfId="0" applyNumberFormat="1" applyFont="1" applyFill="1" applyBorder="1" applyAlignment="1">
      <alignment horizontal="right"/>
    </xf>
    <xf numFmtId="165" fontId="22" fillId="6" borderId="5" xfId="0" applyNumberFormat="1" applyFont="1" applyFill="1" applyBorder="1" applyAlignment="1">
      <alignment horizontal="right"/>
    </xf>
    <xf numFmtId="165" fontId="2" fillId="8" borderId="0" xfId="1" applyNumberFormat="1" applyFont="1" applyFill="1" applyAlignment="1" applyProtection="1">
      <alignment horizontal="center"/>
      <protection locked="0"/>
    </xf>
    <xf numFmtId="9" fontId="13" fillId="5" borderId="0" xfId="1" applyFont="1" applyFill="1" applyAlignment="1" applyProtection="1">
      <alignment horizontal="center"/>
      <protection locked="0"/>
    </xf>
    <xf numFmtId="173" fontId="2" fillId="8" borderId="0" xfId="0" applyNumberFormat="1" applyFont="1" applyFill="1" applyAlignment="1" applyProtection="1">
      <alignment horizontal="center"/>
      <protection locked="0"/>
    </xf>
    <xf numFmtId="9" fontId="3" fillId="8" borderId="0" xfId="1" applyFont="1" applyFill="1" applyAlignment="1" applyProtection="1">
      <alignment horizontal="center"/>
      <protection locked="0"/>
    </xf>
    <xf numFmtId="0" fontId="27" fillId="0" borderId="0" xfId="0" applyFont="1" applyAlignment="1">
      <alignment vertical="center"/>
    </xf>
    <xf numFmtId="0" fontId="5" fillId="0" borderId="0" xfId="0" applyFont="1" applyAlignment="1">
      <alignment vertical="center"/>
    </xf>
    <xf numFmtId="0" fontId="10" fillId="14" borderId="0" xfId="0" applyFont="1" applyFill="1" applyAlignment="1">
      <alignment horizontal="center"/>
    </xf>
  </cellXfs>
  <cellStyles count="6">
    <cellStyle name="Comma 2" xfId="3" xr:uid="{99219275-15D8-4A90-9550-B0131EACB606}"/>
    <cellStyle name="Currency 2" xfId="4" xr:uid="{31E9529B-C52D-45BC-8FA1-7BF58036497B}"/>
    <cellStyle name="Lien hypertexte" xfId="2" builtinId="8"/>
    <cellStyle name="Monétaire" xfId="5" builtinId="4"/>
    <cellStyle name="Normal" xfId="0" builtinId="0"/>
    <cellStyle name="Pourcentage" xfId="1" builtinId="5"/>
  </cellStyles>
  <dxfs count="1">
    <dxf>
      <font>
        <color rgb="FF006100"/>
      </font>
      <fill>
        <patternFill>
          <bgColor rgb="FFC6EFCE"/>
        </patternFill>
      </fill>
    </dxf>
  </dxfs>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New Truck Sales as BEVs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R'!$J$13:$AA$13</c:f>
              <c:numCache>
                <c:formatCode>0%</c:formatCode>
                <c:ptCount val="18"/>
                <c:pt idx="0">
                  <c:v>0</c:v>
                </c:pt>
                <c:pt idx="1">
                  <c:v>0</c:v>
                </c:pt>
                <c:pt idx="2">
                  <c:v>0.01</c:v>
                </c:pt>
                <c:pt idx="3">
                  <c:v>0.01</c:v>
                </c:pt>
                <c:pt idx="4">
                  <c:v>0.02</c:v>
                </c:pt>
                <c:pt idx="5">
                  <c:v>0.05</c:v>
                </c:pt>
                <c:pt idx="6" formatCode="0.0%">
                  <c:v>7.4999999999999997E-2</c:v>
                </c:pt>
                <c:pt idx="7">
                  <c:v>0.1</c:v>
                </c:pt>
                <c:pt idx="8">
                  <c:v>0.15</c:v>
                </c:pt>
                <c:pt idx="9">
                  <c:v>0.2</c:v>
                </c:pt>
                <c:pt idx="10">
                  <c:v>0.25</c:v>
                </c:pt>
                <c:pt idx="11">
                  <c:v>0.3</c:v>
                </c:pt>
                <c:pt idx="12">
                  <c:v>0.35</c:v>
                </c:pt>
                <c:pt idx="13">
                  <c:v>0.45</c:v>
                </c:pt>
                <c:pt idx="14">
                  <c:v>0.55000000000000004</c:v>
                </c:pt>
                <c:pt idx="15">
                  <c:v>0.7</c:v>
                </c:pt>
                <c:pt idx="16">
                  <c:v>0.85</c:v>
                </c:pt>
                <c:pt idx="17">
                  <c:v>1</c:v>
                </c:pt>
              </c:numCache>
            </c:numRef>
          </c:val>
          <c:extLst>
            <c:ext xmlns:c16="http://schemas.microsoft.com/office/drawing/2014/chart" uri="{C3380CC4-5D6E-409C-BE32-E72D297353CC}">
              <c16:uniqueId val="{00000000-2660-448F-B542-101957BB4B2B}"/>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1"/>
                <c:order val="1"/>
                <c:tx>
                  <c:v>FCEV</c:v>
                </c:tx>
                <c:spPr>
                  <a:solidFill>
                    <a:schemeClr val="accent2"/>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R'!$I$14:$AA$14</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c:ext xmlns:c16="http://schemas.microsoft.com/office/drawing/2014/chart" uri="{C3380CC4-5D6E-409C-BE32-E72D297353CC}">
                    <c16:uniqueId val="{00000000-93C1-40DF-BFFB-6D9DE4CCBF8E}"/>
                  </c:ext>
                </c:extLst>
              </c15:ser>
            </c15:filteredBarSeries>
            <c15:filteredBarSeries>
              <c15:ser>
                <c:idx val="2"/>
                <c:order val="2"/>
                <c:tx>
                  <c:v>RNG</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R'!$I$16:$AA$16</c15:sqref>
                        </c15:formulaRef>
                      </c:ext>
                    </c:extLst>
                    <c:numCache>
                      <c:formatCode>0%</c:formatCode>
                      <c:ptCount val="19"/>
                      <c:pt idx="0">
                        <c:v>0</c:v>
                      </c:pt>
                      <c:pt idx="1">
                        <c:v>0</c:v>
                      </c:pt>
                      <c:pt idx="2">
                        <c:v>0.01</c:v>
                      </c:pt>
                      <c:pt idx="3">
                        <c:v>0.01</c:v>
                      </c:pt>
                      <c:pt idx="4">
                        <c:v>0.02</c:v>
                      </c:pt>
                      <c:pt idx="5">
                        <c:v>0.05</c:v>
                      </c:pt>
                      <c:pt idx="6" formatCode="0.0%">
                        <c:v>7.4999999999999997E-2</c:v>
                      </c:pt>
                      <c:pt idx="7" formatCode="0.0%">
                        <c:v>0.1</c:v>
                      </c:pt>
                      <c:pt idx="8" formatCode="0.0%">
                        <c:v>0.15</c:v>
                      </c:pt>
                      <c:pt idx="9" formatCode="0.0%">
                        <c:v>0.2</c:v>
                      </c:pt>
                      <c:pt idx="10" formatCode="0.0%">
                        <c:v>0.25</c:v>
                      </c:pt>
                      <c:pt idx="11" formatCode="0.0%">
                        <c:v>0.3</c:v>
                      </c:pt>
                      <c:pt idx="12" formatCode="0.0%">
                        <c:v>0.35</c:v>
                      </c:pt>
                      <c:pt idx="13">
                        <c:v>0.45</c:v>
                      </c:pt>
                      <c:pt idx="14">
                        <c:v>0.55000000000000004</c:v>
                      </c:pt>
                      <c:pt idx="15">
                        <c:v>0.7</c:v>
                      </c:pt>
                      <c:pt idx="16">
                        <c:v>0.85</c:v>
                      </c:pt>
                      <c:pt idx="17">
                        <c:v>1</c:v>
                      </c:pt>
                      <c:pt idx="18">
                        <c:v>1</c:v>
                      </c:pt>
                    </c:numCache>
                  </c:numRef>
                </c:val>
                <c:extLst xmlns:c15="http://schemas.microsoft.com/office/drawing/2012/chart">
                  <c:ext xmlns:c16="http://schemas.microsoft.com/office/drawing/2014/chart" uri="{C3380CC4-5D6E-409C-BE32-E72D297353CC}">
                    <c16:uniqueId val="{00000001-93C1-40DF-BFFB-6D9DE4CCBF8E}"/>
                  </c:ext>
                </c:extLst>
              </c15:ser>
            </c15:filteredBarSeries>
            <c15:filteredBarSeries>
              <c15:ser>
                <c:idx val="3"/>
                <c:order val="3"/>
                <c:tx>
                  <c:v>OCT-ERS</c:v>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R'!$I$15:$AA$15</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2-93C1-40DF-BFFB-6D9DE4CCBF8E}"/>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Dashboard!$B$5</c:f>
              <c:strCache>
                <c:ptCount val="1"/>
                <c:pt idx="0">
                  <c:v>Truck Purchase</c:v>
                </c:pt>
              </c:strCache>
            </c:strRef>
          </c:tx>
          <c:spPr>
            <a:solidFill>
              <a:schemeClr val="accent1"/>
            </a:solidFill>
            <a:ln>
              <a:noFill/>
            </a:ln>
            <a:effectLst/>
          </c:spPr>
          <c:invertIfNegative val="0"/>
          <c:cat>
            <c:strRef>
              <c:f>Dashboard!$C$4:$G$4</c:f>
              <c:strCache>
                <c:ptCount val="5"/>
                <c:pt idx="0">
                  <c:v>Diesel</c:v>
                </c:pt>
                <c:pt idx="1">
                  <c:v>BEV</c:v>
                </c:pt>
                <c:pt idx="2">
                  <c:v>FCEV</c:v>
                </c:pt>
                <c:pt idx="3">
                  <c:v>OCT-ERS</c:v>
                </c:pt>
                <c:pt idx="4">
                  <c:v>RNG</c:v>
                </c:pt>
              </c:strCache>
            </c:strRef>
          </c:cat>
          <c:val>
            <c:numRef>
              <c:f>Dashboard!$C$5:$G$5</c:f>
              <c:numCache>
                <c:formatCode>#,##0</c:formatCode>
                <c:ptCount val="5"/>
                <c:pt idx="0">
                  <c:v>165000</c:v>
                </c:pt>
                <c:pt idx="1">
                  <c:v>486000</c:v>
                </c:pt>
                <c:pt idx="2">
                  <c:v>339500</c:v>
                </c:pt>
                <c:pt idx="3">
                  <c:v>220000</c:v>
                </c:pt>
                <c:pt idx="4">
                  <c:v>255000</c:v>
                </c:pt>
              </c:numCache>
            </c:numRef>
          </c:val>
          <c:extLst>
            <c:ext xmlns:c16="http://schemas.microsoft.com/office/drawing/2014/chart" uri="{C3380CC4-5D6E-409C-BE32-E72D297353CC}">
              <c16:uniqueId val="{00000000-1B3A-4F03-8A1C-506F015F69D5}"/>
            </c:ext>
          </c:extLst>
        </c:ser>
        <c:ser>
          <c:idx val="1"/>
          <c:order val="1"/>
          <c:tx>
            <c:strRef>
              <c:f>Dashboard!$B$6</c:f>
              <c:strCache>
                <c:ptCount val="1"/>
                <c:pt idx="0">
                  <c:v>Fuel / Electricity</c:v>
                </c:pt>
              </c:strCache>
            </c:strRef>
          </c:tx>
          <c:spPr>
            <a:solidFill>
              <a:schemeClr val="accent2"/>
            </a:solidFill>
            <a:ln>
              <a:noFill/>
            </a:ln>
            <a:effectLst/>
          </c:spPr>
          <c:invertIfNegative val="0"/>
          <c:val>
            <c:numRef>
              <c:f>Dashboard!$C$6:$G$6</c:f>
              <c:numCache>
                <c:formatCode>#,##0</c:formatCode>
                <c:ptCount val="5"/>
                <c:pt idx="0">
                  <c:v>698250</c:v>
                </c:pt>
                <c:pt idx="1">
                  <c:v>114142.5</c:v>
                </c:pt>
                <c:pt idx="2">
                  <c:v>983249.99999999988</c:v>
                </c:pt>
                <c:pt idx="3">
                  <c:v>94050</c:v>
                </c:pt>
                <c:pt idx="4">
                  <c:v>221549.80563002685</c:v>
                </c:pt>
              </c:numCache>
            </c:numRef>
          </c:val>
          <c:extLst>
            <c:ext xmlns:c16="http://schemas.microsoft.com/office/drawing/2014/chart" uri="{C3380CC4-5D6E-409C-BE32-E72D297353CC}">
              <c16:uniqueId val="{00000001-1B3A-4F03-8A1C-506F015F69D5}"/>
            </c:ext>
          </c:extLst>
        </c:ser>
        <c:ser>
          <c:idx val="2"/>
          <c:order val="2"/>
          <c:tx>
            <c:strRef>
              <c:f>Dashboard!$B$7</c:f>
              <c:strCache>
                <c:ptCount val="1"/>
                <c:pt idx="0">
                  <c:v>Maintenance</c:v>
                </c:pt>
              </c:strCache>
            </c:strRef>
          </c:tx>
          <c:spPr>
            <a:solidFill>
              <a:schemeClr val="accent3"/>
            </a:solidFill>
            <a:ln>
              <a:noFill/>
            </a:ln>
            <a:effectLst/>
          </c:spPr>
          <c:invertIfNegative val="0"/>
          <c:val>
            <c:numRef>
              <c:f>Dashboard!$C$7:$G$7</c:f>
              <c:numCache>
                <c:formatCode>#,##0</c:formatCode>
                <c:ptCount val="5"/>
                <c:pt idx="0">
                  <c:v>209000</c:v>
                </c:pt>
                <c:pt idx="1">
                  <c:v>107824.99999999999</c:v>
                </c:pt>
                <c:pt idx="2">
                  <c:v>125400</c:v>
                </c:pt>
                <c:pt idx="3">
                  <c:v>107824.99999999999</c:v>
                </c:pt>
                <c:pt idx="4">
                  <c:v>218500</c:v>
                </c:pt>
              </c:numCache>
            </c:numRef>
          </c:val>
          <c:extLst>
            <c:ext xmlns:c16="http://schemas.microsoft.com/office/drawing/2014/chart" uri="{C3380CC4-5D6E-409C-BE32-E72D297353CC}">
              <c16:uniqueId val="{00000002-1B3A-4F03-8A1C-506F015F69D5}"/>
            </c:ext>
          </c:extLst>
        </c:ser>
        <c:ser>
          <c:idx val="3"/>
          <c:order val="3"/>
          <c:tx>
            <c:strRef>
              <c:f>Dashboard!$B$8</c:f>
              <c:strCache>
                <c:ptCount val="1"/>
                <c:pt idx="0">
                  <c:v>GHG Emissions</c:v>
                </c:pt>
              </c:strCache>
            </c:strRef>
          </c:tx>
          <c:spPr>
            <a:solidFill>
              <a:schemeClr val="accent4"/>
            </a:solidFill>
            <a:ln>
              <a:noFill/>
            </a:ln>
            <a:effectLst/>
          </c:spPr>
          <c:invertIfNegative val="0"/>
          <c:val>
            <c:numRef>
              <c:f>Dashboard!$C$8:$G$8</c:f>
              <c:numCache>
                <c:formatCode>#,##0</c:formatCode>
                <c:ptCount val="5"/>
                <c:pt idx="0">
                  <c:v>107445</c:v>
                </c:pt>
                <c:pt idx="1">
                  <c:v>0</c:v>
                </c:pt>
                <c:pt idx="2">
                  <c:v>0</c:v>
                </c:pt>
                <c:pt idx="3">
                  <c:v>0</c:v>
                </c:pt>
                <c:pt idx="4">
                  <c:v>0</c:v>
                </c:pt>
              </c:numCache>
            </c:numRef>
          </c:val>
          <c:extLst>
            <c:ext xmlns:c16="http://schemas.microsoft.com/office/drawing/2014/chart" uri="{C3380CC4-5D6E-409C-BE32-E72D297353CC}">
              <c16:uniqueId val="{00000003-1B3A-4F03-8A1C-506F015F69D5}"/>
            </c:ext>
          </c:extLst>
        </c:ser>
        <c:ser>
          <c:idx val="4"/>
          <c:order val="4"/>
          <c:tx>
            <c:strRef>
              <c:f>Dashboard!$B$9</c:f>
              <c:strCache>
                <c:ptCount val="1"/>
                <c:pt idx="0">
                  <c:v>Infrastructure - CAPEX</c:v>
                </c:pt>
              </c:strCache>
            </c:strRef>
          </c:tx>
          <c:spPr>
            <a:solidFill>
              <a:schemeClr val="accent5"/>
            </a:solidFill>
            <a:ln>
              <a:noFill/>
            </a:ln>
            <a:effectLst/>
          </c:spPr>
          <c:invertIfNegative val="0"/>
          <c:val>
            <c:numRef>
              <c:f>Dashboard!$C$9:$G$9</c:f>
              <c:numCache>
                <c:formatCode>#,##0</c:formatCode>
                <c:ptCount val="5"/>
                <c:pt idx="0">
                  <c:v>0</c:v>
                </c:pt>
                <c:pt idx="1">
                  <c:v>239500</c:v>
                </c:pt>
                <c:pt idx="2">
                  <c:v>40993.150684931512</c:v>
                </c:pt>
                <c:pt idx="3">
                  <c:v>21495.076801890504</c:v>
                </c:pt>
                <c:pt idx="4">
                  <c:v>21432.065068493142</c:v>
                </c:pt>
              </c:numCache>
            </c:numRef>
          </c:val>
          <c:extLst>
            <c:ext xmlns:c16="http://schemas.microsoft.com/office/drawing/2014/chart" uri="{C3380CC4-5D6E-409C-BE32-E72D297353CC}">
              <c16:uniqueId val="{00000004-1B3A-4F03-8A1C-506F015F69D5}"/>
            </c:ext>
          </c:extLst>
        </c:ser>
        <c:ser>
          <c:idx val="5"/>
          <c:order val="5"/>
          <c:tx>
            <c:strRef>
              <c:f>Dashboard!$B$10</c:f>
              <c:strCache>
                <c:ptCount val="1"/>
                <c:pt idx="0">
                  <c:v>Infrastructure - OPEX</c:v>
                </c:pt>
              </c:strCache>
            </c:strRef>
          </c:tx>
          <c:spPr>
            <a:solidFill>
              <a:schemeClr val="accent6"/>
            </a:solidFill>
            <a:ln>
              <a:noFill/>
            </a:ln>
            <a:effectLst/>
          </c:spPr>
          <c:invertIfNegative val="0"/>
          <c:val>
            <c:numRef>
              <c:f>Dashboard!$C$10:$G$10</c:f>
              <c:numCache>
                <c:formatCode>#,##0</c:formatCode>
                <c:ptCount val="5"/>
                <c:pt idx="0">
                  <c:v>0</c:v>
                </c:pt>
                <c:pt idx="1">
                  <c:v>5450</c:v>
                </c:pt>
                <c:pt idx="2">
                  <c:v>42750</c:v>
                </c:pt>
                <c:pt idx="3">
                  <c:v>21495.076801890504</c:v>
                </c:pt>
                <c:pt idx="4">
                  <c:v>11086.729222520109</c:v>
                </c:pt>
              </c:numCache>
            </c:numRef>
          </c:val>
          <c:extLst>
            <c:ext xmlns:c16="http://schemas.microsoft.com/office/drawing/2014/chart" uri="{C3380CC4-5D6E-409C-BE32-E72D297353CC}">
              <c16:uniqueId val="{00000005-1B3A-4F03-8A1C-506F015F69D5}"/>
            </c:ext>
          </c:extLst>
        </c:ser>
        <c:dLbls>
          <c:showLegendKey val="0"/>
          <c:showVal val="0"/>
          <c:showCatName val="0"/>
          <c:showSerName val="0"/>
          <c:showPercent val="0"/>
          <c:showBubbleSize val="0"/>
        </c:dLbls>
        <c:gapWidth val="150"/>
        <c:overlap val="100"/>
        <c:axId val="1452580607"/>
        <c:axId val="593678927"/>
      </c:barChart>
      <c:catAx>
        <c:axId val="145258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93678927"/>
        <c:crosses val="autoZero"/>
        <c:auto val="1"/>
        <c:lblAlgn val="ctr"/>
        <c:lblOffset val="100"/>
        <c:noMultiLvlLbl val="0"/>
      </c:catAx>
      <c:valAx>
        <c:axId val="593678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Lifecycle cost component</a:t>
                </a:r>
              </a:p>
            </c:rich>
          </c:tx>
          <c:layout>
            <c:manualLayout>
              <c:xMode val="edge"/>
              <c:yMode val="edge"/>
              <c:x val="1.7518264038277217E-2"/>
              <c:y val="9.38638210696342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45258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All costs</c:v>
          </c:tx>
          <c:spPr>
            <a:solidFill>
              <a:schemeClr val="accent1"/>
            </a:solidFill>
            <a:ln>
              <a:noFill/>
            </a:ln>
            <a:effectLst/>
          </c:spPr>
          <c:invertIfNegative val="0"/>
          <c:cat>
            <c:strRef>
              <c:f>Dashboard!$C$4:$G$4</c:f>
              <c:strCache>
                <c:ptCount val="5"/>
                <c:pt idx="0">
                  <c:v>Diesel</c:v>
                </c:pt>
                <c:pt idx="1">
                  <c:v>BEV</c:v>
                </c:pt>
                <c:pt idx="2">
                  <c:v>FCEV</c:v>
                </c:pt>
                <c:pt idx="3">
                  <c:v>OCT-ERS</c:v>
                </c:pt>
                <c:pt idx="4">
                  <c:v>RNG</c:v>
                </c:pt>
              </c:strCache>
            </c:strRef>
          </c:cat>
          <c:val>
            <c:numRef>
              <c:f>Dashboard!$C$13:$G$13</c:f>
              <c:numCache>
                <c:formatCode>#,##0</c:formatCode>
                <c:ptCount val="5"/>
                <c:pt idx="0">
                  <c:v>117969.5</c:v>
                </c:pt>
                <c:pt idx="1">
                  <c:v>95291.75</c:v>
                </c:pt>
                <c:pt idx="2">
                  <c:v>153189.31506849316</c:v>
                </c:pt>
                <c:pt idx="3">
                  <c:v>46486.5153603781</c:v>
                </c:pt>
                <c:pt idx="4">
                  <c:v>72756.859992104015</c:v>
                </c:pt>
              </c:numCache>
            </c:numRef>
          </c:val>
          <c:extLst>
            <c:ext xmlns:c16="http://schemas.microsoft.com/office/drawing/2014/chart" uri="{C3380CC4-5D6E-409C-BE32-E72D297353CC}">
              <c16:uniqueId val="{00000000-8B5D-4687-8051-8EF8DE5310E5}"/>
            </c:ext>
          </c:extLst>
        </c:ser>
        <c:ser>
          <c:idx val="1"/>
          <c:order val="1"/>
          <c:tx>
            <c:v>Excluding Infrastructure</c:v>
          </c:tx>
          <c:spPr>
            <a:solidFill>
              <a:schemeClr val="accent2"/>
            </a:solidFill>
            <a:ln>
              <a:noFill/>
            </a:ln>
            <a:effectLst/>
          </c:spPr>
          <c:invertIfNegative val="0"/>
          <c:val>
            <c:numRef>
              <c:f>Dashboard!$C$18:$G$18</c:f>
              <c:numCache>
                <c:formatCode>#,##0</c:formatCode>
                <c:ptCount val="5"/>
                <c:pt idx="1">
                  <c:v>70796.75</c:v>
                </c:pt>
                <c:pt idx="2">
                  <c:v>144815</c:v>
                </c:pt>
                <c:pt idx="3">
                  <c:v>42187.5</c:v>
                </c:pt>
                <c:pt idx="4">
                  <c:v>69504.980563002682</c:v>
                </c:pt>
              </c:numCache>
            </c:numRef>
          </c:val>
          <c:extLst>
            <c:ext xmlns:c16="http://schemas.microsoft.com/office/drawing/2014/chart" uri="{C3380CC4-5D6E-409C-BE32-E72D297353CC}">
              <c16:uniqueId val="{00000001-8B5D-4687-8051-8EF8DE5310E5}"/>
            </c:ext>
          </c:extLst>
        </c:ser>
        <c:dLbls>
          <c:showLegendKey val="0"/>
          <c:showVal val="0"/>
          <c:showCatName val="0"/>
          <c:showSerName val="0"/>
          <c:showPercent val="0"/>
          <c:showBubbleSize val="0"/>
        </c:dLbls>
        <c:gapWidth val="219"/>
        <c:overlap val="-27"/>
        <c:axId val="1295427359"/>
        <c:axId val="1295420159"/>
      </c:barChart>
      <c:catAx>
        <c:axId val="1295427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295420159"/>
        <c:crosses val="autoZero"/>
        <c:auto val="1"/>
        <c:lblAlgn val="ctr"/>
        <c:lblOffset val="100"/>
        <c:noMultiLvlLbl val="0"/>
      </c:catAx>
      <c:valAx>
        <c:axId val="12954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Annualized lifecycle costs</a:t>
                </a:r>
              </a:p>
            </c:rich>
          </c:tx>
          <c:layout>
            <c:manualLayout>
              <c:xMode val="edge"/>
              <c:yMode val="edge"/>
              <c:x val="1.5997938907943255E-2"/>
              <c:y val="0.153025325476699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295427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Percentage of New Truck Sales as BEVs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R'!$J$13:$AA$13</c:f>
              <c:numCache>
                <c:formatCode>0%</c:formatCode>
                <c:ptCount val="18"/>
                <c:pt idx="0">
                  <c:v>0</c:v>
                </c:pt>
                <c:pt idx="1">
                  <c:v>0</c:v>
                </c:pt>
                <c:pt idx="2">
                  <c:v>0.01</c:v>
                </c:pt>
                <c:pt idx="3">
                  <c:v>0.01</c:v>
                </c:pt>
                <c:pt idx="4">
                  <c:v>0.02</c:v>
                </c:pt>
                <c:pt idx="5">
                  <c:v>0.05</c:v>
                </c:pt>
                <c:pt idx="6" formatCode="0.0%">
                  <c:v>7.4999999999999997E-2</c:v>
                </c:pt>
                <c:pt idx="7">
                  <c:v>0.1</c:v>
                </c:pt>
                <c:pt idx="8">
                  <c:v>0.15</c:v>
                </c:pt>
                <c:pt idx="9">
                  <c:v>0.2</c:v>
                </c:pt>
                <c:pt idx="10">
                  <c:v>0.25</c:v>
                </c:pt>
                <c:pt idx="11">
                  <c:v>0.3</c:v>
                </c:pt>
                <c:pt idx="12">
                  <c:v>0.35</c:v>
                </c:pt>
                <c:pt idx="13">
                  <c:v>0.45</c:v>
                </c:pt>
                <c:pt idx="14">
                  <c:v>0.55000000000000004</c:v>
                </c:pt>
                <c:pt idx="15">
                  <c:v>0.7</c:v>
                </c:pt>
                <c:pt idx="16">
                  <c:v>0.85</c:v>
                </c:pt>
                <c:pt idx="17">
                  <c:v>1</c:v>
                </c:pt>
              </c:numCache>
            </c:numRef>
          </c:val>
          <c:extLst>
            <c:ext xmlns:c16="http://schemas.microsoft.com/office/drawing/2014/chart" uri="{C3380CC4-5D6E-409C-BE32-E72D297353CC}">
              <c16:uniqueId val="{00000000-BE06-417F-9222-C579B63A80AE}"/>
            </c:ext>
          </c:extLst>
        </c:ser>
        <c:dLbls>
          <c:showLegendKey val="0"/>
          <c:showVal val="0"/>
          <c:showCatName val="0"/>
          <c:showSerName val="0"/>
          <c:showPercent val="0"/>
          <c:showBubbleSize val="0"/>
        </c:dLbls>
        <c:gapWidth val="219"/>
        <c:overlap val="-27"/>
        <c:axId val="107210416"/>
        <c:axId val="107225776"/>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scaling>
        <c:delete val="1"/>
        <c:axPos val="l"/>
        <c:numFmt formatCode="0%" sourceLinked="1"/>
        <c:majorTickMark val="none"/>
        <c:minorTickMark val="none"/>
        <c:tickLblPos val="nextTo"/>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Rivière du Loup - Windsor (without city areas)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stacked"/>
        <c:varyColors val="0"/>
        <c:ser>
          <c:idx val="0"/>
          <c:order val="0"/>
          <c:tx>
            <c:v>Total OCT-ERS Fleet Size</c:v>
          </c:tx>
          <c:spPr>
            <a:solidFill>
              <a:srgbClr val="C00000"/>
            </a:solidFill>
            <a:ln>
              <a:noFill/>
            </a:ln>
            <a:effectLst/>
          </c:spPr>
          <c:invertIfNegative val="0"/>
          <c:cat>
            <c:numRef>
              <c:f>'CAT Fleet Plan'!$I$4:$AK$4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'CAT Fleet Plan'!$I$176:$AK$176</c:f>
              <c:numCache>
                <c:formatCode>#,##0</c:formatCode>
                <c:ptCount val="29"/>
                <c:pt idx="0">
                  <c:v>0</c:v>
                </c:pt>
                <c:pt idx="1">
                  <c:v>0</c:v>
                </c:pt>
                <c:pt idx="2">
                  <c:v>0</c:v>
                </c:pt>
                <c:pt idx="3">
                  <c:v>0</c:v>
                </c:pt>
                <c:pt idx="4">
                  <c:v>0</c:v>
                </c:pt>
                <c:pt idx="5">
                  <c:v>31</c:v>
                </c:pt>
                <c:pt idx="6">
                  <c:v>62</c:v>
                </c:pt>
                <c:pt idx="7">
                  <c:v>127</c:v>
                </c:pt>
                <c:pt idx="8">
                  <c:v>286</c:v>
                </c:pt>
                <c:pt idx="9">
                  <c:v>526</c:v>
                </c:pt>
                <c:pt idx="10">
                  <c:v>846</c:v>
                </c:pt>
                <c:pt idx="11">
                  <c:v>1370</c:v>
                </c:pt>
                <c:pt idx="12">
                  <c:v>2245</c:v>
                </c:pt>
                <c:pt idx="13">
                  <c:v>3470</c:v>
                </c:pt>
                <c:pt idx="14">
                  <c:v>5049</c:v>
                </c:pt>
                <c:pt idx="15">
                  <c:v>6949</c:v>
                </c:pt>
                <c:pt idx="16">
                  <c:v>9206</c:v>
                </c:pt>
                <c:pt idx="17">
                  <c:v>12137</c:v>
                </c:pt>
                <c:pt idx="18">
                  <c:v>15512</c:v>
                </c:pt>
                <c:pt idx="19">
                  <c:v>18810</c:v>
                </c:pt>
                <c:pt idx="20">
                  <c:v>22034</c:v>
                </c:pt>
                <c:pt idx="21">
                  <c:v>25357</c:v>
                </c:pt>
                <c:pt idx="22">
                  <c:v>28330</c:v>
                </c:pt>
                <c:pt idx="23">
                  <c:v>30966</c:v>
                </c:pt>
                <c:pt idx="24">
                  <c:v>33257</c:v>
                </c:pt>
                <c:pt idx="25">
                  <c:v>35205</c:v>
                </c:pt>
                <c:pt idx="26">
                  <c:v>36804</c:v>
                </c:pt>
                <c:pt idx="27">
                  <c:v>37708</c:v>
                </c:pt>
                <c:pt idx="28">
                  <c:v>38085</c:v>
                </c:pt>
              </c:numCache>
            </c:numRef>
          </c:val>
          <c:extLst>
            <c:ext xmlns:c16="http://schemas.microsoft.com/office/drawing/2014/chart" uri="{C3380CC4-5D6E-409C-BE32-E72D297353CC}">
              <c16:uniqueId val="{00000000-34EB-4680-A39C-4B9F7696A0BC}"/>
            </c:ext>
          </c:extLst>
        </c:ser>
        <c:ser>
          <c:idx val="1"/>
          <c:order val="1"/>
          <c:tx>
            <c:strRef>
              <c:f>'CAT Fleet Plan'!$D$189</c:f>
              <c:strCache>
                <c:ptCount val="1"/>
                <c:pt idx="0">
                  <c:v>Remaining Diesel Fleet Size</c:v>
                </c:pt>
              </c:strCache>
            </c:strRef>
          </c:tx>
          <c:spPr>
            <a:solidFill>
              <a:schemeClr val="accent1"/>
            </a:solidFill>
            <a:ln>
              <a:noFill/>
            </a:ln>
            <a:effectLst/>
          </c:spPr>
          <c:invertIfNegative val="0"/>
          <c:cat>
            <c:numRef>
              <c:f>'CAT Fleet Plan'!$I$4:$AK$4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'CAT Fleet Plan'!$I$189:$AK$189</c:f>
              <c:numCache>
                <c:formatCode>#,##0</c:formatCode>
                <c:ptCount val="29"/>
                <c:pt idx="0">
                  <c:v>28823</c:v>
                </c:pt>
                <c:pt idx="1">
                  <c:v>29113</c:v>
                </c:pt>
                <c:pt idx="2">
                  <c:v>29403</c:v>
                </c:pt>
                <c:pt idx="3">
                  <c:v>29698</c:v>
                </c:pt>
                <c:pt idx="4">
                  <c:v>29995</c:v>
                </c:pt>
                <c:pt idx="5">
                  <c:v>30264</c:v>
                </c:pt>
                <c:pt idx="6">
                  <c:v>30535</c:v>
                </c:pt>
                <c:pt idx="7">
                  <c:v>30777</c:v>
                </c:pt>
                <c:pt idx="8">
                  <c:v>30927</c:v>
                </c:pt>
                <c:pt idx="9">
                  <c:v>30998</c:v>
                </c:pt>
                <c:pt idx="10">
                  <c:v>30993</c:v>
                </c:pt>
                <c:pt idx="11">
                  <c:v>30788</c:v>
                </c:pt>
                <c:pt idx="12">
                  <c:v>30234</c:v>
                </c:pt>
                <c:pt idx="13">
                  <c:v>29334</c:v>
                </c:pt>
                <c:pt idx="14">
                  <c:v>28084</c:v>
                </c:pt>
                <c:pt idx="15">
                  <c:v>26514</c:v>
                </c:pt>
                <c:pt idx="16">
                  <c:v>24592</c:v>
                </c:pt>
                <c:pt idx="17">
                  <c:v>21998</c:v>
                </c:pt>
                <c:pt idx="18">
                  <c:v>18966</c:v>
                </c:pt>
                <c:pt idx="19">
                  <c:v>16013</c:v>
                </c:pt>
                <c:pt idx="20">
                  <c:v>13136</c:v>
                </c:pt>
                <c:pt idx="21">
                  <c:v>10166</c:v>
                </c:pt>
                <c:pt idx="22">
                  <c:v>7548</c:v>
                </c:pt>
                <c:pt idx="23">
                  <c:v>5271</c:v>
                </c:pt>
                <c:pt idx="24">
                  <c:v>3342</c:v>
                </c:pt>
                <c:pt idx="25">
                  <c:v>1761</c:v>
                </c:pt>
                <c:pt idx="26">
                  <c:v>530</c:v>
                </c:pt>
                <c:pt idx="27">
                  <c:v>0</c:v>
                </c:pt>
                <c:pt idx="28">
                  <c:v>0</c:v>
                </c:pt>
              </c:numCache>
            </c:numRef>
          </c:val>
          <c:extLst>
            <c:ext xmlns:c16="http://schemas.microsoft.com/office/drawing/2014/chart" uri="{C3380CC4-5D6E-409C-BE32-E72D297353CC}">
              <c16:uniqueId val="{00000001-34EB-4680-A39C-4B9F7696A0BC}"/>
            </c:ext>
          </c:extLst>
        </c:ser>
        <c:dLbls>
          <c:showLegendKey val="0"/>
          <c:showVal val="0"/>
          <c:showCatName val="0"/>
          <c:showSerName val="0"/>
          <c:showPercent val="0"/>
          <c:showBubbleSize val="0"/>
        </c:dLbls>
        <c:gapWidth val="150"/>
        <c:overlap val="100"/>
        <c:axId val="309585504"/>
        <c:axId val="309583584"/>
      </c:barChart>
      <c:catAx>
        <c:axId val="3095855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3584"/>
        <c:crosses val="autoZero"/>
        <c:auto val="1"/>
        <c:lblAlgn val="ctr"/>
        <c:lblOffset val="100"/>
        <c:noMultiLvlLbl val="0"/>
      </c:catAx>
      <c:valAx>
        <c:axId val="309583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Number of Trucks (Class 8 Long-Haul)</a:t>
                </a:r>
              </a:p>
            </c:rich>
          </c:tx>
          <c:layout>
            <c:manualLayout>
              <c:xMode val="edge"/>
              <c:yMode val="edge"/>
              <c:x val="1.1594201386452599E-2"/>
              <c:y val="0.233914117229308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Rivière du Loup - Windsor (without city areas)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stacked"/>
        <c:varyColors val="0"/>
        <c:ser>
          <c:idx val="0"/>
          <c:order val="0"/>
          <c:tx>
            <c:strRef>
              <c:f>'RNG Fleet Plan'!$D$176</c:f>
              <c:strCache>
                <c:ptCount val="1"/>
                <c:pt idx="0">
                  <c:v>Total RNG Fleet Size</c:v>
                </c:pt>
              </c:strCache>
            </c:strRef>
          </c:tx>
          <c:spPr>
            <a:solidFill>
              <a:srgbClr val="C00000"/>
            </a:solidFill>
            <a:ln>
              <a:noFill/>
            </a:ln>
            <a:effectLst/>
          </c:spPr>
          <c:invertIfNegative val="0"/>
          <c:cat>
            <c:strRef>
              <c:f>'RNG Fleet Plan'!$I$4:$AK$5</c:f>
              <c:strCach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strCache>
            </c:strRef>
          </c:cat>
          <c:val>
            <c:numRef>
              <c:f>'RNG Fleet Plan'!$I$176:$AK$176</c:f>
              <c:numCache>
                <c:formatCode>#,##0</c:formatCode>
                <c:ptCount val="29"/>
                <c:pt idx="0">
                  <c:v>0</c:v>
                </c:pt>
                <c:pt idx="1">
                  <c:v>0</c:v>
                </c:pt>
                <c:pt idx="2">
                  <c:v>31</c:v>
                </c:pt>
                <c:pt idx="3">
                  <c:v>62</c:v>
                </c:pt>
                <c:pt idx="4">
                  <c:v>127</c:v>
                </c:pt>
                <c:pt idx="5">
                  <c:v>286</c:v>
                </c:pt>
                <c:pt idx="6">
                  <c:v>525</c:v>
                </c:pt>
                <c:pt idx="7">
                  <c:v>844</c:v>
                </c:pt>
                <c:pt idx="8">
                  <c:v>1323</c:v>
                </c:pt>
                <c:pt idx="9">
                  <c:v>1962</c:v>
                </c:pt>
                <c:pt idx="10">
                  <c:v>2761</c:v>
                </c:pt>
                <c:pt idx="11">
                  <c:v>3810</c:v>
                </c:pt>
                <c:pt idx="12">
                  <c:v>5002</c:v>
                </c:pt>
                <c:pt idx="13">
                  <c:v>6547</c:v>
                </c:pt>
                <c:pt idx="14">
                  <c:v>8411</c:v>
                </c:pt>
                <c:pt idx="15">
                  <c:v>10710</c:v>
                </c:pt>
                <c:pt idx="16">
                  <c:v>13463</c:v>
                </c:pt>
                <c:pt idx="17">
                  <c:v>16670</c:v>
                </c:pt>
                <c:pt idx="18">
                  <c:v>19725</c:v>
                </c:pt>
                <c:pt idx="19">
                  <c:v>22624</c:v>
                </c:pt>
                <c:pt idx="20">
                  <c:v>25369</c:v>
                </c:pt>
                <c:pt idx="21">
                  <c:v>28167</c:v>
                </c:pt>
                <c:pt idx="22">
                  <c:v>30792</c:v>
                </c:pt>
                <c:pt idx="23">
                  <c:v>33077</c:v>
                </c:pt>
                <c:pt idx="24">
                  <c:v>35018</c:v>
                </c:pt>
                <c:pt idx="25">
                  <c:v>36439</c:v>
                </c:pt>
                <c:pt idx="26">
                  <c:v>37334</c:v>
                </c:pt>
                <c:pt idx="27">
                  <c:v>37708</c:v>
                </c:pt>
                <c:pt idx="28">
                  <c:v>38085</c:v>
                </c:pt>
              </c:numCache>
            </c:numRef>
          </c:val>
          <c:extLst>
            <c:ext xmlns:c16="http://schemas.microsoft.com/office/drawing/2014/chart" uri="{C3380CC4-5D6E-409C-BE32-E72D297353CC}">
              <c16:uniqueId val="{00000000-E72A-4E98-BB4D-835406CB1969}"/>
            </c:ext>
          </c:extLst>
        </c:ser>
        <c:ser>
          <c:idx val="1"/>
          <c:order val="1"/>
          <c:tx>
            <c:strRef>
              <c:f>'RNG Fleet Plan'!$D$189</c:f>
              <c:strCache>
                <c:ptCount val="1"/>
                <c:pt idx="0">
                  <c:v>Remaining Diesel Fleet Size</c:v>
                </c:pt>
              </c:strCache>
            </c:strRef>
          </c:tx>
          <c:spPr>
            <a:solidFill>
              <a:schemeClr val="accent1"/>
            </a:solidFill>
            <a:ln>
              <a:noFill/>
            </a:ln>
            <a:effectLst/>
          </c:spPr>
          <c:invertIfNegative val="0"/>
          <c:cat>
            <c:strRef>
              <c:f>'RNG Fleet Plan'!$I$4:$AK$5</c:f>
              <c:strCach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strCache>
            </c:strRef>
          </c:cat>
          <c:val>
            <c:numRef>
              <c:f>'RNG Fleet Plan'!$I$189:$AK$189</c:f>
              <c:numCache>
                <c:formatCode>#,##0</c:formatCode>
                <c:ptCount val="29"/>
                <c:pt idx="0">
                  <c:v>28823</c:v>
                </c:pt>
                <c:pt idx="1">
                  <c:v>29113</c:v>
                </c:pt>
                <c:pt idx="2">
                  <c:v>29372</c:v>
                </c:pt>
                <c:pt idx="3">
                  <c:v>29636</c:v>
                </c:pt>
                <c:pt idx="4">
                  <c:v>29868</c:v>
                </c:pt>
                <c:pt idx="5">
                  <c:v>30009</c:v>
                </c:pt>
                <c:pt idx="6">
                  <c:v>30072</c:v>
                </c:pt>
                <c:pt idx="7">
                  <c:v>30060</c:v>
                </c:pt>
                <c:pt idx="8">
                  <c:v>29890</c:v>
                </c:pt>
                <c:pt idx="9">
                  <c:v>29562</c:v>
                </c:pt>
                <c:pt idx="10">
                  <c:v>29078</c:v>
                </c:pt>
                <c:pt idx="11">
                  <c:v>28348</c:v>
                </c:pt>
                <c:pt idx="12">
                  <c:v>27477</c:v>
                </c:pt>
                <c:pt idx="13">
                  <c:v>26257</c:v>
                </c:pt>
                <c:pt idx="14">
                  <c:v>24722</c:v>
                </c:pt>
                <c:pt idx="15">
                  <c:v>22753</c:v>
                </c:pt>
                <c:pt idx="16">
                  <c:v>20335</c:v>
                </c:pt>
                <c:pt idx="17">
                  <c:v>17465</c:v>
                </c:pt>
                <c:pt idx="18">
                  <c:v>14753</c:v>
                </c:pt>
                <c:pt idx="19">
                  <c:v>12199</c:v>
                </c:pt>
                <c:pt idx="20">
                  <c:v>9801</c:v>
                </c:pt>
                <c:pt idx="21">
                  <c:v>7356</c:v>
                </c:pt>
                <c:pt idx="22">
                  <c:v>5086</c:v>
                </c:pt>
                <c:pt idx="23">
                  <c:v>3160</c:v>
                </c:pt>
                <c:pt idx="24">
                  <c:v>1581</c:v>
                </c:pt>
                <c:pt idx="25">
                  <c:v>527</c:v>
                </c:pt>
                <c:pt idx="26">
                  <c:v>0</c:v>
                </c:pt>
                <c:pt idx="27">
                  <c:v>0</c:v>
                </c:pt>
                <c:pt idx="28">
                  <c:v>0</c:v>
                </c:pt>
              </c:numCache>
            </c:numRef>
          </c:val>
          <c:extLst>
            <c:ext xmlns:c16="http://schemas.microsoft.com/office/drawing/2014/chart" uri="{C3380CC4-5D6E-409C-BE32-E72D297353CC}">
              <c16:uniqueId val="{00000001-E72A-4E98-BB4D-835406CB1969}"/>
            </c:ext>
          </c:extLst>
        </c:ser>
        <c:dLbls>
          <c:showLegendKey val="0"/>
          <c:showVal val="0"/>
          <c:showCatName val="0"/>
          <c:showSerName val="0"/>
          <c:showPercent val="0"/>
          <c:showBubbleSize val="0"/>
        </c:dLbls>
        <c:gapWidth val="150"/>
        <c:overlap val="100"/>
        <c:axId val="309585504"/>
        <c:axId val="309583584"/>
      </c:barChart>
      <c:catAx>
        <c:axId val="30958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3584"/>
        <c:crosses val="autoZero"/>
        <c:auto val="1"/>
        <c:lblAlgn val="ctr"/>
        <c:lblOffset val="100"/>
        <c:noMultiLvlLbl val="0"/>
      </c:catAx>
      <c:valAx>
        <c:axId val="309583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Number of Trucks (Class 8 Long-Haul)</a:t>
                </a:r>
              </a:p>
            </c:rich>
          </c:tx>
          <c:layout>
            <c:manualLayout>
              <c:xMode val="edge"/>
              <c:yMode val="edge"/>
              <c:x val="1.1594201386452599E-2"/>
              <c:y val="0.233914117229308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Rivière du Loup - Windsor (without city areas)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stacked"/>
        <c:varyColors val="0"/>
        <c:ser>
          <c:idx val="0"/>
          <c:order val="0"/>
          <c:tx>
            <c:strRef>
              <c:f>'BEV Fleet Plan'!$D$176</c:f>
              <c:strCache>
                <c:ptCount val="1"/>
                <c:pt idx="0">
                  <c:v>Total BEV Fleet Size</c:v>
                </c:pt>
              </c:strCache>
            </c:strRef>
          </c:tx>
          <c:spPr>
            <a:solidFill>
              <a:schemeClr val="accent2"/>
            </a:solidFill>
            <a:ln>
              <a:noFill/>
            </a:ln>
            <a:effectLst/>
          </c:spPr>
          <c:invertIfNegative val="0"/>
          <c:cat>
            <c:numRef>
              <c:f>'BEV Fleet Plan'!$J$4:$AU$4</c:f>
              <c:numCache>
                <c:formatCode>0</c:formatCode>
                <c:ptCount val="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numCache>
            </c:numRef>
          </c:cat>
          <c:val>
            <c:numRef>
              <c:f>'BEV Fleet Plan'!$J$176:$AU$176</c:f>
              <c:numCache>
                <c:formatCode>#,##0</c:formatCode>
                <c:ptCount val="38"/>
                <c:pt idx="0">
                  <c:v>0</c:v>
                </c:pt>
                <c:pt idx="1">
                  <c:v>0</c:v>
                </c:pt>
                <c:pt idx="2">
                  <c:v>31</c:v>
                </c:pt>
                <c:pt idx="3">
                  <c:v>62</c:v>
                </c:pt>
                <c:pt idx="4">
                  <c:v>127</c:v>
                </c:pt>
                <c:pt idx="5">
                  <c:v>286</c:v>
                </c:pt>
                <c:pt idx="6">
                  <c:v>526</c:v>
                </c:pt>
                <c:pt idx="7">
                  <c:v>845</c:v>
                </c:pt>
                <c:pt idx="8">
                  <c:v>1324</c:v>
                </c:pt>
                <c:pt idx="9">
                  <c:v>1963</c:v>
                </c:pt>
                <c:pt idx="10">
                  <c:v>2836</c:v>
                </c:pt>
                <c:pt idx="11">
                  <c:v>3885</c:v>
                </c:pt>
                <c:pt idx="12">
                  <c:v>5079</c:v>
                </c:pt>
                <c:pt idx="13">
                  <c:v>6627</c:v>
                </c:pt>
                <c:pt idx="14">
                  <c:v>8493</c:v>
                </c:pt>
                <c:pt idx="15">
                  <c:v>10797</c:v>
                </c:pt>
                <c:pt idx="16">
                  <c:v>13553</c:v>
                </c:pt>
                <c:pt idx="17">
                  <c:v>16768</c:v>
                </c:pt>
                <c:pt idx="18">
                  <c:v>19827</c:v>
                </c:pt>
                <c:pt idx="19">
                  <c:v>22732</c:v>
                </c:pt>
                <c:pt idx="20">
                  <c:v>25706</c:v>
                </c:pt>
                <c:pt idx="21">
                  <c:v>28505</c:v>
                </c:pt>
                <c:pt idx="22">
                  <c:v>31141</c:v>
                </c:pt>
                <c:pt idx="23">
                  <c:v>33432</c:v>
                </c:pt>
                <c:pt idx="24">
                  <c:v>35380</c:v>
                </c:pt>
                <c:pt idx="25">
                  <c:v>36804</c:v>
                </c:pt>
                <c:pt idx="26">
                  <c:v>37708</c:v>
                </c:pt>
                <c:pt idx="27">
                  <c:v>38085</c:v>
                </c:pt>
                <c:pt idx="28">
                  <c:v>38466</c:v>
                </c:pt>
                <c:pt idx="29">
                  <c:v>38851</c:v>
                </c:pt>
                <c:pt idx="30">
                  <c:v>39238</c:v>
                </c:pt>
                <c:pt idx="31">
                  <c:v>39631</c:v>
                </c:pt>
                <c:pt idx="32">
                  <c:v>40028</c:v>
                </c:pt>
                <c:pt idx="33">
                  <c:v>40429</c:v>
                </c:pt>
                <c:pt idx="34">
                  <c:v>40833</c:v>
                </c:pt>
                <c:pt idx="35">
                  <c:v>41241</c:v>
                </c:pt>
                <c:pt idx="36">
                  <c:v>41653</c:v>
                </c:pt>
                <c:pt idx="37">
                  <c:v>42070</c:v>
                </c:pt>
              </c:numCache>
            </c:numRef>
          </c:val>
          <c:extLst>
            <c:ext xmlns:c16="http://schemas.microsoft.com/office/drawing/2014/chart" uri="{C3380CC4-5D6E-409C-BE32-E72D297353CC}">
              <c16:uniqueId val="{00000000-89C5-452D-8BE3-91EA7488F441}"/>
            </c:ext>
          </c:extLst>
        </c:ser>
        <c:ser>
          <c:idx val="1"/>
          <c:order val="1"/>
          <c:tx>
            <c:strRef>
              <c:f>'BEV Fleet Plan'!$D$189</c:f>
              <c:strCache>
                <c:ptCount val="1"/>
                <c:pt idx="0">
                  <c:v>Remaining Diesel Fleet Size</c:v>
                </c:pt>
              </c:strCache>
            </c:strRef>
          </c:tx>
          <c:spPr>
            <a:solidFill>
              <a:schemeClr val="accent1"/>
            </a:solidFill>
            <a:ln>
              <a:solidFill>
                <a:schemeClr val="accent1"/>
              </a:solidFill>
            </a:ln>
            <a:effectLst/>
          </c:spPr>
          <c:invertIfNegative val="0"/>
          <c:cat>
            <c:numRef>
              <c:f>'BEV Fleet Plan'!$J$4:$AU$4</c:f>
              <c:numCache>
                <c:formatCode>0</c:formatCode>
                <c:ptCount val="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numCache>
            </c:numRef>
          </c:cat>
          <c:val>
            <c:numRef>
              <c:f>'BEV Fleet Plan'!$J$189:$AU$189</c:f>
              <c:numCache>
                <c:formatCode>#,##0</c:formatCode>
                <c:ptCount val="38"/>
                <c:pt idx="0">
                  <c:v>29113</c:v>
                </c:pt>
                <c:pt idx="1">
                  <c:v>29403</c:v>
                </c:pt>
                <c:pt idx="2">
                  <c:v>29667</c:v>
                </c:pt>
                <c:pt idx="3">
                  <c:v>29933</c:v>
                </c:pt>
                <c:pt idx="4">
                  <c:v>30168</c:v>
                </c:pt>
                <c:pt idx="5">
                  <c:v>30311</c:v>
                </c:pt>
                <c:pt idx="6">
                  <c:v>30378</c:v>
                </c:pt>
                <c:pt idx="7">
                  <c:v>30368</c:v>
                </c:pt>
                <c:pt idx="8">
                  <c:v>30200</c:v>
                </c:pt>
                <c:pt idx="9">
                  <c:v>29876</c:v>
                </c:pt>
                <c:pt idx="10">
                  <c:v>29322</c:v>
                </c:pt>
                <c:pt idx="11">
                  <c:v>28594</c:v>
                </c:pt>
                <c:pt idx="12">
                  <c:v>27725</c:v>
                </c:pt>
                <c:pt idx="13">
                  <c:v>26506</c:v>
                </c:pt>
                <c:pt idx="14">
                  <c:v>24970</c:v>
                </c:pt>
                <c:pt idx="15">
                  <c:v>23001</c:v>
                </c:pt>
                <c:pt idx="16">
                  <c:v>20582</c:v>
                </c:pt>
                <c:pt idx="17">
                  <c:v>17710</c:v>
                </c:pt>
                <c:pt idx="18">
                  <c:v>14996</c:v>
                </c:pt>
                <c:pt idx="19">
                  <c:v>12438</c:v>
                </c:pt>
                <c:pt idx="20">
                  <c:v>9817</c:v>
                </c:pt>
                <c:pt idx="21">
                  <c:v>7373</c:v>
                </c:pt>
                <c:pt idx="22">
                  <c:v>5096</c:v>
                </c:pt>
                <c:pt idx="23">
                  <c:v>3167</c:v>
                </c:pt>
                <c:pt idx="24">
                  <c:v>1586</c:v>
                </c:pt>
                <c:pt idx="25">
                  <c:v>530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89C5-452D-8BE3-91EA7488F441}"/>
            </c:ext>
          </c:extLst>
        </c:ser>
        <c:dLbls>
          <c:showLegendKey val="0"/>
          <c:showVal val="0"/>
          <c:showCatName val="0"/>
          <c:showSerName val="0"/>
          <c:showPercent val="0"/>
          <c:showBubbleSize val="0"/>
        </c:dLbls>
        <c:gapWidth val="150"/>
        <c:overlap val="100"/>
        <c:axId val="309585504"/>
        <c:axId val="309583584"/>
      </c:barChart>
      <c:catAx>
        <c:axId val="3095855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3584"/>
        <c:crosses val="autoZero"/>
        <c:auto val="1"/>
        <c:lblAlgn val="ctr"/>
        <c:lblOffset val="100"/>
        <c:noMultiLvlLbl val="0"/>
      </c:catAx>
      <c:valAx>
        <c:axId val="309583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Number of Trucks (Class 8 Long-Haul)</a:t>
                </a:r>
              </a:p>
            </c:rich>
          </c:tx>
          <c:layout>
            <c:manualLayout>
              <c:xMode val="edge"/>
              <c:yMode val="edge"/>
              <c:x val="1.1594201386452599E-2"/>
              <c:y val="0.233914117229308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Percentage of New Truck Sales as FCEVs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1"/>
          <c:order val="1"/>
          <c:tx>
            <c:v>FCEV</c:v>
          </c:tx>
          <c:spPr>
            <a:solidFill>
              <a:schemeClr val="accent1"/>
            </a:solidFill>
            <a:ln>
              <a:noFill/>
            </a:ln>
            <a:effectLst/>
          </c:spPr>
          <c:invertIfNegative val="0"/>
          <c:dLbls>
            <c:dLbl>
              <c:idx val="9"/>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8805-492F-A839-193404A74C65}"/>
                </c:ext>
              </c:extLst>
            </c:dLbl>
            <c:dLbl>
              <c:idx val="10"/>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1-8805-492F-A839-193404A74C6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R'!$J$14:$AA$14</c:f>
              <c:numCache>
                <c:formatCode>0%</c:formatCode>
                <c:ptCount val="18"/>
                <c:pt idx="0">
                  <c:v>0</c:v>
                </c:pt>
                <c:pt idx="1">
                  <c:v>0</c:v>
                </c:pt>
                <c:pt idx="2">
                  <c:v>0</c:v>
                </c:pt>
                <c:pt idx="3">
                  <c:v>0</c:v>
                </c:pt>
                <c:pt idx="4">
                  <c:v>0.01</c:v>
                </c:pt>
                <c:pt idx="5">
                  <c:v>0.01</c:v>
                </c:pt>
                <c:pt idx="6">
                  <c:v>0.02</c:v>
                </c:pt>
                <c:pt idx="7">
                  <c:v>0.05</c:v>
                </c:pt>
                <c:pt idx="8" formatCode="0.0%">
                  <c:v>7.4999999999999997E-2</c:v>
                </c:pt>
                <c:pt idx="9" formatCode="0.0%">
                  <c:v>0.1</c:v>
                </c:pt>
                <c:pt idx="10" formatCode="0.0%">
                  <c:v>0.15</c:v>
                </c:pt>
                <c:pt idx="11">
                  <c:v>0.25</c:v>
                </c:pt>
                <c:pt idx="12">
                  <c:v>0.35</c:v>
                </c:pt>
                <c:pt idx="13">
                  <c:v>0.45</c:v>
                </c:pt>
                <c:pt idx="14">
                  <c:v>0.55000000000000004</c:v>
                </c:pt>
                <c:pt idx="15">
                  <c:v>0.65</c:v>
                </c:pt>
                <c:pt idx="16">
                  <c:v>0.85</c:v>
                </c:pt>
                <c:pt idx="17">
                  <c:v>1</c:v>
                </c:pt>
              </c:numCache>
            </c:numRef>
          </c:val>
          <c:extLst>
            <c:ext xmlns:c16="http://schemas.microsoft.com/office/drawing/2014/chart" uri="{C3380CC4-5D6E-409C-BE32-E72D297353CC}">
              <c16:uniqueId val="{00000002-8805-492F-A839-193404A74C65}"/>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3-8805-492F-A839-193404A74C65}"/>
                  </c:ext>
                </c:extLst>
              </c15:ser>
            </c15:filteredBarSeries>
            <c15:filteredBarSeries>
              <c15:ser>
                <c:idx val="2"/>
                <c:order val="2"/>
                <c:tx>
                  <c:v>RNG</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R'!$J$16:$AA$16</c15:sqref>
                        </c15:formulaRef>
                      </c:ext>
                    </c:extLst>
                    <c:numCache>
                      <c:formatCode>0%</c:formatCode>
                      <c:ptCount val="18"/>
                      <c:pt idx="0">
                        <c:v>0</c:v>
                      </c:pt>
                      <c:pt idx="1">
                        <c:v>0.01</c:v>
                      </c:pt>
                      <c:pt idx="2">
                        <c:v>0.01</c:v>
                      </c:pt>
                      <c:pt idx="3">
                        <c:v>0.02</c:v>
                      </c:pt>
                      <c:pt idx="4">
                        <c:v>0.05</c:v>
                      </c:pt>
                      <c:pt idx="5" formatCode="0.0%">
                        <c:v>7.4999999999999997E-2</c:v>
                      </c:pt>
                      <c:pt idx="6" formatCode="0.0%">
                        <c:v>0.1</c:v>
                      </c:pt>
                      <c:pt idx="7" formatCode="0.0%">
                        <c:v>0.15</c:v>
                      </c:pt>
                      <c:pt idx="8" formatCode="0.0%">
                        <c:v>0.2</c:v>
                      </c:pt>
                      <c:pt idx="9" formatCode="0.0%">
                        <c:v>0.25</c:v>
                      </c:pt>
                      <c:pt idx="10" formatCode="0.0%">
                        <c:v>0.3</c:v>
                      </c:pt>
                      <c:pt idx="11" formatCode="0.0%">
                        <c:v>0.35</c:v>
                      </c:pt>
                      <c:pt idx="12">
                        <c:v>0.45</c:v>
                      </c:pt>
                      <c:pt idx="13">
                        <c:v>0.55000000000000004</c:v>
                      </c:pt>
                      <c:pt idx="14">
                        <c:v>0.7</c:v>
                      </c:pt>
                      <c:pt idx="15">
                        <c:v>0.85</c:v>
                      </c:pt>
                      <c:pt idx="16">
                        <c:v>1</c:v>
                      </c:pt>
                      <c:pt idx="17">
                        <c:v>1</c:v>
                      </c:pt>
                    </c:numCache>
                  </c:numRef>
                </c:val>
                <c:extLst xmlns:c15="http://schemas.microsoft.com/office/drawing/2012/chart">
                  <c:ext xmlns:c16="http://schemas.microsoft.com/office/drawing/2014/chart" uri="{C3380CC4-5D6E-409C-BE32-E72D297353CC}">
                    <c16:uniqueId val="{00000004-8805-492F-A839-193404A74C65}"/>
                  </c:ext>
                </c:extLst>
              </c15:ser>
            </c15:filteredBarSeries>
            <c15:filteredBarSeries>
              <c15:ser>
                <c:idx val="3"/>
                <c:order val="3"/>
                <c:tx>
                  <c:v>OCT-ERS</c:v>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R'!$I$15:$AA$15</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5-8805-492F-A839-193404A74C65}"/>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Percentage of New Truck Sales as OCT-ERS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3"/>
          <c:order val="3"/>
          <c:spPr>
            <a:solidFill>
              <a:schemeClr val="accent1"/>
            </a:solidFill>
            <a:ln>
              <a:noFill/>
            </a:ln>
            <a:effectLst/>
          </c:spPr>
          <c:invertIfNegative val="0"/>
          <c:dLbls>
            <c:dLbl>
              <c:idx val="8"/>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8B36-4BD2-9FA9-D77487A7FC7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R'!$J$15:$AA$15</c:f>
              <c:numCache>
                <c:formatCode>0%</c:formatCode>
                <c:ptCount val="18"/>
                <c:pt idx="0">
                  <c:v>0</c:v>
                </c:pt>
                <c:pt idx="1">
                  <c:v>0</c:v>
                </c:pt>
                <c:pt idx="2">
                  <c:v>0</c:v>
                </c:pt>
                <c:pt idx="3">
                  <c:v>0</c:v>
                </c:pt>
                <c:pt idx="4">
                  <c:v>0.01</c:v>
                </c:pt>
                <c:pt idx="5">
                  <c:v>0.01</c:v>
                </c:pt>
                <c:pt idx="6">
                  <c:v>0.02</c:v>
                </c:pt>
                <c:pt idx="7">
                  <c:v>0.05</c:v>
                </c:pt>
                <c:pt idx="8" formatCode="0.0%">
                  <c:v>7.4999999999999997E-2</c:v>
                </c:pt>
                <c:pt idx="9" formatCode="0.0%">
                  <c:v>0.1</c:v>
                </c:pt>
                <c:pt idx="10" formatCode="0.0%">
                  <c:v>0.15</c:v>
                </c:pt>
                <c:pt idx="11">
                  <c:v>0.25</c:v>
                </c:pt>
                <c:pt idx="12">
                  <c:v>0.35</c:v>
                </c:pt>
                <c:pt idx="13">
                  <c:v>0.45</c:v>
                </c:pt>
                <c:pt idx="14">
                  <c:v>0.55000000000000004</c:v>
                </c:pt>
                <c:pt idx="15">
                  <c:v>0.65</c:v>
                </c:pt>
                <c:pt idx="16">
                  <c:v>0.85</c:v>
                </c:pt>
                <c:pt idx="17">
                  <c:v>1</c:v>
                </c:pt>
              </c:numCache>
            </c:numRef>
          </c:val>
          <c:extLst>
            <c:ext xmlns:c16="http://schemas.microsoft.com/office/drawing/2014/chart" uri="{C3380CC4-5D6E-409C-BE32-E72D297353CC}">
              <c16:uniqueId val="{00000001-8B36-4BD2-9FA9-D77487A7FC7B}"/>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2-8B36-4BD2-9FA9-D77487A7FC7B}"/>
                  </c:ext>
                </c:extLst>
              </c15:ser>
            </c15:filteredBarSeries>
            <c15:filteredBarSeries>
              <c15:ser>
                <c:idx val="1"/>
                <c:order val="1"/>
                <c:tx>
                  <c:v>FCEV</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R'!$I$14:$AA$14</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3-8B36-4BD2-9FA9-D77487A7FC7B}"/>
                  </c:ext>
                </c:extLst>
              </c15:ser>
            </c15:filteredBarSeries>
            <c15:filteredBarSeries>
              <c15:ser>
                <c:idx val="2"/>
                <c:order val="2"/>
                <c:tx>
                  <c:v>RNG</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R'!$I$16:$AA$16</c15:sqref>
                        </c15:formulaRef>
                      </c:ext>
                    </c:extLst>
                    <c:numCache>
                      <c:formatCode>0%</c:formatCode>
                      <c:ptCount val="19"/>
                      <c:pt idx="0">
                        <c:v>0</c:v>
                      </c:pt>
                      <c:pt idx="1">
                        <c:v>0</c:v>
                      </c:pt>
                      <c:pt idx="2">
                        <c:v>0.01</c:v>
                      </c:pt>
                      <c:pt idx="3">
                        <c:v>0.01</c:v>
                      </c:pt>
                      <c:pt idx="4">
                        <c:v>0.02</c:v>
                      </c:pt>
                      <c:pt idx="5">
                        <c:v>0.05</c:v>
                      </c:pt>
                      <c:pt idx="6" formatCode="0.0%">
                        <c:v>7.4999999999999997E-2</c:v>
                      </c:pt>
                      <c:pt idx="7" formatCode="0.0%">
                        <c:v>0.1</c:v>
                      </c:pt>
                      <c:pt idx="8" formatCode="0.0%">
                        <c:v>0.15</c:v>
                      </c:pt>
                      <c:pt idx="9" formatCode="0.0%">
                        <c:v>0.2</c:v>
                      </c:pt>
                      <c:pt idx="10" formatCode="0.0%">
                        <c:v>0.25</c:v>
                      </c:pt>
                      <c:pt idx="11" formatCode="0.0%">
                        <c:v>0.3</c:v>
                      </c:pt>
                      <c:pt idx="12" formatCode="0.0%">
                        <c:v>0.35</c:v>
                      </c:pt>
                      <c:pt idx="13">
                        <c:v>0.45</c:v>
                      </c:pt>
                      <c:pt idx="14">
                        <c:v>0.55000000000000004</c:v>
                      </c:pt>
                      <c:pt idx="15">
                        <c:v>0.7</c:v>
                      </c:pt>
                      <c:pt idx="16">
                        <c:v>0.85</c:v>
                      </c:pt>
                      <c:pt idx="17">
                        <c:v>1</c:v>
                      </c:pt>
                      <c:pt idx="18">
                        <c:v>1</c:v>
                      </c:pt>
                    </c:numCache>
                  </c:numRef>
                </c:val>
                <c:extLst xmlns:c15="http://schemas.microsoft.com/office/drawing/2012/chart">
                  <c:ext xmlns:c16="http://schemas.microsoft.com/office/drawing/2014/chart" uri="{C3380CC4-5D6E-409C-BE32-E72D297353CC}">
                    <c16:uniqueId val="{00000004-8B36-4BD2-9FA9-D77487A7FC7B}"/>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Percentage of New Truck Sales as RNG</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2"/>
          <c:order val="2"/>
          <c:spPr>
            <a:solidFill>
              <a:schemeClr val="accent1"/>
            </a:solidFill>
            <a:ln>
              <a:noFill/>
            </a:ln>
            <a:effectLst/>
          </c:spPr>
          <c:invertIfNegative val="0"/>
          <c:dLbls>
            <c:dLbl>
              <c:idx val="5"/>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E724-4B1C-B04A-047D66B96268}"/>
                </c:ext>
              </c:extLst>
            </c:dLbl>
            <c:dLbl>
              <c:idx val="16"/>
              <c:layout>
                <c:manualLayout>
                  <c:x val="-3.695150115473441E-3"/>
                  <c:y val="1.023339277650388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24-4B1C-B04A-047D66B96268}"/>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R'!$J$16:$AA$16</c:f>
              <c:numCache>
                <c:formatCode>0%</c:formatCode>
                <c:ptCount val="18"/>
                <c:pt idx="0">
                  <c:v>0</c:v>
                </c:pt>
                <c:pt idx="1">
                  <c:v>0.01</c:v>
                </c:pt>
                <c:pt idx="2">
                  <c:v>0.01</c:v>
                </c:pt>
                <c:pt idx="3">
                  <c:v>0.02</c:v>
                </c:pt>
                <c:pt idx="4">
                  <c:v>0.05</c:v>
                </c:pt>
                <c:pt idx="5" formatCode="0.0%">
                  <c:v>7.4999999999999997E-2</c:v>
                </c:pt>
                <c:pt idx="6" formatCode="0.0%">
                  <c:v>0.1</c:v>
                </c:pt>
                <c:pt idx="7" formatCode="0.0%">
                  <c:v>0.15</c:v>
                </c:pt>
                <c:pt idx="8" formatCode="0.0%">
                  <c:v>0.2</c:v>
                </c:pt>
                <c:pt idx="9" formatCode="0.0%">
                  <c:v>0.25</c:v>
                </c:pt>
                <c:pt idx="10" formatCode="0.0%">
                  <c:v>0.3</c:v>
                </c:pt>
                <c:pt idx="11" formatCode="0.0%">
                  <c:v>0.35</c:v>
                </c:pt>
                <c:pt idx="12">
                  <c:v>0.45</c:v>
                </c:pt>
                <c:pt idx="13">
                  <c:v>0.55000000000000004</c:v>
                </c:pt>
                <c:pt idx="14">
                  <c:v>0.7</c:v>
                </c:pt>
                <c:pt idx="15">
                  <c:v>0.85</c:v>
                </c:pt>
                <c:pt idx="16">
                  <c:v>1</c:v>
                </c:pt>
                <c:pt idx="17">
                  <c:v>1</c:v>
                </c:pt>
              </c:numCache>
            </c:numRef>
          </c:val>
          <c:extLst>
            <c:ext xmlns:c16="http://schemas.microsoft.com/office/drawing/2014/chart" uri="{C3380CC4-5D6E-409C-BE32-E72D297353CC}">
              <c16:uniqueId val="{00000002-E724-4B1C-B04A-047D66B96268}"/>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3-E724-4B1C-B04A-047D66B96268}"/>
                  </c:ext>
                </c:extLst>
              </c15:ser>
            </c15:filteredBarSeries>
            <c15:filteredBarSeries>
              <c15:ser>
                <c:idx val="1"/>
                <c:order val="1"/>
                <c:tx>
                  <c:v>FCEV</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R'!$I$14:$AA$14</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4-E724-4B1C-B04A-047D66B96268}"/>
                  </c:ext>
                </c:extLst>
              </c15:ser>
            </c15:filteredBarSeries>
            <c15:filteredBarSeries>
              <c15:ser>
                <c:idx val="3"/>
                <c:order val="3"/>
                <c:tx>
                  <c:v>OCT-ERS</c:v>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R'!$I$15:$AA$15</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5-E724-4B1C-B04A-047D66B96268}"/>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Rivière du Loup - Windsor (without city areas)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stacked"/>
        <c:varyColors val="0"/>
        <c:ser>
          <c:idx val="0"/>
          <c:order val="0"/>
          <c:tx>
            <c:strRef>
              <c:f>'H2 Fleet Plan'!$D$176</c:f>
              <c:strCache>
                <c:ptCount val="1"/>
                <c:pt idx="0">
                  <c:v>Total FCEV Fleet Size</c:v>
                </c:pt>
              </c:strCache>
            </c:strRef>
          </c:tx>
          <c:spPr>
            <a:solidFill>
              <a:srgbClr val="C00000"/>
            </a:solidFill>
            <a:ln>
              <a:noFill/>
            </a:ln>
            <a:effectLst/>
          </c:spPr>
          <c:invertIfNegative val="0"/>
          <c:cat>
            <c:numRef>
              <c:f>'H2 Fleet Plan'!$J$4:$AK$4</c:f>
              <c:numCache>
                <c:formatCode>0</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'H2 Fleet Plan'!$J$176:$AK$176</c:f>
              <c:numCache>
                <c:formatCode>#,##0</c:formatCode>
                <c:ptCount val="28"/>
                <c:pt idx="0">
                  <c:v>0</c:v>
                </c:pt>
                <c:pt idx="1">
                  <c:v>0</c:v>
                </c:pt>
                <c:pt idx="2">
                  <c:v>0</c:v>
                </c:pt>
                <c:pt idx="3">
                  <c:v>0</c:v>
                </c:pt>
                <c:pt idx="4">
                  <c:v>31</c:v>
                </c:pt>
                <c:pt idx="5">
                  <c:v>62</c:v>
                </c:pt>
                <c:pt idx="6">
                  <c:v>127</c:v>
                </c:pt>
                <c:pt idx="7">
                  <c:v>286</c:v>
                </c:pt>
                <c:pt idx="8">
                  <c:v>526</c:v>
                </c:pt>
                <c:pt idx="9">
                  <c:v>846</c:v>
                </c:pt>
                <c:pt idx="10">
                  <c:v>1370</c:v>
                </c:pt>
                <c:pt idx="11">
                  <c:v>2245</c:v>
                </c:pt>
                <c:pt idx="12">
                  <c:v>3470</c:v>
                </c:pt>
                <c:pt idx="13">
                  <c:v>5049</c:v>
                </c:pt>
                <c:pt idx="14">
                  <c:v>6949</c:v>
                </c:pt>
                <c:pt idx="15">
                  <c:v>9206</c:v>
                </c:pt>
                <c:pt idx="16">
                  <c:v>12137</c:v>
                </c:pt>
                <c:pt idx="17">
                  <c:v>15512</c:v>
                </c:pt>
                <c:pt idx="18">
                  <c:v>18810</c:v>
                </c:pt>
                <c:pt idx="19">
                  <c:v>22034</c:v>
                </c:pt>
                <c:pt idx="20">
                  <c:v>25357</c:v>
                </c:pt>
                <c:pt idx="21">
                  <c:v>28330</c:v>
                </c:pt>
                <c:pt idx="22">
                  <c:v>30966</c:v>
                </c:pt>
                <c:pt idx="23">
                  <c:v>33257</c:v>
                </c:pt>
                <c:pt idx="24">
                  <c:v>35205</c:v>
                </c:pt>
                <c:pt idx="25">
                  <c:v>36804</c:v>
                </c:pt>
                <c:pt idx="26">
                  <c:v>37708</c:v>
                </c:pt>
                <c:pt idx="27">
                  <c:v>38085</c:v>
                </c:pt>
              </c:numCache>
            </c:numRef>
          </c:val>
          <c:extLst>
            <c:ext xmlns:c16="http://schemas.microsoft.com/office/drawing/2014/chart" uri="{C3380CC4-5D6E-409C-BE32-E72D297353CC}">
              <c16:uniqueId val="{00000000-C174-4214-BAF0-FA2790B9096C}"/>
            </c:ext>
          </c:extLst>
        </c:ser>
        <c:ser>
          <c:idx val="1"/>
          <c:order val="1"/>
          <c:tx>
            <c:strRef>
              <c:f>'H2 Fleet Plan'!$D$189</c:f>
              <c:strCache>
                <c:ptCount val="1"/>
                <c:pt idx="0">
                  <c:v>Remaining Diesel Fleet Size</c:v>
                </c:pt>
              </c:strCache>
            </c:strRef>
          </c:tx>
          <c:spPr>
            <a:solidFill>
              <a:schemeClr val="accent1"/>
            </a:solidFill>
            <a:ln>
              <a:noFill/>
            </a:ln>
            <a:effectLst/>
          </c:spPr>
          <c:invertIfNegative val="0"/>
          <c:cat>
            <c:numRef>
              <c:f>'H2 Fleet Plan'!$J$4:$AK$4</c:f>
              <c:numCache>
                <c:formatCode>0</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'H2 Fleet Plan'!$J$189:$AK$189</c:f>
              <c:numCache>
                <c:formatCode>#,##0</c:formatCode>
                <c:ptCount val="28"/>
                <c:pt idx="0">
                  <c:v>29113</c:v>
                </c:pt>
                <c:pt idx="1">
                  <c:v>29403</c:v>
                </c:pt>
                <c:pt idx="2">
                  <c:v>29698</c:v>
                </c:pt>
                <c:pt idx="3">
                  <c:v>29995</c:v>
                </c:pt>
                <c:pt idx="4">
                  <c:v>30264</c:v>
                </c:pt>
                <c:pt idx="5">
                  <c:v>30535</c:v>
                </c:pt>
                <c:pt idx="6">
                  <c:v>30777</c:v>
                </c:pt>
                <c:pt idx="7">
                  <c:v>30927</c:v>
                </c:pt>
                <c:pt idx="8">
                  <c:v>30998</c:v>
                </c:pt>
                <c:pt idx="9">
                  <c:v>30993</c:v>
                </c:pt>
                <c:pt idx="10">
                  <c:v>30788</c:v>
                </c:pt>
                <c:pt idx="11">
                  <c:v>30234</c:v>
                </c:pt>
                <c:pt idx="12">
                  <c:v>29334</c:v>
                </c:pt>
                <c:pt idx="13">
                  <c:v>28084</c:v>
                </c:pt>
                <c:pt idx="14">
                  <c:v>26514</c:v>
                </c:pt>
                <c:pt idx="15">
                  <c:v>24592</c:v>
                </c:pt>
                <c:pt idx="16">
                  <c:v>21998</c:v>
                </c:pt>
                <c:pt idx="17">
                  <c:v>18966</c:v>
                </c:pt>
                <c:pt idx="18">
                  <c:v>16013</c:v>
                </c:pt>
                <c:pt idx="19">
                  <c:v>13136</c:v>
                </c:pt>
                <c:pt idx="20">
                  <c:v>10166</c:v>
                </c:pt>
                <c:pt idx="21">
                  <c:v>7548</c:v>
                </c:pt>
                <c:pt idx="22">
                  <c:v>5271</c:v>
                </c:pt>
                <c:pt idx="23">
                  <c:v>3342</c:v>
                </c:pt>
                <c:pt idx="24">
                  <c:v>1761</c:v>
                </c:pt>
                <c:pt idx="25">
                  <c:v>530</c:v>
                </c:pt>
                <c:pt idx="26">
                  <c:v>0</c:v>
                </c:pt>
                <c:pt idx="27">
                  <c:v>0</c:v>
                </c:pt>
              </c:numCache>
            </c:numRef>
          </c:val>
          <c:extLst>
            <c:ext xmlns:c16="http://schemas.microsoft.com/office/drawing/2014/chart" uri="{C3380CC4-5D6E-409C-BE32-E72D297353CC}">
              <c16:uniqueId val="{00000001-C174-4214-BAF0-FA2790B9096C}"/>
            </c:ext>
          </c:extLst>
        </c:ser>
        <c:dLbls>
          <c:showLegendKey val="0"/>
          <c:showVal val="0"/>
          <c:showCatName val="0"/>
          <c:showSerName val="0"/>
          <c:showPercent val="0"/>
          <c:showBubbleSize val="0"/>
        </c:dLbls>
        <c:gapWidth val="150"/>
        <c:overlap val="100"/>
        <c:axId val="309585504"/>
        <c:axId val="309583584"/>
      </c:barChart>
      <c:catAx>
        <c:axId val="3095855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3584"/>
        <c:crosses val="autoZero"/>
        <c:auto val="1"/>
        <c:lblAlgn val="ctr"/>
        <c:lblOffset val="100"/>
        <c:noMultiLvlLbl val="0"/>
      </c:catAx>
      <c:valAx>
        <c:axId val="309583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Number of Trucks (Class 8 Long-Haul)</a:t>
                </a:r>
              </a:p>
            </c:rich>
          </c:tx>
          <c:layout>
            <c:manualLayout>
              <c:xMode val="edge"/>
              <c:yMode val="edge"/>
              <c:x val="1.1594201386452599E-2"/>
              <c:y val="0.233914117229308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0958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New Truck Sales as RNG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2"/>
          <c:order val="2"/>
          <c:spPr>
            <a:solidFill>
              <a:schemeClr val="accent1"/>
            </a:solidFill>
            <a:ln>
              <a:noFill/>
            </a:ln>
            <a:effectLst/>
          </c:spPr>
          <c:invertIfNegative val="0"/>
          <c:dLbls>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457A-41A5-9146-931EAF6D634E}"/>
                </c:ext>
              </c:extLst>
            </c:dLbl>
            <c:dLbl>
              <c:idx val="16"/>
              <c:layout>
                <c:manualLayout>
                  <c:x val="-3.695150115473441E-3"/>
                  <c:y val="1.023339277650388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7A-41A5-9146-931EAF6D634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R'!$J$16:$Z$16</c:f>
              <c:numCache>
                <c:formatCode>0%</c:formatCode>
                <c:ptCount val="17"/>
                <c:pt idx="0">
                  <c:v>0</c:v>
                </c:pt>
                <c:pt idx="1">
                  <c:v>0.01</c:v>
                </c:pt>
                <c:pt idx="2">
                  <c:v>0.01</c:v>
                </c:pt>
                <c:pt idx="3">
                  <c:v>0.02</c:v>
                </c:pt>
                <c:pt idx="4">
                  <c:v>0.05</c:v>
                </c:pt>
                <c:pt idx="5" formatCode="0.0%">
                  <c:v>7.4999999999999997E-2</c:v>
                </c:pt>
                <c:pt idx="6" formatCode="0.0%">
                  <c:v>0.1</c:v>
                </c:pt>
                <c:pt idx="7" formatCode="0.0%">
                  <c:v>0.15</c:v>
                </c:pt>
                <c:pt idx="8" formatCode="0.0%">
                  <c:v>0.2</c:v>
                </c:pt>
                <c:pt idx="9" formatCode="0.0%">
                  <c:v>0.25</c:v>
                </c:pt>
                <c:pt idx="10" formatCode="0.0%">
                  <c:v>0.3</c:v>
                </c:pt>
                <c:pt idx="11" formatCode="0.0%">
                  <c:v>0.35</c:v>
                </c:pt>
                <c:pt idx="12">
                  <c:v>0.45</c:v>
                </c:pt>
                <c:pt idx="13">
                  <c:v>0.55000000000000004</c:v>
                </c:pt>
                <c:pt idx="14">
                  <c:v>0.7</c:v>
                </c:pt>
                <c:pt idx="15">
                  <c:v>0.85</c:v>
                </c:pt>
                <c:pt idx="16">
                  <c:v>1</c:v>
                </c:pt>
              </c:numCache>
            </c:numRef>
          </c:val>
          <c:extLst>
            <c:ext xmlns:c16="http://schemas.microsoft.com/office/drawing/2014/chart" uri="{C3380CC4-5D6E-409C-BE32-E72D297353CC}">
              <c16:uniqueId val="{00000002-DF3A-4E5F-86FF-4758FF1A6315}"/>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0-DF3A-4E5F-86FF-4758FF1A6315}"/>
                  </c:ext>
                </c:extLst>
              </c15:ser>
            </c15:filteredBarSeries>
            <c15:filteredBarSeries>
              <c15:ser>
                <c:idx val="1"/>
                <c:order val="1"/>
                <c:tx>
                  <c:v>FCEV</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R'!$I$14:$AA$14</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1-DF3A-4E5F-86FF-4758FF1A6315}"/>
                  </c:ext>
                </c:extLst>
              </c15:ser>
            </c15:filteredBarSeries>
            <c15:filteredBarSeries>
              <c15:ser>
                <c:idx val="3"/>
                <c:order val="3"/>
                <c:tx>
                  <c:v>OCT-ERS</c:v>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R'!$I$15:$AA$15</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3-DF3A-4E5F-86FF-4758FF1A6315}"/>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New Truck Sales as FCEVs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1"/>
          <c:order val="1"/>
          <c:spPr>
            <a:solidFill>
              <a:schemeClr val="accent1"/>
            </a:solidFill>
            <a:ln>
              <a:noFill/>
            </a:ln>
            <a:effectLst/>
          </c:spPr>
          <c:invertIfNegative val="0"/>
          <c:dLbls>
            <c:dLbl>
              <c:idx val="9"/>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8B2B-4CD7-9EFE-26FC3BD47807}"/>
                </c:ext>
              </c:extLst>
            </c:dLbl>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1-713A-445C-AFFC-DCD27427E9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R'!$J$14:$AA$14</c:f>
              <c:numCache>
                <c:formatCode>0%</c:formatCode>
                <c:ptCount val="18"/>
                <c:pt idx="0">
                  <c:v>0</c:v>
                </c:pt>
                <c:pt idx="1">
                  <c:v>0</c:v>
                </c:pt>
                <c:pt idx="2">
                  <c:v>0</c:v>
                </c:pt>
                <c:pt idx="3">
                  <c:v>0</c:v>
                </c:pt>
                <c:pt idx="4">
                  <c:v>0.01</c:v>
                </c:pt>
                <c:pt idx="5">
                  <c:v>0.01</c:v>
                </c:pt>
                <c:pt idx="6">
                  <c:v>0.02</c:v>
                </c:pt>
                <c:pt idx="7">
                  <c:v>0.05</c:v>
                </c:pt>
                <c:pt idx="8" formatCode="0.0%">
                  <c:v>7.4999999999999997E-2</c:v>
                </c:pt>
                <c:pt idx="9" formatCode="0.0%">
                  <c:v>0.1</c:v>
                </c:pt>
                <c:pt idx="10" formatCode="0.0%">
                  <c:v>0.15</c:v>
                </c:pt>
                <c:pt idx="11">
                  <c:v>0.25</c:v>
                </c:pt>
                <c:pt idx="12">
                  <c:v>0.35</c:v>
                </c:pt>
                <c:pt idx="13">
                  <c:v>0.45</c:v>
                </c:pt>
                <c:pt idx="14">
                  <c:v>0.55000000000000004</c:v>
                </c:pt>
                <c:pt idx="15">
                  <c:v>0.65</c:v>
                </c:pt>
                <c:pt idx="16">
                  <c:v>0.85</c:v>
                </c:pt>
                <c:pt idx="17">
                  <c:v>1</c:v>
                </c:pt>
              </c:numCache>
            </c:numRef>
          </c:val>
          <c:extLst>
            <c:ext xmlns:c16="http://schemas.microsoft.com/office/drawing/2014/chart" uri="{C3380CC4-5D6E-409C-BE32-E72D297353CC}">
              <c16:uniqueId val="{00000001-7484-4132-B115-8DFFE4671825}"/>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0-7484-4132-B115-8DFFE4671825}"/>
                  </c:ext>
                </c:extLst>
              </c15:ser>
            </c15:filteredBarSeries>
            <c15:filteredBarSeries>
              <c15:ser>
                <c:idx val="2"/>
                <c:order val="2"/>
                <c:tx>
                  <c:v>RNG</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R'!$I$16:$AA$16</c15:sqref>
                        </c15:formulaRef>
                      </c:ext>
                    </c:extLst>
                    <c:numCache>
                      <c:formatCode>0%</c:formatCode>
                      <c:ptCount val="19"/>
                      <c:pt idx="0">
                        <c:v>0</c:v>
                      </c:pt>
                      <c:pt idx="1">
                        <c:v>0</c:v>
                      </c:pt>
                      <c:pt idx="2">
                        <c:v>0.01</c:v>
                      </c:pt>
                      <c:pt idx="3">
                        <c:v>0.01</c:v>
                      </c:pt>
                      <c:pt idx="4">
                        <c:v>0.02</c:v>
                      </c:pt>
                      <c:pt idx="5">
                        <c:v>0.05</c:v>
                      </c:pt>
                      <c:pt idx="6" formatCode="0.0%">
                        <c:v>7.4999999999999997E-2</c:v>
                      </c:pt>
                      <c:pt idx="7" formatCode="0.0%">
                        <c:v>0.1</c:v>
                      </c:pt>
                      <c:pt idx="8" formatCode="0.0%">
                        <c:v>0.15</c:v>
                      </c:pt>
                      <c:pt idx="9" formatCode="0.0%">
                        <c:v>0.2</c:v>
                      </c:pt>
                      <c:pt idx="10" formatCode="0.0%">
                        <c:v>0.25</c:v>
                      </c:pt>
                      <c:pt idx="11" formatCode="0.0%">
                        <c:v>0.3</c:v>
                      </c:pt>
                      <c:pt idx="12" formatCode="0.0%">
                        <c:v>0.35</c:v>
                      </c:pt>
                      <c:pt idx="13">
                        <c:v>0.45</c:v>
                      </c:pt>
                      <c:pt idx="14">
                        <c:v>0.55000000000000004</c:v>
                      </c:pt>
                      <c:pt idx="15">
                        <c:v>0.7</c:v>
                      </c:pt>
                      <c:pt idx="16">
                        <c:v>0.85</c:v>
                      </c:pt>
                      <c:pt idx="17">
                        <c:v>1</c:v>
                      </c:pt>
                      <c:pt idx="18">
                        <c:v>1</c:v>
                      </c:pt>
                    </c:numCache>
                  </c:numRef>
                </c:val>
                <c:extLst xmlns:c15="http://schemas.microsoft.com/office/drawing/2012/chart">
                  <c:ext xmlns:c16="http://schemas.microsoft.com/office/drawing/2014/chart" uri="{C3380CC4-5D6E-409C-BE32-E72D297353CC}">
                    <c16:uniqueId val="{00000002-7484-4132-B115-8DFFE4671825}"/>
                  </c:ext>
                </c:extLst>
              </c15:ser>
            </c15:filteredBarSeries>
            <c15:filteredBarSeries>
              <c15:ser>
                <c:idx val="3"/>
                <c:order val="3"/>
                <c:tx>
                  <c:v>OCT-ERS</c:v>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R'!$I$15:$AA$15</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3-7484-4132-B115-8DFFE4671825}"/>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New Truck Sales as OCT-ERS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3"/>
          <c:order val="3"/>
          <c:spPr>
            <a:solidFill>
              <a:schemeClr val="accent1"/>
            </a:solidFill>
            <a:ln>
              <a:noFill/>
            </a:ln>
            <a:effectLst/>
          </c:spPr>
          <c:invertIfNegative val="0"/>
          <c:dLbls>
            <c:dLbl>
              <c:idx val="8"/>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6="http://schemas.microsoft.com/office/drawing/2014/chart" uri="{C3380CC4-5D6E-409C-BE32-E72D297353CC}">
                  <c16:uniqueId val="{00000000-7ECB-4558-8415-DFDFAB9380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'Input R'!$J$11:$AA$11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'Input R'!$J$15:$AA$15</c:f>
              <c:numCache>
                <c:formatCode>0%</c:formatCode>
                <c:ptCount val="18"/>
                <c:pt idx="0">
                  <c:v>0</c:v>
                </c:pt>
                <c:pt idx="1">
                  <c:v>0</c:v>
                </c:pt>
                <c:pt idx="2">
                  <c:v>0</c:v>
                </c:pt>
                <c:pt idx="3">
                  <c:v>0</c:v>
                </c:pt>
                <c:pt idx="4">
                  <c:v>0.01</c:v>
                </c:pt>
                <c:pt idx="5">
                  <c:v>0.01</c:v>
                </c:pt>
                <c:pt idx="6">
                  <c:v>0.02</c:v>
                </c:pt>
                <c:pt idx="7">
                  <c:v>0.05</c:v>
                </c:pt>
                <c:pt idx="8" formatCode="0.0%">
                  <c:v>7.4999999999999997E-2</c:v>
                </c:pt>
                <c:pt idx="9" formatCode="0.0%">
                  <c:v>0.1</c:v>
                </c:pt>
                <c:pt idx="10" formatCode="0.0%">
                  <c:v>0.15</c:v>
                </c:pt>
                <c:pt idx="11">
                  <c:v>0.25</c:v>
                </c:pt>
                <c:pt idx="12">
                  <c:v>0.35</c:v>
                </c:pt>
                <c:pt idx="13">
                  <c:v>0.45</c:v>
                </c:pt>
                <c:pt idx="14">
                  <c:v>0.55000000000000004</c:v>
                </c:pt>
                <c:pt idx="15">
                  <c:v>0.65</c:v>
                </c:pt>
                <c:pt idx="16">
                  <c:v>0.85</c:v>
                </c:pt>
                <c:pt idx="17">
                  <c:v>1</c:v>
                </c:pt>
              </c:numCache>
            </c:numRef>
          </c:val>
          <c:extLst>
            <c:ext xmlns:c16="http://schemas.microsoft.com/office/drawing/2014/chart" uri="{C3380CC4-5D6E-409C-BE32-E72D297353CC}">
              <c16:uniqueId val="{00000003-2E22-42E1-BD89-037DD5D32A6B}"/>
            </c:ext>
          </c:extLst>
        </c:ser>
        <c:dLbls>
          <c:showLegendKey val="0"/>
          <c:showVal val="0"/>
          <c:showCatName val="0"/>
          <c:showSerName val="0"/>
          <c:showPercent val="0"/>
          <c:showBubbleSize val="0"/>
        </c:dLbls>
        <c:gapWidth val="219"/>
        <c:overlap val="-27"/>
        <c:axId val="107210416"/>
        <c:axId val="107225776"/>
        <c:extLst>
          <c:ext xmlns:c15="http://schemas.microsoft.com/office/drawing/2012/chart" uri="{02D57815-91ED-43cb-92C2-25804820EDAC}">
            <c15:filteredBarSeries>
              <c15:ser>
                <c:idx val="0"/>
                <c:order val="0"/>
                <c:tx>
                  <c:v>BEV</c:v>
                </c:tx>
                <c:spPr>
                  <a:solidFill>
                    <a:schemeClr val="accent1"/>
                  </a:solidFill>
                  <a:ln>
                    <a:noFill/>
                  </a:ln>
                  <a:effectLst/>
                </c:spPr>
                <c:invertIfNegative val="0"/>
                <c:cat>
                  <c:numRef>
                    <c:extLst>
                      <c:ex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c:ext uri="{02D57815-91ED-43cb-92C2-25804820EDAC}">
                        <c15:formulaRef>
                          <c15:sqref>'Input R'!$I$13:$AA$13</c15:sqref>
                        </c15:formulaRef>
                      </c:ext>
                    </c:extLst>
                    <c:numCache>
                      <c:formatCode>0%</c:formatCode>
                      <c:ptCount val="19"/>
                      <c:pt idx="0">
                        <c:v>0</c:v>
                      </c:pt>
                      <c:pt idx="1">
                        <c:v>0</c:v>
                      </c:pt>
                      <c:pt idx="2">
                        <c:v>0</c:v>
                      </c:pt>
                      <c:pt idx="3">
                        <c:v>0.01</c:v>
                      </c:pt>
                      <c:pt idx="4">
                        <c:v>0.01</c:v>
                      </c:pt>
                      <c:pt idx="5">
                        <c:v>0.02</c:v>
                      </c:pt>
                      <c:pt idx="6">
                        <c:v>0.05</c:v>
                      </c:pt>
                      <c:pt idx="7" formatCode="0.0%">
                        <c:v>7.4999999999999997E-2</c:v>
                      </c:pt>
                      <c:pt idx="8">
                        <c:v>0.1</c:v>
                      </c:pt>
                      <c:pt idx="9">
                        <c:v>0.15</c:v>
                      </c:pt>
                      <c:pt idx="10">
                        <c:v>0.2</c:v>
                      </c:pt>
                      <c:pt idx="11">
                        <c:v>0.25</c:v>
                      </c:pt>
                      <c:pt idx="12">
                        <c:v>0.3</c:v>
                      </c:pt>
                      <c:pt idx="13">
                        <c:v>0.35</c:v>
                      </c:pt>
                      <c:pt idx="14">
                        <c:v>0.45</c:v>
                      </c:pt>
                      <c:pt idx="15">
                        <c:v>0.55000000000000004</c:v>
                      </c:pt>
                      <c:pt idx="16">
                        <c:v>0.7</c:v>
                      </c:pt>
                      <c:pt idx="17">
                        <c:v>0.85</c:v>
                      </c:pt>
                      <c:pt idx="18">
                        <c:v>1</c:v>
                      </c:pt>
                    </c:numCache>
                  </c:numRef>
                </c:val>
                <c:extLst>
                  <c:ext xmlns:c16="http://schemas.microsoft.com/office/drawing/2014/chart" uri="{C3380CC4-5D6E-409C-BE32-E72D297353CC}">
                    <c16:uniqueId val="{00000000-2E22-42E1-BD89-037DD5D32A6B}"/>
                  </c:ext>
                </c:extLst>
              </c15:ser>
            </c15:filteredBarSeries>
            <c15:filteredBarSeries>
              <c15:ser>
                <c:idx val="1"/>
                <c:order val="1"/>
                <c:tx>
                  <c:v>FCEV</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R'!$I$14:$AA$14</c15:sqref>
                        </c15:formulaRef>
                      </c:ext>
                    </c:extLst>
                    <c:numCache>
                      <c:formatCode>0%</c:formatCode>
                      <c:ptCount val="19"/>
                      <c:pt idx="0">
                        <c:v>0</c:v>
                      </c:pt>
                      <c:pt idx="1">
                        <c:v>0</c:v>
                      </c:pt>
                      <c:pt idx="2">
                        <c:v>0</c:v>
                      </c:pt>
                      <c:pt idx="3">
                        <c:v>0</c:v>
                      </c:pt>
                      <c:pt idx="4">
                        <c:v>0</c:v>
                      </c:pt>
                      <c:pt idx="5">
                        <c:v>0.01</c:v>
                      </c:pt>
                      <c:pt idx="6">
                        <c:v>0.01</c:v>
                      </c:pt>
                      <c:pt idx="7">
                        <c:v>0.02</c:v>
                      </c:pt>
                      <c:pt idx="8">
                        <c:v>0.05</c:v>
                      </c:pt>
                      <c:pt idx="9" formatCode="0.0%">
                        <c:v>7.4999999999999997E-2</c:v>
                      </c:pt>
                      <c:pt idx="10" formatCode="0.0%">
                        <c:v>0.1</c:v>
                      </c:pt>
                      <c:pt idx="11" formatCode="0.0%">
                        <c:v>0.15</c:v>
                      </c:pt>
                      <c:pt idx="12">
                        <c:v>0.25</c:v>
                      </c:pt>
                      <c:pt idx="13">
                        <c:v>0.35</c:v>
                      </c:pt>
                      <c:pt idx="14">
                        <c:v>0.45</c:v>
                      </c:pt>
                      <c:pt idx="15">
                        <c:v>0.55000000000000004</c:v>
                      </c:pt>
                      <c:pt idx="16">
                        <c:v>0.65</c:v>
                      </c:pt>
                      <c:pt idx="17">
                        <c:v>0.85</c:v>
                      </c:pt>
                      <c:pt idx="18">
                        <c:v>1</c:v>
                      </c:pt>
                    </c:numCache>
                  </c:numRef>
                </c:val>
                <c:extLst xmlns:c15="http://schemas.microsoft.com/office/drawing/2012/chart">
                  <c:ext xmlns:c16="http://schemas.microsoft.com/office/drawing/2014/chart" uri="{C3380CC4-5D6E-409C-BE32-E72D297353CC}">
                    <c16:uniqueId val="{00000001-2E22-42E1-BD89-037DD5D32A6B}"/>
                  </c:ext>
                </c:extLst>
              </c15:ser>
            </c15:filteredBarSeries>
            <c15:filteredBarSeries>
              <c15:ser>
                <c:idx val="2"/>
                <c:order val="2"/>
                <c:tx>
                  <c:v>RNG</c:v>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'Input R'!$J$11:$AA$11</c15:sqref>
                        </c15:formulaRef>
                      </c:ext>
                    </c:extLst>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extLst xmlns:c15="http://schemas.microsoft.com/office/drawing/2012/chart">
                      <c:ext xmlns:c15="http://schemas.microsoft.com/office/drawing/2012/chart" uri="{02D57815-91ED-43cb-92C2-25804820EDAC}">
                        <c15:formulaRef>
                          <c15:sqref>'Input R'!$I$16:$AA$16</c15:sqref>
                        </c15:formulaRef>
                      </c:ext>
                    </c:extLst>
                    <c:numCache>
                      <c:formatCode>0%</c:formatCode>
                      <c:ptCount val="19"/>
                      <c:pt idx="0">
                        <c:v>0</c:v>
                      </c:pt>
                      <c:pt idx="1">
                        <c:v>0</c:v>
                      </c:pt>
                      <c:pt idx="2">
                        <c:v>0.01</c:v>
                      </c:pt>
                      <c:pt idx="3">
                        <c:v>0.01</c:v>
                      </c:pt>
                      <c:pt idx="4">
                        <c:v>0.02</c:v>
                      </c:pt>
                      <c:pt idx="5">
                        <c:v>0.05</c:v>
                      </c:pt>
                      <c:pt idx="6" formatCode="0.0%">
                        <c:v>7.4999999999999997E-2</c:v>
                      </c:pt>
                      <c:pt idx="7" formatCode="0.0%">
                        <c:v>0.1</c:v>
                      </c:pt>
                      <c:pt idx="8" formatCode="0.0%">
                        <c:v>0.15</c:v>
                      </c:pt>
                      <c:pt idx="9" formatCode="0.0%">
                        <c:v>0.2</c:v>
                      </c:pt>
                      <c:pt idx="10" formatCode="0.0%">
                        <c:v>0.25</c:v>
                      </c:pt>
                      <c:pt idx="11" formatCode="0.0%">
                        <c:v>0.3</c:v>
                      </c:pt>
                      <c:pt idx="12" formatCode="0.0%">
                        <c:v>0.35</c:v>
                      </c:pt>
                      <c:pt idx="13">
                        <c:v>0.45</c:v>
                      </c:pt>
                      <c:pt idx="14">
                        <c:v>0.55000000000000004</c:v>
                      </c:pt>
                      <c:pt idx="15">
                        <c:v>0.7</c:v>
                      </c:pt>
                      <c:pt idx="16">
                        <c:v>0.85</c:v>
                      </c:pt>
                      <c:pt idx="17">
                        <c:v>1</c:v>
                      </c:pt>
                      <c:pt idx="18">
                        <c:v>1</c:v>
                      </c:pt>
                    </c:numCache>
                  </c:numRef>
                </c:val>
                <c:extLst xmlns:c15="http://schemas.microsoft.com/office/drawing/2012/chart">
                  <c:ext xmlns:c16="http://schemas.microsoft.com/office/drawing/2014/chart" uri="{C3380CC4-5D6E-409C-BE32-E72D297353CC}">
                    <c16:uniqueId val="{00000002-2E22-42E1-BD89-037DD5D32A6B}"/>
                  </c:ext>
                </c:extLst>
              </c15:ser>
            </c15:filteredBarSeries>
          </c:ext>
        </c:extLst>
      </c:barChart>
      <c:catAx>
        <c:axId val="1072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25776"/>
        <c:crosses val="autoZero"/>
        <c:auto val="1"/>
        <c:lblAlgn val="ctr"/>
        <c:lblOffset val="100"/>
        <c:noMultiLvlLbl val="0"/>
      </c:catAx>
      <c:valAx>
        <c:axId val="107225776"/>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Percentage of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721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'Energy profiles'!$I$34</c:f>
              <c:strCache>
                <c:ptCount val="1"/>
                <c:pt idx="0">
                  <c:v>Quebec</c:v>
                </c:pt>
              </c:strCache>
            </c:strRef>
          </c:tx>
          <c:spPr>
            <a:solidFill>
              <a:schemeClr val="accent4"/>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0A-468A-8AD1-D2625AA70AA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0A-468A-8AD1-D2625AA70AA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200A-468A-8AD1-D2625AA70AA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0A-468A-8AD1-D2625AA70AA6}"/>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200A-468A-8AD1-D2625AA70AA6}"/>
              </c:ext>
            </c:extLst>
          </c:dPt>
          <c:dPt>
            <c:idx val="5"/>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B-200A-468A-8AD1-D2625AA70AA6}"/>
              </c:ext>
            </c:extLst>
          </c:dPt>
          <c:dLbls>
            <c:dLbl>
              <c:idx val="0"/>
              <c:layout>
                <c:manualLayout>
                  <c:x val="0.12062633880856947"/>
                  <c:y val="4.8166384690468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0A-468A-8AD1-D2625AA70AA6}"/>
                </c:ext>
              </c:extLst>
            </c:dLbl>
            <c:dLbl>
              <c:idx val="1"/>
              <c:layout>
                <c:manualLayout>
                  <c:x val="-3.6858038244765898E-2"/>
                  <c:y val="-9.6332769380936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0A-468A-8AD1-D2625AA70AA6}"/>
                </c:ext>
              </c:extLst>
            </c:dLbl>
            <c:dLbl>
              <c:idx val="2"/>
              <c:delete val="1"/>
              <c:extLst>
                <c:ext xmlns:c15="http://schemas.microsoft.com/office/drawing/2012/chart" uri="{CE6537A1-D6FC-4f65-9D91-7224C49458BB}"/>
                <c:ext xmlns:c16="http://schemas.microsoft.com/office/drawing/2014/chart" uri="{C3380CC4-5D6E-409C-BE32-E72D297353CC}">
                  <c16:uniqueId val="{00000005-200A-468A-8AD1-D2625AA70AA6}"/>
                </c:ext>
              </c:extLst>
            </c:dLbl>
            <c:dLbl>
              <c:idx val="3"/>
              <c:delete val="1"/>
              <c:extLst>
                <c:ext xmlns:c15="http://schemas.microsoft.com/office/drawing/2012/chart" uri="{CE6537A1-D6FC-4f65-9D91-7224C49458BB}"/>
                <c:ext xmlns:c16="http://schemas.microsoft.com/office/drawing/2014/chart" uri="{C3380CC4-5D6E-409C-BE32-E72D297353CC}">
                  <c16:uniqueId val="{00000007-200A-468A-8AD1-D2625AA70AA6}"/>
                </c:ext>
              </c:extLst>
            </c:dLbl>
            <c:dLbl>
              <c:idx val="4"/>
              <c:layout>
                <c:manualLayout>
                  <c:x val="1.3402922998096679E-2"/>
                  <c:y val="-0.10946905611470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0A-468A-8AD1-D2625AA70AA6}"/>
                </c:ext>
              </c:extLst>
            </c:dLbl>
            <c:dLbl>
              <c:idx val="5"/>
              <c:delete val="1"/>
              <c:extLst>
                <c:ext xmlns:c15="http://schemas.microsoft.com/office/drawing/2012/chart" uri="{CE6537A1-D6FC-4f65-9D91-7224C49458BB}"/>
                <c:ext xmlns:c16="http://schemas.microsoft.com/office/drawing/2014/chart" uri="{C3380CC4-5D6E-409C-BE32-E72D297353CC}">
                  <c16:uniqueId val="{0000000B-200A-468A-8AD1-D2625AA70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profiles'!$H$36:$H$41</c:f>
              <c:strCache>
                <c:ptCount val="6"/>
                <c:pt idx="0">
                  <c:v>Hydro</c:v>
                </c:pt>
                <c:pt idx="1">
                  <c:v>Wind</c:v>
                </c:pt>
                <c:pt idx="2">
                  <c:v>Natural Gas (0.1%)</c:v>
                </c:pt>
                <c:pt idx="3">
                  <c:v>Solar (&lt;0.1%)</c:v>
                </c:pt>
                <c:pt idx="4">
                  <c:v>Biomass / Geothermal (0.7%)</c:v>
                </c:pt>
                <c:pt idx="5">
                  <c:v>Petroleum (0.2%)</c:v>
                </c:pt>
              </c:strCache>
            </c:strRef>
          </c:cat>
          <c:val>
            <c:numRef>
              <c:f>'Energy profiles'!$I$36:$I$41</c:f>
              <c:numCache>
                <c:formatCode>0%</c:formatCode>
                <c:ptCount val="6"/>
                <c:pt idx="0">
                  <c:v>0.94</c:v>
                </c:pt>
                <c:pt idx="1">
                  <c:v>0.05</c:v>
                </c:pt>
                <c:pt idx="2" formatCode="0.00%">
                  <c:v>1E-3</c:v>
                </c:pt>
                <c:pt idx="3" formatCode="0.00%">
                  <c:v>0</c:v>
                </c:pt>
                <c:pt idx="4" formatCode="0.00%">
                  <c:v>7.0000000000000001E-3</c:v>
                </c:pt>
                <c:pt idx="5" formatCode="0.00%">
                  <c:v>2E-3</c:v>
                </c:pt>
              </c:numCache>
            </c:numRef>
          </c:val>
          <c:extLst>
            <c:ext xmlns:c16="http://schemas.microsoft.com/office/drawing/2014/chart" uri="{C3380CC4-5D6E-409C-BE32-E72D297353CC}">
              <c16:uniqueId val="{0000000E-200A-468A-8AD1-D2625AA70AA6}"/>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'Energy profiles'!$D$34</c:f>
              <c:strCache>
                <c:ptCount val="1"/>
                <c:pt idx="0">
                  <c:v>Ontario</c:v>
                </c:pt>
              </c:strCache>
            </c:strRef>
          </c:tx>
          <c:dPt>
            <c:idx val="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01-D17C-403F-A69A-DF970B82C192}"/>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D17C-403F-A69A-DF970B82C192}"/>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3-D17C-403F-A69A-DF970B82C19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D17C-403F-A69A-DF970B82C19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7-D17C-403F-A69A-DF970B82C19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D17C-403F-A69A-DF970B82C19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5-D17C-403F-A69A-DF970B82C192}"/>
              </c:ext>
            </c:extLst>
          </c:dPt>
          <c:dLbls>
            <c:dLbl>
              <c:idx val="0"/>
              <c:layout>
                <c:manualLayout>
                  <c:x val="7.7037030785537711E-2"/>
                  <c:y val="3.9408860201291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7C-403F-A69A-DF970B82C192}"/>
                </c:ext>
              </c:extLst>
            </c:dLbl>
            <c:dLbl>
              <c:idx val="1"/>
              <c:layout>
                <c:manualLayout>
                  <c:x val="-9.7133647512199744E-2"/>
                  <c:y val="2.6272573467527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7C-403F-A69A-DF970B82C192}"/>
                </c:ext>
              </c:extLst>
            </c:dLbl>
            <c:dLbl>
              <c:idx val="2"/>
              <c:layout>
                <c:manualLayout>
                  <c:x val="-5.359097793776537E-2"/>
                  <c:y val="-5.2545146935056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7C-403F-A69A-DF970B82C192}"/>
                </c:ext>
              </c:extLst>
            </c:dLbl>
            <c:dLbl>
              <c:idx val="3"/>
              <c:layout>
                <c:manualLayout>
                  <c:x val="-5.0241541816655029E-2"/>
                  <c:y val="-5.6923909179644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7C-403F-A69A-DF970B82C192}"/>
                </c:ext>
              </c:extLst>
            </c:dLbl>
            <c:dLbl>
              <c:idx val="4"/>
              <c:layout>
                <c:manualLayout>
                  <c:x val="-5.3590977937765398E-2"/>
                  <c:y val="-8.3196482647172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7C-403F-A69A-DF970B82C192}"/>
                </c:ext>
              </c:extLst>
            </c:dLbl>
            <c:dLbl>
              <c:idx val="5"/>
              <c:layout>
                <c:manualLayout>
                  <c:x val="1.6747185022372595E-2"/>
                  <c:y val="-0.10509029387011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7C-403F-A69A-DF970B82C192}"/>
                </c:ext>
              </c:extLst>
            </c:dLbl>
            <c:dLbl>
              <c:idx val="6"/>
              <c:delete val="1"/>
              <c:extLst>
                <c:ext xmlns:c15="http://schemas.microsoft.com/office/drawing/2012/chart" uri="{CE6537A1-D6FC-4f65-9D91-7224C49458BB}"/>
                <c:ext xmlns:c16="http://schemas.microsoft.com/office/drawing/2014/chart" uri="{C3380CC4-5D6E-409C-BE32-E72D297353CC}">
                  <c16:uniqueId val="{00000005-D17C-403F-A69A-DF970B82C1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profiles'!$C$35:$C$41</c:f>
              <c:strCache>
                <c:ptCount val="7"/>
                <c:pt idx="0">
                  <c:v>Nuclear</c:v>
                </c:pt>
                <c:pt idx="1">
                  <c:v>Hydro</c:v>
                </c:pt>
                <c:pt idx="2">
                  <c:v>Wind</c:v>
                </c:pt>
                <c:pt idx="3">
                  <c:v>Natural Gas</c:v>
                </c:pt>
                <c:pt idx="4">
                  <c:v>Solar</c:v>
                </c:pt>
                <c:pt idx="5">
                  <c:v>Biomass / Geothermal (1%)</c:v>
                </c:pt>
                <c:pt idx="6">
                  <c:v>Petroleum (0.3%)</c:v>
                </c:pt>
              </c:strCache>
            </c:strRef>
          </c:cat>
          <c:val>
            <c:numRef>
              <c:f>'Energy profiles'!$D$35:$D$41</c:f>
              <c:numCache>
                <c:formatCode>0%</c:formatCode>
                <c:ptCount val="7"/>
                <c:pt idx="0">
                  <c:v>0.59</c:v>
                </c:pt>
                <c:pt idx="1">
                  <c:v>0.24</c:v>
                </c:pt>
                <c:pt idx="2">
                  <c:v>0.08</c:v>
                </c:pt>
                <c:pt idx="3">
                  <c:v>7.0000000000000007E-2</c:v>
                </c:pt>
                <c:pt idx="4">
                  <c:v>0.01</c:v>
                </c:pt>
                <c:pt idx="5">
                  <c:v>0.01</c:v>
                </c:pt>
                <c:pt idx="6" formatCode="0.00%">
                  <c:v>3.0000000000000001E-3</c:v>
                </c:pt>
              </c:numCache>
            </c:numRef>
          </c:val>
          <c:extLst>
            <c:ext xmlns:c16="http://schemas.microsoft.com/office/drawing/2014/chart" uri="{C3380CC4-5D6E-409C-BE32-E72D297353CC}">
              <c16:uniqueId val="{00000000-D17C-403F-A69A-DF970B82C192}"/>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barChart>
        <c:barDir val="col"/>
        <c:grouping val="clustered"/>
        <c:varyColors val="0"/>
        <c:ser>
          <c:idx val="0"/>
          <c:order val="0"/>
          <c:tx>
            <c:strRef>
              <c:f>'Price trends'!$D$4</c:f>
              <c:strCache>
                <c:ptCount val="1"/>
                <c:pt idx="0">
                  <c:v>$CAD/kWh</c:v>
                </c:pt>
              </c:strCache>
            </c:strRef>
          </c:tx>
          <c:spPr>
            <a:solidFill>
              <a:schemeClr val="accent1"/>
            </a:solidFill>
            <a:ln>
              <a:noFill/>
            </a:ln>
            <a:effectLst/>
          </c:spPr>
          <c:invertIfNegative val="0"/>
          <c:cat>
            <c:numRef>
              <c:f>'Price trends'!$B$5:$B$15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'Price trends'!$D$5:$D$15</c:f>
              <c:numCache>
                <c:formatCode>0</c:formatCode>
                <c:ptCount val="11"/>
                <c:pt idx="0">
                  <c:v>326.40000000000003</c:v>
                </c:pt>
                <c:pt idx="1">
                  <c:v>297.11607725572657</c:v>
                </c:pt>
                <c:pt idx="2">
                  <c:v>270.45944658036416</c:v>
                </c:pt>
                <c:pt idx="3">
                  <c:v>246.19439284532024</c:v>
                </c:pt>
                <c:pt idx="4">
                  <c:v>224.10634878847077</c:v>
                </c:pt>
                <c:pt idx="5">
                  <c:v>204.00000000000003</c:v>
                </c:pt>
                <c:pt idx="6">
                  <c:v>188.11001788245167</c:v>
                </c:pt>
                <c:pt idx="7">
                  <c:v>173.45773935164843</c:v>
                </c:pt>
                <c:pt idx="8">
                  <c:v>159.94675711415795</c:v>
                </c:pt>
                <c:pt idx="9">
                  <c:v>147.48817324011961</c:v>
                </c:pt>
                <c:pt idx="10">
                  <c:v>136</c:v>
                </c:pt>
              </c:numCache>
            </c:numRef>
          </c:val>
          <c:extLst>
            <c:ext xmlns:c16="http://schemas.microsoft.com/office/drawing/2014/chart" uri="{C3380CC4-5D6E-409C-BE32-E72D297353CC}">
              <c16:uniqueId val="{00000000-0D01-419F-9703-82D54C2F0945}"/>
            </c:ext>
          </c:extLst>
        </c:ser>
        <c:dLbls>
          <c:showLegendKey val="0"/>
          <c:showVal val="0"/>
          <c:showCatName val="0"/>
          <c:showSerName val="0"/>
          <c:showPercent val="0"/>
          <c:showBubbleSize val="0"/>
        </c:dLbls>
        <c:gapWidth val="219"/>
        <c:overlap val="-27"/>
        <c:axId val="185556399"/>
        <c:axId val="185555439"/>
      </c:barChart>
      <c:catAx>
        <c:axId val="18555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85555439"/>
        <c:crosses val="autoZero"/>
        <c:auto val="1"/>
        <c:lblAlgn val="ctr"/>
        <c:lblOffset val="100"/>
        <c:noMultiLvlLbl val="0"/>
      </c:catAx>
      <c:valAx>
        <c:axId val="185555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855563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'Price trends'!$U$3</c:f>
              <c:strCache>
                <c:ptCount val="1"/>
                <c:pt idx="0">
                  <c:v>Low</c:v>
                </c:pt>
              </c:strCache>
            </c:strRef>
          </c:tx>
          <c:spPr>
            <a:solidFill>
              <a:schemeClr val="accent1"/>
            </a:solidFill>
            <a:ln>
              <a:noFill/>
            </a:ln>
            <a:effectLst/>
          </c:spPr>
          <c:invertIfNegative val="0"/>
          <c:cat>
            <c:strRef>
              <c:f>'Price trends'!$T$4:$T$8</c:f>
              <c:strCache>
                <c:ptCount val="5"/>
                <c:pt idx="0">
                  <c:v>Diesel</c:v>
                </c:pt>
                <c:pt idx="1">
                  <c:v>BEV</c:v>
                </c:pt>
                <c:pt idx="2">
                  <c:v>FCEV</c:v>
                </c:pt>
                <c:pt idx="3">
                  <c:v>OCT-ERS</c:v>
                </c:pt>
                <c:pt idx="4">
                  <c:v>RNG</c:v>
                </c:pt>
              </c:strCache>
            </c:strRef>
          </c:cat>
          <c:val>
            <c:numRef>
              <c:f>'Price trends'!$U$4:$U$8</c:f>
              <c:numCache>
                <c:formatCode>"$"#\ ##0</c:formatCode>
                <c:ptCount val="5"/>
                <c:pt idx="0">
                  <c:v>125000</c:v>
                </c:pt>
                <c:pt idx="1">
                  <c:v>430000</c:v>
                </c:pt>
                <c:pt idx="2">
                  <c:v>328000</c:v>
                </c:pt>
                <c:pt idx="3">
                  <c:v>190000</c:v>
                </c:pt>
                <c:pt idx="4">
                  <c:v>215000</c:v>
                </c:pt>
              </c:numCache>
            </c:numRef>
          </c:val>
          <c:extLst>
            <c:ext xmlns:c16="http://schemas.microsoft.com/office/drawing/2014/chart" uri="{C3380CC4-5D6E-409C-BE32-E72D297353CC}">
              <c16:uniqueId val="{00000000-6342-4EEE-9A1C-A87A8F454095}"/>
            </c:ext>
          </c:extLst>
        </c:ser>
        <c:ser>
          <c:idx val="1"/>
          <c:order val="1"/>
          <c:tx>
            <c:strRef>
              <c:f>'Price trends'!$W$3</c:f>
              <c:strCache>
                <c:ptCount val="1"/>
                <c:pt idx="0">
                  <c:v>Average</c:v>
                </c:pt>
              </c:strCache>
            </c:strRef>
          </c:tx>
          <c:spPr>
            <a:solidFill>
              <a:schemeClr val="accent2"/>
            </a:solidFill>
            <a:ln>
              <a:noFill/>
            </a:ln>
            <a:effectLst/>
          </c:spPr>
          <c:invertIfNegative val="0"/>
          <c:dLbls>
            <c:dLbl>
              <c:idx val="0"/>
              <c:layout>
                <c:manualLayout>
                  <c:x val="-1.3212222450132096E-2"/>
                  <c:y val="-5.88235294117647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42-4EEE-9A1C-A87A8F454095}"/>
                </c:ext>
              </c:extLst>
            </c:dLbl>
            <c:dLbl>
              <c:idx val="1"/>
              <c:layout>
                <c:manualLayout>
                  <c:x val="-5.2848889800528424E-2"/>
                  <c:y val="-3.13725490196078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42-4EEE-9A1C-A87A8F454095}"/>
                </c:ext>
              </c:extLst>
            </c:dLbl>
            <c:dLbl>
              <c:idx val="2"/>
              <c:layout>
                <c:manualLayout>
                  <c:x val="-1.9818333675198224E-2"/>
                  <c:y val="-5.09803921568627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42-4EEE-9A1C-A87A8F454095}"/>
                </c:ext>
              </c:extLst>
            </c:dLbl>
            <c:dLbl>
              <c:idx val="3"/>
              <c:layout>
                <c:manualLayout>
                  <c:x val="-6.6061112250661285E-3"/>
                  <c:y val="-2.74509803921568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42-4EEE-9A1C-A87A8F454095}"/>
                </c:ext>
              </c:extLst>
            </c:dLbl>
            <c:dLbl>
              <c:idx val="4"/>
              <c:layout>
                <c:manualLayout>
                  <c:x val="-2.6424444900264191E-2"/>
                  <c:y val="-5.09803921568628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42-4EEE-9A1C-A87A8F4540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 trends'!$T$4:$T$8</c:f>
              <c:strCache>
                <c:ptCount val="5"/>
                <c:pt idx="0">
                  <c:v>Diesel</c:v>
                </c:pt>
                <c:pt idx="1">
                  <c:v>BEV</c:v>
                </c:pt>
                <c:pt idx="2">
                  <c:v>FCEV</c:v>
                </c:pt>
                <c:pt idx="3">
                  <c:v>OCT-ERS</c:v>
                </c:pt>
                <c:pt idx="4">
                  <c:v>RNG</c:v>
                </c:pt>
              </c:strCache>
            </c:strRef>
          </c:cat>
          <c:val>
            <c:numRef>
              <c:f>'Price trends'!$W$4:$W$8</c:f>
              <c:numCache>
                <c:formatCode>"$"#\ ##0</c:formatCode>
                <c:ptCount val="5"/>
                <c:pt idx="0">
                  <c:v>165000</c:v>
                </c:pt>
                <c:pt idx="1">
                  <c:v>502500</c:v>
                </c:pt>
                <c:pt idx="2">
                  <c:v>339500</c:v>
                </c:pt>
                <c:pt idx="3">
                  <c:v>220000</c:v>
                </c:pt>
                <c:pt idx="4">
                  <c:v>255000</c:v>
                </c:pt>
              </c:numCache>
            </c:numRef>
          </c:val>
          <c:extLst>
            <c:ext xmlns:c16="http://schemas.microsoft.com/office/drawing/2014/chart" uri="{C3380CC4-5D6E-409C-BE32-E72D297353CC}">
              <c16:uniqueId val="{00000001-6342-4EEE-9A1C-A87A8F454095}"/>
            </c:ext>
          </c:extLst>
        </c:ser>
        <c:ser>
          <c:idx val="2"/>
          <c:order val="2"/>
          <c:tx>
            <c:strRef>
              <c:f>'Price trends'!$V$3</c:f>
              <c:strCache>
                <c:ptCount val="1"/>
                <c:pt idx="0">
                  <c:v>High</c:v>
                </c:pt>
              </c:strCache>
            </c:strRef>
          </c:tx>
          <c:spPr>
            <a:solidFill>
              <a:schemeClr val="accent3"/>
            </a:solidFill>
            <a:ln>
              <a:noFill/>
            </a:ln>
            <a:effectLst/>
          </c:spPr>
          <c:invertIfNegative val="0"/>
          <c:cat>
            <c:strRef>
              <c:f>'Price trends'!$T$4:$T$8</c:f>
              <c:strCache>
                <c:ptCount val="5"/>
                <c:pt idx="0">
                  <c:v>Diesel</c:v>
                </c:pt>
                <c:pt idx="1">
                  <c:v>BEV</c:v>
                </c:pt>
                <c:pt idx="2">
                  <c:v>FCEV</c:v>
                </c:pt>
                <c:pt idx="3">
                  <c:v>OCT-ERS</c:v>
                </c:pt>
                <c:pt idx="4">
                  <c:v>RNG</c:v>
                </c:pt>
              </c:strCache>
            </c:strRef>
          </c:cat>
          <c:val>
            <c:numRef>
              <c:f>'Price trends'!$V$4:$V$8</c:f>
              <c:numCache>
                <c:formatCode>"$"#\ ##0</c:formatCode>
                <c:ptCount val="5"/>
                <c:pt idx="0">
                  <c:v>205000</c:v>
                </c:pt>
                <c:pt idx="1">
                  <c:v>575000</c:v>
                </c:pt>
                <c:pt idx="2">
                  <c:v>351000</c:v>
                </c:pt>
                <c:pt idx="3">
                  <c:v>250000</c:v>
                </c:pt>
                <c:pt idx="4">
                  <c:v>295000</c:v>
                </c:pt>
              </c:numCache>
            </c:numRef>
          </c:val>
          <c:extLst>
            <c:ext xmlns:c16="http://schemas.microsoft.com/office/drawing/2014/chart" uri="{C3380CC4-5D6E-409C-BE32-E72D297353CC}">
              <c16:uniqueId val="{00000002-6342-4EEE-9A1C-A87A8F454095}"/>
            </c:ext>
          </c:extLst>
        </c:ser>
        <c:dLbls>
          <c:showLegendKey val="0"/>
          <c:showVal val="0"/>
          <c:showCatName val="0"/>
          <c:showSerName val="0"/>
          <c:showPercent val="0"/>
          <c:showBubbleSize val="0"/>
        </c:dLbls>
        <c:gapWidth val="219"/>
        <c:overlap val="-27"/>
        <c:axId val="94066207"/>
        <c:axId val="726443183"/>
      </c:barChart>
      <c:catAx>
        <c:axId val="9406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726443183"/>
        <c:crosses val="autoZero"/>
        <c:auto val="1"/>
        <c:lblAlgn val="ctr"/>
        <c:lblOffset val="100"/>
        <c:noMultiLvlLbl val="0"/>
      </c:catAx>
      <c:valAx>
        <c:axId val="726443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Class</a:t>
                </a:r>
                <a:r>
                  <a:rPr lang="en-CA" baseline="0"/>
                  <a:t> 8 Truck Prices</a:t>
                </a:r>
                <a:endParaRPr lang="en-CA"/>
              </a:p>
            </c:rich>
          </c:tx>
          <c:layout>
            <c:manualLayout>
              <c:xMode val="edge"/>
              <c:yMode val="edge"/>
              <c:x val="1.9444444444444445E-2"/>
              <c:y val="0.17902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406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All costs</c:v>
          </c:tx>
          <c:spPr>
            <a:solidFill>
              <a:schemeClr val="accent1"/>
            </a:solidFill>
            <a:ln>
              <a:noFill/>
            </a:ln>
            <a:effectLst/>
          </c:spPr>
          <c:invertIfNegative val="0"/>
          <c:cat>
            <c:strRef>
              <c:f>Dashboard!$C$4:$G$4</c:f>
              <c:strCache>
                <c:ptCount val="5"/>
                <c:pt idx="0">
                  <c:v>Diesel</c:v>
                </c:pt>
                <c:pt idx="1">
                  <c:v>BEV</c:v>
                </c:pt>
                <c:pt idx="2">
                  <c:v>FCEV</c:v>
                </c:pt>
                <c:pt idx="3">
                  <c:v>OCT-ERS</c:v>
                </c:pt>
                <c:pt idx="4">
                  <c:v>RNG</c:v>
                </c:pt>
              </c:strCache>
            </c:strRef>
          </c:cat>
          <c:val>
            <c:numRef>
              <c:f>Dashboard!$C$14:$G$14</c:f>
              <c:numCache>
                <c:formatCode>#,##0.00</c:formatCode>
                <c:ptCount val="5"/>
                <c:pt idx="0" formatCode="0.00">
                  <c:v>0.62089210526315786</c:v>
                </c:pt>
                <c:pt idx="1">
                  <c:v>0.50153552631578946</c:v>
                </c:pt>
                <c:pt idx="2">
                  <c:v>0.8062595529920692</c:v>
                </c:pt>
                <c:pt idx="3">
                  <c:v>0.24466587031777948</c:v>
                </c:pt>
                <c:pt idx="4">
                  <c:v>0.38293084206370531</c:v>
                </c:pt>
              </c:numCache>
            </c:numRef>
          </c:val>
          <c:extLst>
            <c:ext xmlns:c16="http://schemas.microsoft.com/office/drawing/2014/chart" uri="{C3380CC4-5D6E-409C-BE32-E72D297353CC}">
              <c16:uniqueId val="{00000000-DC5E-4908-9BB8-1FC76445FC3C}"/>
            </c:ext>
          </c:extLst>
        </c:ser>
        <c:ser>
          <c:idx val="1"/>
          <c:order val="1"/>
          <c:tx>
            <c:v>Excluding Infrastructure</c:v>
          </c:tx>
          <c:spPr>
            <a:solidFill>
              <a:schemeClr val="accent2"/>
            </a:solidFill>
            <a:ln>
              <a:noFill/>
            </a:ln>
            <a:effectLst/>
          </c:spPr>
          <c:invertIfNegative val="0"/>
          <c:val>
            <c:numRef>
              <c:f>Dashboard!$C$19:$G$19</c:f>
              <c:numCache>
                <c:formatCode>#,##0.00</c:formatCode>
                <c:ptCount val="5"/>
                <c:pt idx="1">
                  <c:v>0.37261447368421052</c:v>
                </c:pt>
                <c:pt idx="2">
                  <c:v>0.7621842105263158</c:v>
                </c:pt>
                <c:pt idx="3">
                  <c:v>0.22203947368421054</c:v>
                </c:pt>
                <c:pt idx="4">
                  <c:v>0.36581568717369833</c:v>
                </c:pt>
              </c:numCache>
            </c:numRef>
          </c:val>
          <c:extLst>
            <c:ext xmlns:c16="http://schemas.microsoft.com/office/drawing/2014/chart" uri="{C3380CC4-5D6E-409C-BE32-E72D297353CC}">
              <c16:uniqueId val="{00000001-DC5E-4908-9BB8-1FC76445FC3C}"/>
            </c:ext>
          </c:extLst>
        </c:ser>
        <c:dLbls>
          <c:showLegendKey val="0"/>
          <c:showVal val="0"/>
          <c:showCatName val="0"/>
          <c:showSerName val="0"/>
          <c:showPercent val="0"/>
          <c:showBubbleSize val="0"/>
        </c:dLbls>
        <c:gapWidth val="219"/>
        <c:overlap val="-27"/>
        <c:axId val="1295427359"/>
        <c:axId val="1295420159"/>
      </c:barChart>
      <c:catAx>
        <c:axId val="1295427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295420159"/>
        <c:crosses val="autoZero"/>
        <c:auto val="1"/>
        <c:lblAlgn val="ctr"/>
        <c:lblOffset val="100"/>
        <c:noMultiLvlLbl val="0"/>
      </c:catAx>
      <c:valAx>
        <c:axId val="12954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a:t>Cost per tonne-km</a:t>
                </a:r>
              </a:p>
            </c:rich>
          </c:tx>
          <c:layout>
            <c:manualLayout>
              <c:xMode val="edge"/>
              <c:yMode val="edge"/>
              <c:x val="2.0087884494664157E-2"/>
              <c:y val="0.232495524152196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295427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7.xml"/><Relationship Id="rId5" Type="http://schemas.openxmlformats.org/officeDocument/2006/relationships/image" Target="../media/image7.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19050</xdr:rowOff>
    </xdr:from>
    <xdr:to>
      <xdr:col>2</xdr:col>
      <xdr:colOff>495300</xdr:colOff>
      <xdr:row>23</xdr:row>
      <xdr:rowOff>156372</xdr:rowOff>
    </xdr:to>
    <xdr:pic>
      <xdr:nvPicPr>
        <xdr:cNvPr id="3" name="Picture 2">
          <a:extLst>
            <a:ext uri="{FF2B5EF4-FFF2-40B4-BE49-F238E27FC236}">
              <a16:creationId xmlns:a16="http://schemas.microsoft.com/office/drawing/2014/main" id="{0B6888A1-11BC-934A-2DD3-BD734BA4CEA3}"/>
            </a:ext>
          </a:extLst>
        </xdr:cNvPr>
        <xdr:cNvPicPr>
          <a:picLocks noChangeAspect="1"/>
        </xdr:cNvPicPr>
      </xdr:nvPicPr>
      <xdr:blipFill>
        <a:blip xmlns:r="http://schemas.openxmlformats.org/officeDocument/2006/relationships" r:embed="rId1"/>
        <a:stretch>
          <a:fillRect/>
        </a:stretch>
      </xdr:blipFill>
      <xdr:spPr>
        <a:xfrm>
          <a:off x="0" y="3067050"/>
          <a:ext cx="1714500" cy="708822"/>
        </a:xfrm>
        <a:prstGeom prst="rect">
          <a:avLst/>
        </a:prstGeom>
      </xdr:spPr>
    </xdr:pic>
    <xdr:clientData/>
  </xdr:twoCellAnchor>
  <xdr:twoCellAnchor editAs="oneCell">
    <xdr:from>
      <xdr:col>0</xdr:col>
      <xdr:colOff>561975</xdr:colOff>
      <xdr:row>7</xdr:row>
      <xdr:rowOff>76201</xdr:rowOff>
    </xdr:from>
    <xdr:to>
      <xdr:col>8</xdr:col>
      <xdr:colOff>561975</xdr:colOff>
      <xdr:row>18</xdr:row>
      <xdr:rowOff>1143001</xdr:rowOff>
    </xdr:to>
    <xdr:pic>
      <xdr:nvPicPr>
        <xdr:cNvPr id="4" name="Picture 3">
          <a:extLst>
            <a:ext uri="{FF2B5EF4-FFF2-40B4-BE49-F238E27FC236}">
              <a16:creationId xmlns:a16="http://schemas.microsoft.com/office/drawing/2014/main" id="{08731064-F0E4-A7AF-3505-C709A08E28FA}"/>
            </a:ext>
          </a:extLst>
        </xdr:cNvPr>
        <xdr:cNvPicPr>
          <a:picLocks noChangeAspect="1"/>
        </xdr:cNvPicPr>
      </xdr:nvPicPr>
      <xdr:blipFill>
        <a:blip xmlns:r="http://schemas.openxmlformats.org/officeDocument/2006/relationships" r:embed="rId2"/>
        <a:stretch>
          <a:fillRect/>
        </a:stretch>
      </xdr:blipFill>
      <xdr:spPr>
        <a:xfrm>
          <a:off x="561975" y="1447801"/>
          <a:ext cx="4876800" cy="316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47623</xdr:colOff>
      <xdr:row>26</xdr:row>
      <xdr:rowOff>69055</xdr:rowOff>
    </xdr:from>
    <xdr:to>
      <xdr:col>18</xdr:col>
      <xdr:colOff>253998</xdr:colOff>
      <xdr:row>41</xdr:row>
      <xdr:rowOff>55561</xdr:rowOff>
    </xdr:to>
    <xdr:graphicFrame macro="">
      <xdr:nvGraphicFramePr>
        <xdr:cNvPr id="3" name="Chart 2">
          <a:extLst>
            <a:ext uri="{FF2B5EF4-FFF2-40B4-BE49-F238E27FC236}">
              <a16:creationId xmlns:a16="http://schemas.microsoft.com/office/drawing/2014/main" id="{6F85B36E-42F7-E647-90A1-D9D3E698C0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349250</xdr:colOff>
      <xdr:row>26</xdr:row>
      <xdr:rowOff>87312</xdr:rowOff>
    </xdr:from>
    <xdr:to>
      <xdr:col>28</xdr:col>
      <xdr:colOff>555625</xdr:colOff>
      <xdr:row>41</xdr:row>
      <xdr:rowOff>73818</xdr:rowOff>
    </xdr:to>
    <xdr:graphicFrame macro="">
      <xdr:nvGraphicFramePr>
        <xdr:cNvPr id="4" name="Chart 3">
          <a:extLst>
            <a:ext uri="{FF2B5EF4-FFF2-40B4-BE49-F238E27FC236}">
              <a16:creationId xmlns:a16="http://schemas.microsoft.com/office/drawing/2014/main" id="{7046FF55-0CE0-4B19-B151-41C683D7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47624</xdr:colOff>
      <xdr:row>41</xdr:row>
      <xdr:rowOff>142875</xdr:rowOff>
    </xdr:from>
    <xdr:to>
      <xdr:col>18</xdr:col>
      <xdr:colOff>253999</xdr:colOff>
      <xdr:row>56</xdr:row>
      <xdr:rowOff>129381</xdr:rowOff>
    </xdr:to>
    <xdr:graphicFrame macro="">
      <xdr:nvGraphicFramePr>
        <xdr:cNvPr id="5" name="Chart 4">
          <a:extLst>
            <a:ext uri="{FF2B5EF4-FFF2-40B4-BE49-F238E27FC236}">
              <a16:creationId xmlns:a16="http://schemas.microsoft.com/office/drawing/2014/main" id="{E276D712-D53F-4515-AC16-24F5B9775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373062</xdr:colOff>
      <xdr:row>41</xdr:row>
      <xdr:rowOff>150812</xdr:rowOff>
    </xdr:from>
    <xdr:to>
      <xdr:col>28</xdr:col>
      <xdr:colOff>579437</xdr:colOff>
      <xdr:row>56</xdr:row>
      <xdr:rowOff>137318</xdr:rowOff>
    </xdr:to>
    <xdr:graphicFrame macro="">
      <xdr:nvGraphicFramePr>
        <xdr:cNvPr id="6" name="Chart 5">
          <a:extLst>
            <a:ext uri="{FF2B5EF4-FFF2-40B4-BE49-F238E27FC236}">
              <a16:creationId xmlns:a16="http://schemas.microsoft.com/office/drawing/2014/main" id="{63C8BB6A-2B54-4A5A-B69C-DE3990EBF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2</xdr:col>
      <xdr:colOff>1114425</xdr:colOff>
      <xdr:row>16</xdr:row>
      <xdr:rowOff>129303</xdr:rowOff>
    </xdr:to>
    <xdr:pic>
      <xdr:nvPicPr>
        <xdr:cNvPr id="2" name="Picture 1" descr="Figure 2: Electricity Generation by Fuel Type (2019)">
          <a:extLst>
            <a:ext uri="{FF2B5EF4-FFF2-40B4-BE49-F238E27FC236}">
              <a16:creationId xmlns:a16="http://schemas.microsoft.com/office/drawing/2014/main" id="{5292D214-C65F-DFF9-2DD6-EA2E1D550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4325"/>
          <a:ext cx="2333625" cy="2862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1162050</xdr:colOff>
      <xdr:row>1</xdr:row>
      <xdr:rowOff>85726</xdr:rowOff>
    </xdr:from>
    <xdr:to>
      <xdr:col>6</xdr:col>
      <xdr:colOff>272384</xdr:colOff>
      <xdr:row>16</xdr:row>
      <xdr:rowOff>85726</xdr:rowOff>
    </xdr:to>
    <xdr:pic>
      <xdr:nvPicPr>
        <xdr:cNvPr id="3" name="Picture 2" descr="Figure 1: Electricity Generation by Fuel Type (2019)">
          <a:extLst>
            <a:ext uri="{FF2B5EF4-FFF2-40B4-BE49-F238E27FC236}">
              <a16:creationId xmlns:a16="http://schemas.microsoft.com/office/drawing/2014/main" id="{8232CF17-5341-7428-DF27-0CF121213C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0" y="276226"/>
          <a:ext cx="2320259"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205153</xdr:colOff>
      <xdr:row>17</xdr:row>
      <xdr:rowOff>130420</xdr:rowOff>
    </xdr:from>
    <xdr:to>
      <xdr:col>11</xdr:col>
      <xdr:colOff>163391</xdr:colOff>
      <xdr:row>32</xdr:row>
      <xdr:rowOff>123825</xdr:rowOff>
    </xdr:to>
    <xdr:grpSp>
      <xdr:nvGrpSpPr>
        <xdr:cNvPr id="8" name="Group 7">
          <a:extLst>
            <a:ext uri="{FF2B5EF4-FFF2-40B4-BE49-F238E27FC236}">
              <a16:creationId xmlns:a16="http://schemas.microsoft.com/office/drawing/2014/main" id="{FEC0DB2E-5D95-B2CF-C809-862EB29F92BF}"/>
            </a:ext>
          </a:extLst>
        </xdr:cNvPr>
        <xdr:cNvGrpSpPr/>
      </xdr:nvGrpSpPr>
      <xdr:grpSpPr>
        <a:xfrm>
          <a:off x="4670473" y="3239380"/>
          <a:ext cx="4172098" cy="2736605"/>
          <a:chOff x="10206403" y="835270"/>
          <a:chExt cx="4120663" cy="3260480"/>
        </a:xfrm>
      </xdr:grpSpPr>
      <xdr:graphicFrame macro="">
        <xdr:nvGraphicFramePr>
          <xdr:cNvPr id="5" name="Chart 4">
            <a:extLst>
              <a:ext uri="{FF2B5EF4-FFF2-40B4-BE49-F238E27FC236}">
                <a16:creationId xmlns:a16="http://schemas.microsoft.com/office/drawing/2014/main" id="{76FA893A-2BF6-404F-B583-4467D91CD3A5}"/>
              </a:ext>
            </a:extLst>
          </xdr:cNvPr>
          <xdr:cNvGraphicFramePr>
            <a:graphicFrameLocks/>
          </xdr:cNvGraphicFramePr>
        </xdr:nvGraphicFramePr>
        <xdr:xfrm>
          <a:off x="10206403" y="835270"/>
          <a:ext cx="4120663" cy="326048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TextBox 5">
            <a:extLst>
              <a:ext uri="{FF2B5EF4-FFF2-40B4-BE49-F238E27FC236}">
                <a16:creationId xmlns:a16="http://schemas.microsoft.com/office/drawing/2014/main" id="{A61FBB14-727B-BE82-93E7-4B36AFD911F8}"/>
              </a:ext>
            </a:extLst>
          </xdr:cNvPr>
          <xdr:cNvSpPr txBox="1"/>
        </xdr:nvSpPr>
        <xdr:spPr>
          <a:xfrm>
            <a:off x="10977196" y="2154115"/>
            <a:ext cx="1197219" cy="754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0">
                <a:latin typeface="Arial" panose="020B0604020202020204" pitchFamily="34" charset="0"/>
                <a:cs typeface="Arial" panose="020B0604020202020204" pitchFamily="34" charset="0"/>
              </a:rPr>
              <a:t>Total</a:t>
            </a:r>
            <a:r>
              <a:rPr lang="en-CA" sz="1100" b="0" baseline="0">
                <a:latin typeface="Arial" panose="020B0604020202020204" pitchFamily="34" charset="0"/>
                <a:cs typeface="Arial" panose="020B0604020202020204" pitchFamily="34" charset="0"/>
              </a:rPr>
              <a:t> Generation</a:t>
            </a:r>
          </a:p>
          <a:p>
            <a:pPr algn="ctr"/>
            <a:r>
              <a:rPr lang="en-CA" sz="1100" b="1" baseline="0">
                <a:latin typeface="Arial" panose="020B0604020202020204" pitchFamily="34" charset="0"/>
                <a:cs typeface="Arial" panose="020B0604020202020204" pitchFamily="34" charset="0"/>
              </a:rPr>
              <a:t>212.9 TWh</a:t>
            </a:r>
            <a:endParaRPr lang="en-CA" sz="1100" b="1">
              <a:latin typeface="Arial" panose="020B0604020202020204" pitchFamily="34" charset="0"/>
              <a:cs typeface="Arial" panose="020B0604020202020204" pitchFamily="34" charset="0"/>
            </a:endParaRPr>
          </a:p>
        </xdr:txBody>
      </xdr:sp>
    </xdr:grpSp>
    <xdr:clientData/>
  </xdr:twoCellAnchor>
  <xdr:twoCellAnchor>
    <xdr:from>
      <xdr:col>0</xdr:col>
      <xdr:colOff>559777</xdr:colOff>
      <xdr:row>17</xdr:row>
      <xdr:rowOff>119793</xdr:rowOff>
    </xdr:from>
    <xdr:to>
      <xdr:col>5</xdr:col>
      <xdr:colOff>537796</xdr:colOff>
      <xdr:row>32</xdr:row>
      <xdr:rowOff>162656</xdr:rowOff>
    </xdr:to>
    <xdr:grpSp>
      <xdr:nvGrpSpPr>
        <xdr:cNvPr id="7" name="Group 6">
          <a:extLst>
            <a:ext uri="{FF2B5EF4-FFF2-40B4-BE49-F238E27FC236}">
              <a16:creationId xmlns:a16="http://schemas.microsoft.com/office/drawing/2014/main" id="{3CF72FCF-7DE7-3CDF-BC35-5891B5F9D02C}"/>
            </a:ext>
          </a:extLst>
        </xdr:cNvPr>
        <xdr:cNvGrpSpPr/>
      </xdr:nvGrpSpPr>
      <xdr:grpSpPr>
        <a:xfrm>
          <a:off x="559777" y="3228753"/>
          <a:ext cx="3833739" cy="2786063"/>
          <a:chOff x="2941027" y="1186593"/>
          <a:chExt cx="3797544" cy="2900363"/>
        </a:xfrm>
      </xdr:grpSpPr>
      <xdr:graphicFrame macro="">
        <xdr:nvGraphicFramePr>
          <xdr:cNvPr id="4" name="Chart 3">
            <a:extLst>
              <a:ext uri="{FF2B5EF4-FFF2-40B4-BE49-F238E27FC236}">
                <a16:creationId xmlns:a16="http://schemas.microsoft.com/office/drawing/2014/main" id="{FA3751E5-CEC2-F122-C24B-9F8C054EF7A0}"/>
              </a:ext>
            </a:extLst>
          </xdr:cNvPr>
          <xdr:cNvGraphicFramePr/>
        </xdr:nvGraphicFramePr>
        <xdr:xfrm>
          <a:off x="2941027" y="1186593"/>
          <a:ext cx="3797544" cy="2900363"/>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9" name="TextBox 8">
            <a:extLst>
              <a:ext uri="{FF2B5EF4-FFF2-40B4-BE49-F238E27FC236}">
                <a16:creationId xmlns:a16="http://schemas.microsoft.com/office/drawing/2014/main" id="{7C9D35BC-ABF7-4260-9F43-E642A9F397F5}"/>
              </a:ext>
            </a:extLst>
          </xdr:cNvPr>
          <xdr:cNvSpPr txBox="1"/>
        </xdr:nvSpPr>
        <xdr:spPr>
          <a:xfrm>
            <a:off x="3671522" y="2337288"/>
            <a:ext cx="1197218" cy="593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0">
                <a:latin typeface="Arial" panose="020B0604020202020204" pitchFamily="34" charset="0"/>
                <a:cs typeface="Arial" panose="020B0604020202020204" pitchFamily="34" charset="0"/>
              </a:rPr>
              <a:t>Total</a:t>
            </a:r>
            <a:r>
              <a:rPr lang="en-CA" sz="1100" b="0" baseline="0">
                <a:latin typeface="Arial" panose="020B0604020202020204" pitchFamily="34" charset="0"/>
                <a:cs typeface="Arial" panose="020B0604020202020204" pitchFamily="34" charset="0"/>
              </a:rPr>
              <a:t> Generation</a:t>
            </a:r>
          </a:p>
          <a:p>
            <a:pPr algn="ctr"/>
            <a:r>
              <a:rPr lang="en-CA" sz="1100" b="1" baseline="0">
                <a:latin typeface="Arial" panose="020B0604020202020204" pitchFamily="34" charset="0"/>
                <a:cs typeface="Arial" panose="020B0604020202020204" pitchFamily="34" charset="0"/>
              </a:rPr>
              <a:t>153.0TWh</a:t>
            </a:r>
            <a:endParaRPr lang="en-CA" sz="1100" b="1">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4762</xdr:colOff>
      <xdr:row>8</xdr:row>
      <xdr:rowOff>180975</xdr:rowOff>
    </xdr:from>
    <xdr:to>
      <xdr:col>13</xdr:col>
      <xdr:colOff>309562</xdr:colOff>
      <xdr:row>23</xdr:row>
      <xdr:rowOff>66675</xdr:rowOff>
    </xdr:to>
    <xdr:graphicFrame macro="">
      <xdr:nvGraphicFramePr>
        <xdr:cNvPr id="2" name="Chart 1">
          <a:extLst>
            <a:ext uri="{FF2B5EF4-FFF2-40B4-BE49-F238E27FC236}">
              <a16:creationId xmlns:a16="http://schemas.microsoft.com/office/drawing/2014/main" id="{AEBC422E-B078-3563-A826-A82190F791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25</xdr:row>
      <xdr:rowOff>76200</xdr:rowOff>
    </xdr:from>
    <xdr:to>
      <xdr:col>15</xdr:col>
      <xdr:colOff>313013</xdr:colOff>
      <xdr:row>50</xdr:row>
      <xdr:rowOff>104176</xdr:rowOff>
    </xdr:to>
    <xdr:pic>
      <xdr:nvPicPr>
        <xdr:cNvPr id="4" name="Picture 3">
          <a:extLst>
            <a:ext uri="{FF2B5EF4-FFF2-40B4-BE49-F238E27FC236}">
              <a16:creationId xmlns:a16="http://schemas.microsoft.com/office/drawing/2014/main" id="{C1868764-2ECC-7EA0-B6BF-F5EFD0F3AA03}"/>
            </a:ext>
          </a:extLst>
        </xdr:cNvPr>
        <xdr:cNvPicPr>
          <a:picLocks noChangeAspect="1"/>
        </xdr:cNvPicPr>
      </xdr:nvPicPr>
      <xdr:blipFill>
        <a:blip xmlns:r="http://schemas.openxmlformats.org/officeDocument/2006/relationships" r:embed="rId2"/>
        <a:stretch>
          <a:fillRect/>
        </a:stretch>
      </xdr:blipFill>
      <xdr:spPr>
        <a:xfrm>
          <a:off x="161925" y="4838700"/>
          <a:ext cx="10495238" cy="4790476"/>
        </a:xfrm>
        <a:prstGeom prst="rect">
          <a:avLst/>
        </a:prstGeom>
      </xdr:spPr>
    </xdr:pic>
    <xdr:clientData/>
  </xdr:twoCellAnchor>
  <xdr:twoCellAnchor editAs="oneCell">
    <xdr:from>
      <xdr:col>0</xdr:col>
      <xdr:colOff>171450</xdr:colOff>
      <xdr:row>50</xdr:row>
      <xdr:rowOff>180975</xdr:rowOff>
    </xdr:from>
    <xdr:to>
      <xdr:col>12</xdr:col>
      <xdr:colOff>360978</xdr:colOff>
      <xdr:row>94</xdr:row>
      <xdr:rowOff>160880</xdr:rowOff>
    </xdr:to>
    <xdr:pic>
      <xdr:nvPicPr>
        <xdr:cNvPr id="5" name="Picture 4">
          <a:extLst>
            <a:ext uri="{FF2B5EF4-FFF2-40B4-BE49-F238E27FC236}">
              <a16:creationId xmlns:a16="http://schemas.microsoft.com/office/drawing/2014/main" id="{C7B7C799-C35C-F6F8-5F36-42FE9320C1A7}"/>
            </a:ext>
          </a:extLst>
        </xdr:cNvPr>
        <xdr:cNvPicPr>
          <a:picLocks noChangeAspect="1"/>
        </xdr:cNvPicPr>
      </xdr:nvPicPr>
      <xdr:blipFill>
        <a:blip xmlns:r="http://schemas.openxmlformats.org/officeDocument/2006/relationships" r:embed="rId3"/>
        <a:stretch>
          <a:fillRect/>
        </a:stretch>
      </xdr:blipFill>
      <xdr:spPr>
        <a:xfrm>
          <a:off x="171450" y="9705975"/>
          <a:ext cx="7771428" cy="8361905"/>
        </a:xfrm>
        <a:prstGeom prst="rect">
          <a:avLst/>
        </a:prstGeom>
      </xdr:spPr>
    </xdr:pic>
    <xdr:clientData/>
  </xdr:twoCellAnchor>
  <xdr:twoCellAnchor>
    <xdr:from>
      <xdr:col>17</xdr:col>
      <xdr:colOff>247650</xdr:colOff>
      <xdr:row>9</xdr:row>
      <xdr:rowOff>95250</xdr:rowOff>
    </xdr:from>
    <xdr:to>
      <xdr:col>25</xdr:col>
      <xdr:colOff>166687</xdr:colOff>
      <xdr:row>26</xdr:row>
      <xdr:rowOff>95250</xdr:rowOff>
    </xdr:to>
    <xdr:graphicFrame macro="">
      <xdr:nvGraphicFramePr>
        <xdr:cNvPr id="6" name="Chart 5">
          <a:extLst>
            <a:ext uri="{FF2B5EF4-FFF2-40B4-BE49-F238E27FC236}">
              <a16:creationId xmlns:a16="http://schemas.microsoft.com/office/drawing/2014/main" id="{AC3F1C6D-C978-1ABE-0ADB-8A09D0280E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352425</xdr:colOff>
      <xdr:row>97</xdr:row>
      <xdr:rowOff>123825</xdr:rowOff>
    </xdr:from>
    <xdr:to>
      <xdr:col>10</xdr:col>
      <xdr:colOff>542127</xdr:colOff>
      <xdr:row>138</xdr:row>
      <xdr:rowOff>141896</xdr:rowOff>
    </xdr:to>
    <xdr:pic>
      <xdr:nvPicPr>
        <xdr:cNvPr id="7" name="Picture 6">
          <a:extLst>
            <a:ext uri="{FF2B5EF4-FFF2-40B4-BE49-F238E27FC236}">
              <a16:creationId xmlns:a16="http://schemas.microsoft.com/office/drawing/2014/main" id="{D4B47051-CEF9-7887-C607-1A48034ACE29}"/>
            </a:ext>
          </a:extLst>
        </xdr:cNvPr>
        <xdr:cNvPicPr>
          <a:picLocks noChangeAspect="1"/>
        </xdr:cNvPicPr>
      </xdr:nvPicPr>
      <xdr:blipFill>
        <a:blip xmlns:r="http://schemas.openxmlformats.org/officeDocument/2006/relationships" r:embed="rId5"/>
        <a:stretch>
          <a:fillRect/>
        </a:stretch>
      </xdr:blipFill>
      <xdr:spPr>
        <a:xfrm>
          <a:off x="352425" y="18602325"/>
          <a:ext cx="6380952" cy="7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5</xdr:row>
      <xdr:rowOff>47626</xdr:rowOff>
    </xdr:from>
    <xdr:to>
      <xdr:col>7</xdr:col>
      <xdr:colOff>571500</xdr:colOff>
      <xdr:row>18</xdr:row>
      <xdr:rowOff>156613</xdr:rowOff>
    </xdr:to>
    <xdr:pic>
      <xdr:nvPicPr>
        <xdr:cNvPr id="2" name="Picture 1">
          <a:extLst>
            <a:ext uri="{FF2B5EF4-FFF2-40B4-BE49-F238E27FC236}">
              <a16:creationId xmlns:a16="http://schemas.microsoft.com/office/drawing/2014/main" id="{7D6BB362-ABAF-8508-7BCE-4CEA2EE6369D}"/>
            </a:ext>
          </a:extLst>
        </xdr:cNvPr>
        <xdr:cNvPicPr>
          <a:picLocks noChangeAspect="1"/>
        </xdr:cNvPicPr>
      </xdr:nvPicPr>
      <xdr:blipFill>
        <a:blip xmlns:r="http://schemas.openxmlformats.org/officeDocument/2006/relationships" r:embed="rId1"/>
        <a:stretch>
          <a:fillRect/>
        </a:stretch>
      </xdr:blipFill>
      <xdr:spPr>
        <a:xfrm>
          <a:off x="619126" y="1000126"/>
          <a:ext cx="6562724" cy="2585487"/>
        </a:xfrm>
        <a:prstGeom prst="rect">
          <a:avLst/>
        </a:prstGeom>
      </xdr:spPr>
    </xdr:pic>
    <xdr:clientData/>
  </xdr:twoCellAnchor>
  <xdr:twoCellAnchor editAs="oneCell">
    <xdr:from>
      <xdr:col>0</xdr:col>
      <xdr:colOff>457200</xdr:colOff>
      <xdr:row>25</xdr:row>
      <xdr:rowOff>147990</xdr:rowOff>
    </xdr:from>
    <xdr:to>
      <xdr:col>6</xdr:col>
      <xdr:colOff>1447800</xdr:colOff>
      <xdr:row>46</xdr:row>
      <xdr:rowOff>142137</xdr:rowOff>
    </xdr:to>
    <xdr:pic>
      <xdr:nvPicPr>
        <xdr:cNvPr id="3" name="Picture 2">
          <a:extLst>
            <a:ext uri="{FF2B5EF4-FFF2-40B4-BE49-F238E27FC236}">
              <a16:creationId xmlns:a16="http://schemas.microsoft.com/office/drawing/2014/main" id="{1FF6D9C6-E328-463D-773C-AE24FC66463B}"/>
            </a:ext>
          </a:extLst>
        </xdr:cNvPr>
        <xdr:cNvPicPr>
          <a:picLocks noChangeAspect="1"/>
        </xdr:cNvPicPr>
      </xdr:nvPicPr>
      <xdr:blipFill>
        <a:blip xmlns:r="http://schemas.openxmlformats.org/officeDocument/2006/relationships" r:embed="rId2"/>
        <a:stretch>
          <a:fillRect/>
        </a:stretch>
      </xdr:blipFill>
      <xdr:spPr>
        <a:xfrm>
          <a:off x="457200" y="4910490"/>
          <a:ext cx="6143625" cy="3994647"/>
        </a:xfrm>
        <a:prstGeom prst="rect">
          <a:avLst/>
        </a:prstGeom>
      </xdr:spPr>
    </xdr:pic>
    <xdr:clientData/>
  </xdr:twoCellAnchor>
  <xdr:twoCellAnchor editAs="oneCell">
    <xdr:from>
      <xdr:col>0</xdr:col>
      <xdr:colOff>409575</xdr:colOff>
      <xdr:row>49</xdr:row>
      <xdr:rowOff>76200</xdr:rowOff>
    </xdr:from>
    <xdr:to>
      <xdr:col>7</xdr:col>
      <xdr:colOff>75415</xdr:colOff>
      <xdr:row>75</xdr:row>
      <xdr:rowOff>27962</xdr:rowOff>
    </xdr:to>
    <xdr:pic>
      <xdr:nvPicPr>
        <xdr:cNvPr id="4" name="Picture 3">
          <a:extLst>
            <a:ext uri="{FF2B5EF4-FFF2-40B4-BE49-F238E27FC236}">
              <a16:creationId xmlns:a16="http://schemas.microsoft.com/office/drawing/2014/main" id="{FF6E3752-303F-6EEE-7A34-2EDCDBFB1617}"/>
            </a:ext>
          </a:extLst>
        </xdr:cNvPr>
        <xdr:cNvPicPr>
          <a:picLocks noChangeAspect="1"/>
        </xdr:cNvPicPr>
      </xdr:nvPicPr>
      <xdr:blipFill>
        <a:blip xmlns:r="http://schemas.openxmlformats.org/officeDocument/2006/relationships" r:embed="rId3"/>
        <a:stretch>
          <a:fillRect/>
        </a:stretch>
      </xdr:blipFill>
      <xdr:spPr>
        <a:xfrm>
          <a:off x="409575" y="9410700"/>
          <a:ext cx="6276190" cy="4904762"/>
        </a:xfrm>
        <a:prstGeom prst="rect">
          <a:avLst/>
        </a:prstGeom>
      </xdr:spPr>
    </xdr:pic>
    <xdr:clientData/>
  </xdr:twoCellAnchor>
  <xdr:twoCellAnchor editAs="oneCell">
    <xdr:from>
      <xdr:col>0</xdr:col>
      <xdr:colOff>400050</xdr:colOff>
      <xdr:row>76</xdr:row>
      <xdr:rowOff>76200</xdr:rowOff>
    </xdr:from>
    <xdr:to>
      <xdr:col>6</xdr:col>
      <xdr:colOff>1047025</xdr:colOff>
      <xdr:row>117</xdr:row>
      <xdr:rowOff>65700</xdr:rowOff>
    </xdr:to>
    <xdr:pic>
      <xdr:nvPicPr>
        <xdr:cNvPr id="5" name="Picture 4">
          <a:extLst>
            <a:ext uri="{FF2B5EF4-FFF2-40B4-BE49-F238E27FC236}">
              <a16:creationId xmlns:a16="http://schemas.microsoft.com/office/drawing/2014/main" id="{CD4D6765-E96D-46AF-00DB-BAAEBCA8913E}"/>
            </a:ext>
          </a:extLst>
        </xdr:cNvPr>
        <xdr:cNvPicPr>
          <a:picLocks noChangeAspect="1"/>
        </xdr:cNvPicPr>
      </xdr:nvPicPr>
      <xdr:blipFill>
        <a:blip xmlns:r="http://schemas.openxmlformats.org/officeDocument/2006/relationships" r:embed="rId4"/>
        <a:stretch>
          <a:fillRect/>
        </a:stretch>
      </xdr:blipFill>
      <xdr:spPr>
        <a:xfrm>
          <a:off x="400050" y="14554200"/>
          <a:ext cx="5800000" cy="7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352425</xdr:colOff>
      <xdr:row>18</xdr:row>
      <xdr:rowOff>76201</xdr:rowOff>
    </xdr:from>
    <xdr:to>
      <xdr:col>12</xdr:col>
      <xdr:colOff>371475</xdr:colOff>
      <xdr:row>34</xdr:row>
      <xdr:rowOff>85726</xdr:rowOff>
    </xdr:to>
    <xdr:graphicFrame macro="">
      <xdr:nvGraphicFramePr>
        <xdr:cNvPr id="2" name="Chart 1">
          <a:extLst>
            <a:ext uri="{FF2B5EF4-FFF2-40B4-BE49-F238E27FC236}">
              <a16:creationId xmlns:a16="http://schemas.microsoft.com/office/drawing/2014/main" id="{3FAC55DF-07CC-1DFE-E4F5-5672653402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323849</xdr:colOff>
      <xdr:row>0</xdr:row>
      <xdr:rowOff>128586</xdr:rowOff>
    </xdr:from>
    <xdr:to>
      <xdr:col>12</xdr:col>
      <xdr:colOff>390525</xdr:colOff>
      <xdr:row>17</xdr:row>
      <xdr:rowOff>123824</xdr:rowOff>
    </xdr:to>
    <xdr:graphicFrame macro="">
      <xdr:nvGraphicFramePr>
        <xdr:cNvPr id="3" name="Chart 2">
          <a:extLst>
            <a:ext uri="{FF2B5EF4-FFF2-40B4-BE49-F238E27FC236}">
              <a16:creationId xmlns:a16="http://schemas.microsoft.com/office/drawing/2014/main" id="{FC7B7B79-5087-987B-26C9-CE5E7F65D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428625</xdr:colOff>
      <xdr:row>35</xdr:row>
      <xdr:rowOff>28575</xdr:rowOff>
    </xdr:from>
    <xdr:to>
      <xdr:col>12</xdr:col>
      <xdr:colOff>447675</xdr:colOff>
      <xdr:row>51</xdr:row>
      <xdr:rowOff>19050</xdr:rowOff>
    </xdr:to>
    <xdr:graphicFrame macro="">
      <xdr:nvGraphicFramePr>
        <xdr:cNvPr id="5" name="Chart 4">
          <a:extLst>
            <a:ext uri="{FF2B5EF4-FFF2-40B4-BE49-F238E27FC236}">
              <a16:creationId xmlns:a16="http://schemas.microsoft.com/office/drawing/2014/main" id="{609A2487-6FA2-4A44-870F-0250B580C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152400</xdr:colOff>
      <xdr:row>128</xdr:row>
      <xdr:rowOff>47625</xdr:rowOff>
    </xdr:from>
    <xdr:to>
      <xdr:col>7</xdr:col>
      <xdr:colOff>285751</xdr:colOff>
      <xdr:row>131</xdr:row>
      <xdr:rowOff>95250</xdr:rowOff>
    </xdr:to>
    <xdr:sp macro="" textlink="">
      <xdr:nvSpPr>
        <xdr:cNvPr id="6" name="TextBox 5">
          <a:extLst>
            <a:ext uri="{FF2B5EF4-FFF2-40B4-BE49-F238E27FC236}">
              <a16:creationId xmlns:a16="http://schemas.microsoft.com/office/drawing/2014/main" id="{711755D6-B672-4EC6-9489-AB6AA75257C5}"/>
            </a:ext>
          </a:extLst>
        </xdr:cNvPr>
        <xdr:cNvSpPr txBox="1"/>
      </xdr:nvSpPr>
      <xdr:spPr>
        <a:xfrm>
          <a:off x="4629150" y="24136350"/>
          <a:ext cx="5086351" cy="6191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Arial" panose="020B0604020202020204" pitchFamily="34" charset="0"/>
              <a:cs typeface="Arial" panose="020B0604020202020204" pitchFamily="34" charset="0"/>
            </a:rPr>
            <a:t>#NUM!</a:t>
          </a:r>
          <a:r>
            <a:rPr lang="en-CA" sz="1100" baseline="0">
              <a:latin typeface="Arial" panose="020B0604020202020204" pitchFamily="34" charset="0"/>
              <a:cs typeface="Arial" panose="020B0604020202020204" pitchFamily="34" charset="0"/>
            </a:rPr>
            <a:t> </a:t>
          </a:r>
          <a:r>
            <a:rPr lang="en-CA" sz="1100">
              <a:latin typeface="Arial" panose="020B0604020202020204" pitchFamily="34" charset="0"/>
              <a:cs typeface="Arial" panose="020B0604020202020204" pitchFamily="34" charset="0"/>
            </a:rPr>
            <a:t>Hydrogen does not achieve positive NPV in the timeframe considered (2050). Largely due to maturity of technology</a:t>
          </a:r>
          <a:r>
            <a:rPr lang="en-CA" sz="1100" baseline="0">
              <a:latin typeface="Arial" panose="020B0604020202020204" pitchFamily="34" charset="0"/>
              <a:cs typeface="Arial" panose="020B0604020202020204" pitchFamily="34" charset="0"/>
            </a:rPr>
            <a:t> (not available to start adoption as early as others), high infrastructure and fuel costs, higher truck costs.</a:t>
          </a:r>
          <a:endParaRPr lang="en-CA" sz="1100">
            <a:latin typeface="Arial" panose="020B0604020202020204" pitchFamily="34" charset="0"/>
            <a:cs typeface="Arial" panose="020B0604020202020204" pitchFamily="34" charset="0"/>
          </a:endParaRPr>
        </a:p>
      </xdr:txBody>
    </xdr:sp>
    <xdr:clientData/>
  </xdr:twoCellAnchor>
  <xdr:twoCellAnchor>
    <xdr:from>
      <xdr:col>1</xdr:col>
      <xdr:colOff>1</xdr:colOff>
      <xdr:row>50</xdr:row>
      <xdr:rowOff>66676</xdr:rowOff>
    </xdr:from>
    <xdr:to>
      <xdr:col>7</xdr:col>
      <xdr:colOff>0</xdr:colOff>
      <xdr:row>52</xdr:row>
      <xdr:rowOff>104776</xdr:rowOff>
    </xdr:to>
    <xdr:sp macro="" textlink="">
      <xdr:nvSpPr>
        <xdr:cNvPr id="4" name="TextBox 3">
          <a:extLst>
            <a:ext uri="{FF2B5EF4-FFF2-40B4-BE49-F238E27FC236}">
              <a16:creationId xmlns:a16="http://schemas.microsoft.com/office/drawing/2014/main" id="{D285C9DE-CEA4-42DB-8FC2-755314D757AC}"/>
            </a:ext>
          </a:extLst>
        </xdr:cNvPr>
        <xdr:cNvSpPr txBox="1"/>
      </xdr:nvSpPr>
      <xdr:spPr>
        <a:xfrm>
          <a:off x="609601" y="9639301"/>
          <a:ext cx="8820149" cy="419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Arial" panose="020B0604020202020204" pitchFamily="34" charset="0"/>
              <a:cs typeface="Arial" panose="020B0604020202020204" pitchFamily="34" charset="0"/>
            </a:rPr>
            <a:t>#NUM!</a:t>
          </a:r>
          <a:r>
            <a:rPr lang="en-CA" sz="1100" baseline="0">
              <a:latin typeface="Arial" panose="020B0604020202020204" pitchFamily="34" charset="0"/>
              <a:cs typeface="Arial" panose="020B0604020202020204" pitchFamily="34" charset="0"/>
            </a:rPr>
            <a:t> </a:t>
          </a:r>
          <a:r>
            <a:rPr lang="en-CA" sz="1100">
              <a:latin typeface="Arial" panose="020B0604020202020204" pitchFamily="34" charset="0"/>
              <a:cs typeface="Arial" panose="020B0604020202020204" pitchFamily="34" charset="0"/>
            </a:rPr>
            <a:t>Hydrogen does not achieve positive NPV in the timeframe considered (2050). Largely due to maturity of technology</a:t>
          </a:r>
          <a:r>
            <a:rPr lang="en-CA" sz="1100" baseline="0">
              <a:latin typeface="Arial" panose="020B0604020202020204" pitchFamily="34" charset="0"/>
              <a:cs typeface="Arial" panose="020B0604020202020204" pitchFamily="34" charset="0"/>
            </a:rPr>
            <a:t> (not available to start adoption as early as others), high infrastructure and fuel costs, higher truck costs.</a:t>
          </a:r>
          <a:endParaRPr lang="en-CA" sz="11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23</xdr:row>
      <xdr:rowOff>85725</xdr:rowOff>
    </xdr:from>
    <xdr:to>
      <xdr:col>12</xdr:col>
      <xdr:colOff>323850</xdr:colOff>
      <xdr:row>27</xdr:row>
      <xdr:rowOff>76200</xdr:rowOff>
    </xdr:to>
    <xdr:sp macro="" textlink="">
      <xdr:nvSpPr>
        <xdr:cNvPr id="2" name="TextBox 1">
          <a:extLst>
            <a:ext uri="{FF2B5EF4-FFF2-40B4-BE49-F238E27FC236}">
              <a16:creationId xmlns:a16="http://schemas.microsoft.com/office/drawing/2014/main" id="{21903F2A-8866-493B-89DC-4294DE974FEB}"/>
            </a:ext>
          </a:extLst>
        </xdr:cNvPr>
        <xdr:cNvSpPr txBox="1"/>
      </xdr:nvSpPr>
      <xdr:spPr>
        <a:xfrm>
          <a:off x="6572250" y="4467225"/>
          <a:ext cx="4105275" cy="7524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Arial" panose="020B0604020202020204" pitchFamily="34" charset="0"/>
              <a:cs typeface="Arial" panose="020B0604020202020204" pitchFamily="34" charset="0"/>
            </a:rPr>
            <a:t>#NUM!</a:t>
          </a:r>
          <a:r>
            <a:rPr lang="en-CA" sz="1100" baseline="0">
              <a:latin typeface="Arial" panose="020B0604020202020204" pitchFamily="34" charset="0"/>
              <a:cs typeface="Arial" panose="020B0604020202020204" pitchFamily="34" charset="0"/>
            </a:rPr>
            <a:t> </a:t>
          </a:r>
          <a:r>
            <a:rPr lang="en-CA" sz="1100">
              <a:latin typeface="Arial" panose="020B0604020202020204" pitchFamily="34" charset="0"/>
              <a:cs typeface="Arial" panose="020B0604020202020204" pitchFamily="34" charset="0"/>
            </a:rPr>
            <a:t>Hydrogen does not achieve positive NPV in the timeframe considered (2050). Largely due to maturity of technology</a:t>
          </a:r>
          <a:r>
            <a:rPr lang="en-CA" sz="1100" baseline="0">
              <a:latin typeface="Arial" panose="020B0604020202020204" pitchFamily="34" charset="0"/>
              <a:cs typeface="Arial" panose="020B0604020202020204" pitchFamily="34" charset="0"/>
            </a:rPr>
            <a:t> (not available to start adoption as early as others), high infrastructure and fuel costs, higher truck costs.</a:t>
          </a:r>
          <a:endParaRPr lang="en-CA"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94192</xdr:colOff>
      <xdr:row>2</xdr:row>
      <xdr:rowOff>47625</xdr:rowOff>
    </xdr:from>
    <xdr:to>
      <xdr:col>12</xdr:col>
      <xdr:colOff>465668</xdr:colOff>
      <xdr:row>16</xdr:row>
      <xdr:rowOff>123825</xdr:rowOff>
    </xdr:to>
    <xdr:graphicFrame macro="">
      <xdr:nvGraphicFramePr>
        <xdr:cNvPr id="2" name="Chart 1">
          <a:extLst>
            <a:ext uri="{FF2B5EF4-FFF2-40B4-BE49-F238E27FC236}">
              <a16:creationId xmlns:a16="http://schemas.microsoft.com/office/drawing/2014/main" id="{F1402E15-85DC-4D45-B5ED-ED3FAE915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63500</xdr:colOff>
      <xdr:row>17</xdr:row>
      <xdr:rowOff>84667</xdr:rowOff>
    </xdr:from>
    <xdr:to>
      <xdr:col>39</xdr:col>
      <xdr:colOff>420689</xdr:colOff>
      <xdr:row>39</xdr:row>
      <xdr:rowOff>22225</xdr:rowOff>
    </xdr:to>
    <xdr:graphicFrame macro="">
      <xdr:nvGraphicFramePr>
        <xdr:cNvPr id="18" name="Chart 17">
          <a:extLst>
            <a:ext uri="{FF2B5EF4-FFF2-40B4-BE49-F238E27FC236}">
              <a16:creationId xmlns:a16="http://schemas.microsoft.com/office/drawing/2014/main" id="{17244DC4-B51D-48C2-9B67-63B537DC8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604469</xdr:colOff>
      <xdr:row>19</xdr:row>
      <xdr:rowOff>5495</xdr:rowOff>
    </xdr:from>
    <xdr:to>
      <xdr:col>53</xdr:col>
      <xdr:colOff>385274</xdr:colOff>
      <xdr:row>40</xdr:row>
      <xdr:rowOff>133553</xdr:rowOff>
    </xdr:to>
    <xdr:graphicFrame macro="">
      <xdr:nvGraphicFramePr>
        <xdr:cNvPr id="26" name="Chart 25">
          <a:extLst>
            <a:ext uri="{FF2B5EF4-FFF2-40B4-BE49-F238E27FC236}">
              <a16:creationId xmlns:a16="http://schemas.microsoft.com/office/drawing/2014/main" id="{9BEA6BFA-4534-4078-8219-E64B2A549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87924</xdr:colOff>
      <xdr:row>17</xdr:row>
      <xdr:rowOff>21981</xdr:rowOff>
    </xdr:from>
    <xdr:to>
      <xdr:col>12</xdr:col>
      <xdr:colOff>513498</xdr:colOff>
      <xdr:row>38</xdr:row>
      <xdr:rowOff>150039</xdr:rowOff>
    </xdr:to>
    <xdr:graphicFrame macro="">
      <xdr:nvGraphicFramePr>
        <xdr:cNvPr id="27" name="Chart 26">
          <a:extLst>
            <a:ext uri="{FF2B5EF4-FFF2-40B4-BE49-F238E27FC236}">
              <a16:creationId xmlns:a16="http://schemas.microsoft.com/office/drawing/2014/main" id="{96A4B3F3-4D4A-4F9E-8947-38DE6FAE2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43961</xdr:colOff>
      <xdr:row>2</xdr:row>
      <xdr:rowOff>73270</xdr:rowOff>
    </xdr:from>
    <xdr:to>
      <xdr:col>26</xdr:col>
      <xdr:colOff>446943</xdr:colOff>
      <xdr:row>17</xdr:row>
      <xdr:rowOff>59776</xdr:rowOff>
    </xdr:to>
    <xdr:graphicFrame macro="">
      <xdr:nvGraphicFramePr>
        <xdr:cNvPr id="33" name="Chart 32">
          <a:extLst>
            <a:ext uri="{FF2B5EF4-FFF2-40B4-BE49-F238E27FC236}">
              <a16:creationId xmlns:a16="http://schemas.microsoft.com/office/drawing/2014/main" id="{89052422-A910-4D09-9F96-3B6AE8713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65943</xdr:colOff>
      <xdr:row>2</xdr:row>
      <xdr:rowOff>51289</xdr:rowOff>
    </xdr:from>
    <xdr:to>
      <xdr:col>39</xdr:col>
      <xdr:colOff>468923</xdr:colOff>
      <xdr:row>17</xdr:row>
      <xdr:rowOff>37795</xdr:rowOff>
    </xdr:to>
    <xdr:graphicFrame macro="">
      <xdr:nvGraphicFramePr>
        <xdr:cNvPr id="34" name="Chart 33">
          <a:extLst>
            <a:ext uri="{FF2B5EF4-FFF2-40B4-BE49-F238E27FC236}">
              <a16:creationId xmlns:a16="http://schemas.microsoft.com/office/drawing/2014/main" id="{37351201-E705-4009-84BD-6861FB2D2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0</xdr:colOff>
      <xdr:row>4</xdr:row>
      <xdr:rowOff>0</xdr:rowOff>
    </xdr:from>
    <xdr:to>
      <xdr:col>52</xdr:col>
      <xdr:colOff>184394</xdr:colOff>
      <xdr:row>18</xdr:row>
      <xdr:rowOff>177006</xdr:rowOff>
    </xdr:to>
    <xdr:graphicFrame macro="">
      <xdr:nvGraphicFramePr>
        <xdr:cNvPr id="36" name="Chart 35">
          <a:extLst>
            <a:ext uri="{FF2B5EF4-FFF2-40B4-BE49-F238E27FC236}">
              <a16:creationId xmlns:a16="http://schemas.microsoft.com/office/drawing/2014/main" id="{3B136741-E5EA-4DE7-8E4F-AC9B22B55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13607</xdr:colOff>
      <xdr:row>17</xdr:row>
      <xdr:rowOff>122464</xdr:rowOff>
    </xdr:from>
    <xdr:to>
      <xdr:col>26</xdr:col>
      <xdr:colOff>517072</xdr:colOff>
      <xdr:row>39</xdr:row>
      <xdr:rowOff>60022</xdr:rowOff>
    </xdr:to>
    <xdr:graphicFrame macro="">
      <xdr:nvGraphicFramePr>
        <xdr:cNvPr id="3" name="Chart 2">
          <a:extLst>
            <a:ext uri="{FF2B5EF4-FFF2-40B4-BE49-F238E27FC236}">
              <a16:creationId xmlns:a16="http://schemas.microsoft.com/office/drawing/2014/main" id="{F99BECC9-0444-4F75-B3F1-137074ED5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CPCS">
      <a:dk1>
        <a:sysClr val="windowText" lastClr="000000"/>
      </a:dk1>
      <a:lt1>
        <a:sysClr val="window" lastClr="FFFFFF"/>
      </a:lt1>
      <a:dk2>
        <a:srgbClr val="44546A"/>
      </a:dk2>
      <a:lt2>
        <a:srgbClr val="E7E6E6"/>
      </a:lt2>
      <a:accent1>
        <a:srgbClr val="001E60"/>
      </a:accent1>
      <a:accent2>
        <a:srgbClr val="F9423A"/>
      </a:accent2>
      <a:accent3>
        <a:srgbClr val="00798C"/>
      </a:accent3>
      <a:accent4>
        <a:srgbClr val="58A7AF"/>
      </a:accent4>
      <a:accent5>
        <a:srgbClr val="6C457D"/>
      </a:accent5>
      <a:accent6>
        <a:srgbClr val="D7B81B"/>
      </a:accent6>
      <a:hlink>
        <a:srgbClr val="001E60"/>
      </a:hlink>
      <a:folHlink>
        <a:srgbClr val="001E6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nergie.hec.ca/decabonizing-long-haul-trucking-in-eastern-canada/"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hyperlink" Target="https://energie.hec.ca/cgse-hec-re042020/" TargetMode="External"/><Relationship Id="rId13" Type="http://schemas.openxmlformats.org/officeDocument/2006/relationships/hyperlink" Target="https://energie.hec.ca/cgse-hec-re042020/" TargetMode="External"/><Relationship Id="rId18" Type="http://schemas.openxmlformats.org/officeDocument/2006/relationships/hyperlink" Target="https://theicct.org/publication/purchase-cost-ze-trucks-feb22/" TargetMode="External"/><Relationship Id="rId3" Type="http://schemas.openxmlformats.org/officeDocument/2006/relationships/hyperlink" Target="https://theicct.org/publication/purchase-cost-ze-trucks-feb22/" TargetMode="External"/><Relationship Id="rId21" Type="http://schemas.openxmlformats.org/officeDocument/2006/relationships/hyperlink" Target="https://natural-resources.canada.ca/energy-efficiency/transportation-alternative-fuels/greening-freight-programs/smartway-fuel-efficient-freight-transportation/smartway-tools-resources/smartway-trends-statistics/21076" TargetMode="External"/><Relationship Id="rId7" Type="http://schemas.openxmlformats.org/officeDocument/2006/relationships/hyperlink" Target="https://ww2.arb.ca.gov/sites/default/files/2020-06/190225tco_ADA.pdf" TargetMode="External"/><Relationship Id="rId12" Type="http://schemas.openxmlformats.org/officeDocument/2006/relationships/hyperlink" Target="https://energie.hec.ca/canada-ehighway/" TargetMode="External"/><Relationship Id="rId17" Type="http://schemas.openxmlformats.org/officeDocument/2006/relationships/hyperlink" Target="https://www.osti.gov/biblio/1156975/" TargetMode="External"/><Relationship Id="rId2" Type="http://schemas.openxmlformats.org/officeDocument/2006/relationships/hyperlink" Target="https://energie.hec.ca/wp-content/uploads/2020/09/Rapport-d%C3%A9tude_2020-4_Pedinotti-Castelle.pdf" TargetMode="External"/><Relationship Id="rId16" Type="http://schemas.openxmlformats.org/officeDocument/2006/relationships/hyperlink" Target="https://www.nrel.gov/docs/fy21osti/71796.pdf" TargetMode="External"/><Relationship Id="rId20" Type="http://schemas.openxmlformats.org/officeDocument/2006/relationships/hyperlink" Target="https://cleantechnica.com/2022/03/18/estimating-the-cost-of-electric-vehicle-charging-stations/" TargetMode="External"/><Relationship Id="rId1" Type="http://schemas.openxmlformats.org/officeDocument/2006/relationships/hyperlink" Target="https://www2.nrcan.gc.ca/eneene/sources/pripri/prices_bycity_e.cfm?productID=5&amp;locationID=66&amp;locationID=8&amp;locationID=39&amp;locationID=28&amp;locationID=17&amp;frequency=M&amp;priceYear=2022&amp;Redisplay=" TargetMode="External"/><Relationship Id="rId6" Type="http://schemas.openxmlformats.org/officeDocument/2006/relationships/hyperlink" Target="http://www.fhwa.dot.gov/policyinformation/statistics/2019/vm1.cfm" TargetMode="External"/><Relationship Id="rId11" Type="http://schemas.openxmlformats.org/officeDocument/2006/relationships/hyperlink" Target="https://energie.hec.ca/canada-ehighway/" TargetMode="External"/><Relationship Id="rId5" Type="http://schemas.openxmlformats.org/officeDocument/2006/relationships/hyperlink" Target="https://insideevs.com/news/444480/mercedes-genh2-truck-fuel-cell-concept-truck/" TargetMode="External"/><Relationship Id="rId15" Type="http://schemas.openxmlformats.org/officeDocument/2006/relationships/hyperlink" Target="https://www.fhwa.dot.gov/policyinformation/statistics/2015/vm1.cfm" TargetMode="External"/><Relationship Id="rId10" Type="http://schemas.openxmlformats.org/officeDocument/2006/relationships/hyperlink" Target="http://www.hydrogen.energy.gov/pdfs/21002-hydrogen-fueling-station-cost.pdf" TargetMode="External"/><Relationship Id="rId19" Type="http://schemas.openxmlformats.org/officeDocument/2006/relationships/hyperlink" Target="https://afdc.energy.gov/fuels/electricity_infrastructure_maintenance_and_operation.html" TargetMode="External"/><Relationship Id="rId4" Type="http://schemas.openxmlformats.org/officeDocument/2006/relationships/hyperlink" Target="https://theicct.org/publication/purchase-cost-ze-trucks-feb22/" TargetMode="External"/><Relationship Id="rId9" Type="http://schemas.openxmlformats.org/officeDocument/2006/relationships/hyperlink" Target="https://truckingresearch.org/2022/12/06/charging-infrastructure-challenges-for-the-u-s-electric-vehicle-fleet/" TargetMode="External"/><Relationship Id="rId14" Type="http://schemas.openxmlformats.org/officeDocument/2006/relationships/hyperlink" Target="https://energie.hec.ca/cgse-hec-re042020/" TargetMode="External"/><Relationship Id="rId22"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bc.ca/news/politics/carbon-tax-hike-new-climate-plan-1.5837709"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cer-rec.gc.ca/en/data-analysis/energy-markets/provincial-territorial-energy-profiles/provincial-territorial-energy-profiles-quebec.html" TargetMode="External"/><Relationship Id="rId1" Type="http://schemas.openxmlformats.org/officeDocument/2006/relationships/hyperlink" Target="https://www.cer-rec.gc.ca/en/data-analysis/energy-markets/provincial-territorial-energy-profiles/provincial-territorial-energy-profiles-ontario.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transportenvironment.org/wp-content/uploads/2021/07/2021_04_TE_how_to_decarbonise_long_haul_trucking_in_Germany_final.pdf" TargetMode="External"/><Relationship Id="rId1" Type="http://schemas.openxmlformats.org/officeDocument/2006/relationships/hyperlink" Target="https://theicct.org/wp-content/uploads/2022/02/purchase-cost-ze-trucks-feb22-1.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transportenvironment.org/wp-content/uploads/2021/07/2021_04_TE_how_to_decarbonise_long_haul_trucking_in_Germany_final.pdf" TargetMode="External"/><Relationship Id="rId3" Type="http://schemas.openxmlformats.org/officeDocument/2006/relationships/hyperlink" Target="https://www.osti.gov/biblio/1156975/" TargetMode="External"/><Relationship Id="rId7" Type="http://schemas.openxmlformats.org/officeDocument/2006/relationships/hyperlink" Target="https://insideevs.com/news/444480/mercedes-genh2-truck-fuel-cell-concept-truck/" TargetMode="External"/><Relationship Id="rId2" Type="http://schemas.openxmlformats.org/officeDocument/2006/relationships/hyperlink" Target="https://www.justintools.com/unit-conversion/energy.php?k1=gasoline-gallon-equivalent&amp;k2=megajoules" TargetMode="External"/><Relationship Id="rId1" Type="http://schemas.openxmlformats.org/officeDocument/2006/relationships/hyperlink" Target="https://www.bankofcanada.ca/rates/related/inflation-calculator/" TargetMode="External"/><Relationship Id="rId6" Type="http://schemas.openxmlformats.org/officeDocument/2006/relationships/hyperlink" Target="https://www.hyundai.news/eu/articles/press-releases/hyundai-xcient-fuel-cell-heads-to-europe-for-commercial-use.html" TargetMode="External"/><Relationship Id="rId11" Type="http://schemas.openxmlformats.org/officeDocument/2006/relationships/drawing" Target="../drawings/drawing5.xml"/><Relationship Id="rId5" Type="http://schemas.openxmlformats.org/officeDocument/2006/relationships/hyperlink" Target="https://theicct.org/wp-content/uploads/2022/02/purchase-cost-ze-trucks-feb22-1.pdf" TargetMode="External"/><Relationship Id="rId10" Type="http://schemas.openxmlformats.org/officeDocument/2006/relationships/printerSettings" Target="../printerSettings/printerSettings3.bin"/><Relationship Id="rId4" Type="http://schemas.openxmlformats.org/officeDocument/2006/relationships/hyperlink" Target="https://www.omnicalculator.com/conversion/natural-gas-converter" TargetMode="External"/><Relationship Id="rId9" Type="http://schemas.openxmlformats.org/officeDocument/2006/relationships/hyperlink" Target="https://www.hydrogen.energy.gov/pdfs/21002-hydrogen-fueling-station-cost.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3BE1-C40C-4B5B-A6F8-F4D108B24FD2}">
  <sheetPr>
    <tabColor theme="3"/>
  </sheetPr>
  <dimension ref="A1:K27"/>
  <sheetViews>
    <sheetView showGridLines="0" tabSelected="1" workbookViewId="0">
      <selection activeCell="K19" sqref="K19"/>
    </sheetView>
  </sheetViews>
  <sheetFormatPr baseColWidth="10" defaultColWidth="0" defaultRowHeight="14.4" zeroHeight="1"/>
  <cols>
    <col min="1" max="10" width="9.109375" customWidth="1"/>
    <col min="11" max="11" width="35" customWidth="1"/>
    <col min="12" max="16384" width="9.109375" hidden="1"/>
  </cols>
  <sheetData>
    <row r="1" spans="2:6"/>
    <row r="2" spans="2:6" ht="17.399999999999999">
      <c r="B2" s="265" t="s">
        <v>580</v>
      </c>
      <c r="F2" s="35"/>
    </row>
    <row r="3" spans="2:6">
      <c r="B3" s="1" t="s">
        <v>576</v>
      </c>
      <c r="F3" s="35"/>
    </row>
    <row r="4" spans="2:6">
      <c r="B4" s="40" t="s">
        <v>577</v>
      </c>
      <c r="F4" s="35"/>
    </row>
    <row r="5" spans="2:6">
      <c r="B5" s="40"/>
      <c r="F5" s="35"/>
    </row>
    <row r="6" spans="2:6">
      <c r="B6" s="266" t="s">
        <v>578</v>
      </c>
      <c r="F6" s="35"/>
    </row>
    <row r="7" spans="2:6">
      <c r="B7" s="247" t="s">
        <v>579</v>
      </c>
      <c r="F7" s="35"/>
    </row>
    <row r="8" spans="2:6">
      <c r="B8" s="1"/>
    </row>
    <row r="9" spans="2:6"/>
    <row r="10" spans="2:6"/>
    <row r="11" spans="2:6"/>
    <row r="12" spans="2:6"/>
    <row r="13" spans="2:6"/>
    <row r="14" spans="2:6"/>
    <row r="15" spans="2:6"/>
    <row r="16" spans="2:6"/>
    <row r="17" spans="1:11"/>
    <row r="18" spans="1:11"/>
    <row r="19" spans="1:11" ht="100.5" customHeight="1"/>
    <row r="20" spans="1:11">
      <c r="A20" s="38" t="s">
        <v>41</v>
      </c>
      <c r="B20" s="37"/>
      <c r="C20" s="37"/>
      <c r="D20" s="37"/>
      <c r="E20" s="37"/>
      <c r="F20" s="37"/>
      <c r="G20" s="37"/>
      <c r="H20" s="37"/>
      <c r="I20" s="37"/>
      <c r="J20" s="37"/>
      <c r="K20" s="37"/>
    </row>
    <row r="21" spans="1:11"/>
    <row r="22" spans="1:11">
      <c r="E22" s="6" t="s">
        <v>42</v>
      </c>
    </row>
    <row r="23" spans="1:11">
      <c r="E23" s="6" t="s">
        <v>552</v>
      </c>
    </row>
    <row r="24" spans="1:11"/>
    <row r="25" spans="1:11">
      <c r="E25" s="6" t="s">
        <v>551</v>
      </c>
    </row>
    <row r="26" spans="1:11">
      <c r="E26" s="6" t="s">
        <v>553</v>
      </c>
    </row>
    <row r="27" spans="1:11"/>
  </sheetData>
  <sheetProtection algorithmName="SHA-512" hashValue="9CNxrDAc2f17mGt/HL4cps9bmrZgIW2jL+HZkKQACHn1FkOFseh/jqW/eOcw+swViRPTiaUqnRICXzED5y1Rqg==" saltValue="u4G9FKaQf+TdEU90fIIeWQ==" spinCount="100000" sheet="1" objects="1" scenarios="1"/>
  <hyperlinks>
    <hyperlink ref="B7" r:id="rId1" xr:uid="{02EC2304-928C-4C15-A9A3-348D1D318135}"/>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85E1-EB26-4239-B624-B34F19D3CFD6}">
  <sheetPr>
    <tabColor theme="1"/>
  </sheetPr>
  <dimension ref="A2:M30"/>
  <sheetViews>
    <sheetView zoomScale="110" zoomScaleNormal="110" workbookViewId="0">
      <selection activeCell="R18" sqref="R18"/>
    </sheetView>
  </sheetViews>
  <sheetFormatPr baseColWidth="10" defaultColWidth="8.88671875" defaultRowHeight="14.4"/>
  <cols>
    <col min="1" max="1" width="35.44140625" customWidth="1"/>
    <col min="2" max="2" width="13.33203125" customWidth="1"/>
    <col min="3" max="3" width="9.109375" customWidth="1"/>
    <col min="4" max="4" width="12.109375" customWidth="1"/>
    <col min="5" max="5" width="10.5546875" customWidth="1"/>
    <col min="6" max="6" width="10.33203125" customWidth="1"/>
    <col min="7" max="7" width="9.109375" customWidth="1"/>
    <col min="8" max="8" width="10.88671875" customWidth="1"/>
    <col min="9" max="9" width="9.109375" customWidth="1"/>
    <col min="11" max="11" width="12" customWidth="1"/>
    <col min="12" max="12" width="11.109375" customWidth="1"/>
  </cols>
  <sheetData>
    <row r="2" spans="1:13">
      <c r="A2" s="204"/>
      <c r="B2" s="267" t="s">
        <v>479</v>
      </c>
      <c r="C2" s="267"/>
      <c r="D2" s="267"/>
      <c r="E2" s="267"/>
      <c r="F2" s="267" t="s">
        <v>524</v>
      </c>
      <c r="G2" s="267"/>
      <c r="H2" s="267"/>
      <c r="I2" s="267"/>
      <c r="J2" s="267" t="s">
        <v>524</v>
      </c>
      <c r="K2" s="267"/>
      <c r="L2" s="267"/>
      <c r="M2" s="267"/>
    </row>
    <row r="3" spans="1:13">
      <c r="A3" s="206" t="s">
        <v>523</v>
      </c>
      <c r="B3" s="205" t="s">
        <v>256</v>
      </c>
      <c r="C3" s="205" t="s">
        <v>257</v>
      </c>
      <c r="D3" s="205" t="s">
        <v>259</v>
      </c>
      <c r="E3" s="205" t="s">
        <v>260</v>
      </c>
      <c r="F3" s="205" t="s">
        <v>256</v>
      </c>
      <c r="G3" s="205" t="s">
        <v>257</v>
      </c>
      <c r="H3" s="205" t="s">
        <v>259</v>
      </c>
      <c r="I3" s="205" t="s">
        <v>260</v>
      </c>
      <c r="J3" s="205" t="s">
        <v>543</v>
      </c>
      <c r="K3" s="205" t="s">
        <v>544</v>
      </c>
      <c r="L3" s="205" t="s">
        <v>545</v>
      </c>
      <c r="M3" s="205" t="s">
        <v>546</v>
      </c>
    </row>
    <row r="4" spans="1:13">
      <c r="A4" s="190" t="s">
        <v>548</v>
      </c>
      <c r="B4" s="208">
        <f>'Sensitivity Output'!B4</f>
        <v>293.91910073604657</v>
      </c>
      <c r="C4" s="208">
        <f>'Sensitivity Output'!B19</f>
        <v>-2223.8397228176441</v>
      </c>
      <c r="D4" s="208">
        <f>'Sensitivity Output'!B34</f>
        <v>294.79265021832572</v>
      </c>
      <c r="E4" s="208">
        <f>'Sensitivity Output'!B49</f>
        <v>1606.8632194285474</v>
      </c>
      <c r="F4" s="135">
        <f>IF(B4=MAX($B4:$E4),1,IF(B4=MIN($B4:$E4),4,IF(LARGE($B4:$E4,2)=B4,2,3)))</f>
        <v>3</v>
      </c>
      <c r="G4" s="135">
        <f t="shared" ref="G4" si="0">IF(C4=MAX($B4:$E4),1,IF(C4=MIN($B4:$E4),4,IF(LARGE($B4:$E4,2)=C4,2,3)))</f>
        <v>4</v>
      </c>
      <c r="H4" s="135">
        <f t="shared" ref="H4" si="1">IF(D4=MAX($B4:$E4),1,IF(D4=MIN($B4:$E4),4,IF(LARGE($B4:$E4,2)=D4,2,3)))</f>
        <v>2</v>
      </c>
      <c r="I4" s="135">
        <f t="shared" ref="I4" si="2">IF(E4=MAX($B4:$E4),1,IF(E4=MIN($B4:$E4),4,IF(LARGE($B4:$E4,2)=E4,2,3)))</f>
        <v>1</v>
      </c>
      <c r="J4" s="135" t="s">
        <v>260</v>
      </c>
      <c r="K4" s="207" t="s">
        <v>547</v>
      </c>
      <c r="L4" s="135" t="s">
        <v>256</v>
      </c>
      <c r="M4" s="135" t="s">
        <v>257</v>
      </c>
    </row>
    <row r="5" spans="1:13">
      <c r="A5" s="104" t="s">
        <v>525</v>
      </c>
      <c r="B5" s="208">
        <f>'Sensitivity Output'!B5</f>
        <v>-764.14493506443591</v>
      </c>
      <c r="C5" s="208">
        <f>'Sensitivity Output'!B19</f>
        <v>-2223.8397228176441</v>
      </c>
      <c r="D5" s="208">
        <f>'Sensitivity Output'!B34</f>
        <v>294.79265021832572</v>
      </c>
      <c r="E5" s="208">
        <f>'Sensitivity Output'!B49</f>
        <v>1606.8632194285474</v>
      </c>
      <c r="F5" s="135">
        <f>IF(B5=MAX($B5:$E5),1,IF(B5=MIN($B5:$E5),4,IF(LARGE($B5:$E5,2)=B5,2,3)))</f>
        <v>3</v>
      </c>
      <c r="G5" s="135">
        <f t="shared" ref="G5:I5" si="3">IF(C5=MAX($B5:$E5),1,IF(C5=MIN($B5:$E5),4,IF(LARGE($B5:$E5,2)=C5,2,3)))</f>
        <v>4</v>
      </c>
      <c r="H5" s="135">
        <f t="shared" si="3"/>
        <v>2</v>
      </c>
      <c r="I5" s="135">
        <f t="shared" si="3"/>
        <v>1</v>
      </c>
      <c r="J5" s="135" t="s">
        <v>260</v>
      </c>
      <c r="K5" s="207" t="s">
        <v>547</v>
      </c>
      <c r="L5" s="135" t="s">
        <v>256</v>
      </c>
      <c r="M5" s="135" t="s">
        <v>257</v>
      </c>
    </row>
    <row r="6" spans="1:13">
      <c r="A6" s="104" t="s">
        <v>526</v>
      </c>
      <c r="B6" s="208">
        <f>'Sensitivity Output'!B6</f>
        <v>1351.9831365365299</v>
      </c>
      <c r="C6" s="208">
        <f>'Sensitivity Output'!B19</f>
        <v>-2223.8397228176441</v>
      </c>
      <c r="D6" s="208">
        <f>'Sensitivity Output'!B34</f>
        <v>294.79265021832572</v>
      </c>
      <c r="E6" s="208">
        <f>'Sensitivity Output'!B49</f>
        <v>1606.8632194285474</v>
      </c>
      <c r="F6" s="135">
        <f t="shared" ref="F6:F30" si="4">IF(B6=MAX($B6:$E6),1,IF(B6=MIN($B6:$E6),4,IF(LARGE($B6:$E6,2)=B6,2,3)))</f>
        <v>2</v>
      </c>
      <c r="G6" s="135">
        <f t="shared" ref="G6:G30" si="5">IF(C6=MAX($B6:$E6),1,IF(C6=MIN($B6:$E6),4,IF(LARGE($B6:$E6,2)=C6,2,3)))</f>
        <v>4</v>
      </c>
      <c r="H6" s="135">
        <f t="shared" ref="H6:H30" si="6">IF(D6=MAX($B6:$E6),1,IF(D6=MIN($B6:$E6),4,IF(LARGE($B6:$E6,2)=D6,2,3)))</f>
        <v>3</v>
      </c>
      <c r="I6" s="135">
        <f t="shared" ref="I6:I30" si="7">IF(E6=MAX($B6:$E6),1,IF(E6=MIN($B6:$E6),4,IF(LARGE($B6:$E6,2)=E6,2,3)))</f>
        <v>1</v>
      </c>
      <c r="J6" s="135" t="s">
        <v>260</v>
      </c>
      <c r="K6" s="135" t="s">
        <v>256</v>
      </c>
      <c r="L6" s="207" t="s">
        <v>547</v>
      </c>
      <c r="M6" s="135" t="s">
        <v>257</v>
      </c>
    </row>
    <row r="7" spans="1:13">
      <c r="A7" s="104" t="s">
        <v>527</v>
      </c>
      <c r="B7" s="208">
        <f>'Sensitivity Output'!B4</f>
        <v>293.91910073604657</v>
      </c>
      <c r="C7" s="208">
        <f>'Sensitivity Output'!B20</f>
        <v>-2899.9435404990663</v>
      </c>
      <c r="D7" s="208">
        <f>'Sensitivity Output'!B34</f>
        <v>294.79265021832572</v>
      </c>
      <c r="E7" s="208">
        <f>'Sensitivity Output'!B49</f>
        <v>1606.8632194285474</v>
      </c>
      <c r="F7" s="135">
        <f t="shared" si="4"/>
        <v>3</v>
      </c>
      <c r="G7" s="135">
        <f t="shared" si="5"/>
        <v>4</v>
      </c>
      <c r="H7" s="135">
        <f t="shared" si="6"/>
        <v>2</v>
      </c>
      <c r="I7" s="135">
        <f t="shared" si="7"/>
        <v>1</v>
      </c>
      <c r="J7" s="135" t="s">
        <v>260</v>
      </c>
      <c r="K7" s="135" t="s">
        <v>547</v>
      </c>
      <c r="L7" s="207" t="s">
        <v>256</v>
      </c>
      <c r="M7" s="135" t="s">
        <v>257</v>
      </c>
    </row>
    <row r="8" spans="1:13">
      <c r="A8" s="104" t="s">
        <v>528</v>
      </c>
      <c r="B8" s="208">
        <f>'Sensitivity Output'!B4</f>
        <v>293.91910073604657</v>
      </c>
      <c r="C8" s="208">
        <f>'Sensitivity Output'!B21</f>
        <v>-1547.7359051362218</v>
      </c>
      <c r="D8" s="208">
        <f>'Sensitivity Output'!B34</f>
        <v>294.79265021832572</v>
      </c>
      <c r="E8" s="208">
        <f>'Sensitivity Output'!B49</f>
        <v>1606.8632194285474</v>
      </c>
      <c r="F8" s="135">
        <f t="shared" si="4"/>
        <v>3</v>
      </c>
      <c r="G8" s="135">
        <f t="shared" si="5"/>
        <v>4</v>
      </c>
      <c r="H8" s="135">
        <f t="shared" si="6"/>
        <v>2</v>
      </c>
      <c r="I8" s="135">
        <f t="shared" si="7"/>
        <v>1</v>
      </c>
      <c r="J8" s="135" t="s">
        <v>260</v>
      </c>
      <c r="K8" s="135" t="s">
        <v>547</v>
      </c>
      <c r="L8" s="207" t="s">
        <v>256</v>
      </c>
      <c r="M8" s="135" t="s">
        <v>257</v>
      </c>
    </row>
    <row r="9" spans="1:13">
      <c r="A9" s="104" t="s">
        <v>529</v>
      </c>
      <c r="B9" s="208">
        <f>'Sensitivity Output'!B4</f>
        <v>293.91910073604657</v>
      </c>
      <c r="C9" s="208">
        <f>'Sensitivity Output'!B19</f>
        <v>-2223.8397228176441</v>
      </c>
      <c r="D9" s="208">
        <f>'Sensitivity Output'!B35</f>
        <v>-143.33058951632199</v>
      </c>
      <c r="E9" s="208">
        <f>'Sensitivity Output'!B49</f>
        <v>1606.8632194285474</v>
      </c>
      <c r="F9" s="135">
        <f t="shared" si="4"/>
        <v>2</v>
      </c>
      <c r="G9" s="135">
        <f t="shared" si="5"/>
        <v>4</v>
      </c>
      <c r="H9" s="135">
        <f t="shared" si="6"/>
        <v>3</v>
      </c>
      <c r="I9" s="135">
        <f t="shared" si="7"/>
        <v>1</v>
      </c>
      <c r="J9" s="135" t="s">
        <v>260</v>
      </c>
      <c r="K9" s="135" t="s">
        <v>256</v>
      </c>
      <c r="L9" s="207" t="s">
        <v>547</v>
      </c>
      <c r="M9" s="135" t="s">
        <v>257</v>
      </c>
    </row>
    <row r="10" spans="1:13">
      <c r="A10" s="104" t="s">
        <v>530</v>
      </c>
      <c r="B10" s="208">
        <f>'Sensitivity Output'!B4</f>
        <v>293.91910073604657</v>
      </c>
      <c r="C10" s="208">
        <f>'Sensitivity Output'!B19</f>
        <v>-2223.8397228176441</v>
      </c>
      <c r="D10" s="208">
        <f>'Sensitivity Output'!B36</f>
        <v>732.915889952974</v>
      </c>
      <c r="E10" s="208">
        <f>'Sensitivity Output'!B49</f>
        <v>1606.8632194285474</v>
      </c>
      <c r="F10" s="135">
        <f t="shared" si="4"/>
        <v>3</v>
      </c>
      <c r="G10" s="135">
        <f t="shared" si="5"/>
        <v>4</v>
      </c>
      <c r="H10" s="135">
        <f t="shared" si="6"/>
        <v>2</v>
      </c>
      <c r="I10" s="135">
        <f t="shared" si="7"/>
        <v>1</v>
      </c>
      <c r="J10" s="135" t="s">
        <v>260</v>
      </c>
      <c r="K10" s="207" t="s">
        <v>547</v>
      </c>
      <c r="L10" s="135" t="s">
        <v>256</v>
      </c>
      <c r="M10" s="135" t="s">
        <v>257</v>
      </c>
    </row>
    <row r="11" spans="1:13">
      <c r="A11" s="104" t="s">
        <v>531</v>
      </c>
      <c r="B11" s="208">
        <f>'Sensitivity Output'!B4</f>
        <v>293.91910073604657</v>
      </c>
      <c r="C11" s="208">
        <f>'Sensitivity Output'!B19</f>
        <v>-2223.8397228176441</v>
      </c>
      <c r="D11" s="208">
        <f>'Sensitivity Output'!B34</f>
        <v>294.79265021832572</v>
      </c>
      <c r="E11" s="208">
        <f>'Sensitivity Output'!B50</f>
        <v>984.50091675402098</v>
      </c>
      <c r="F11" s="135">
        <f t="shared" si="4"/>
        <v>3</v>
      </c>
      <c r="G11" s="135">
        <f t="shared" si="5"/>
        <v>4</v>
      </c>
      <c r="H11" s="135">
        <f t="shared" si="6"/>
        <v>2</v>
      </c>
      <c r="I11" s="135">
        <f t="shared" si="7"/>
        <v>1</v>
      </c>
      <c r="J11" s="135" t="s">
        <v>260</v>
      </c>
      <c r="K11" s="135" t="s">
        <v>547</v>
      </c>
      <c r="L11" s="207" t="s">
        <v>256</v>
      </c>
      <c r="M11" s="135" t="s">
        <v>257</v>
      </c>
    </row>
    <row r="12" spans="1:13">
      <c r="A12" s="104" t="s">
        <v>532</v>
      </c>
      <c r="B12" s="208">
        <f>'Sensitivity Output'!B4</f>
        <v>293.91910073604657</v>
      </c>
      <c r="C12" s="208">
        <f>'Sensitivity Output'!B19</f>
        <v>-2223.8397228176441</v>
      </c>
      <c r="D12" s="208">
        <f>'Sensitivity Output'!B34</f>
        <v>294.79265021832572</v>
      </c>
      <c r="E12" s="208">
        <f>'Sensitivity Output'!B51</f>
        <v>2229.2255221030732</v>
      </c>
      <c r="F12" s="135">
        <f t="shared" si="4"/>
        <v>3</v>
      </c>
      <c r="G12" s="135">
        <f t="shared" si="5"/>
        <v>4</v>
      </c>
      <c r="H12" s="135">
        <f t="shared" si="6"/>
        <v>2</v>
      </c>
      <c r="I12" s="135">
        <f t="shared" si="7"/>
        <v>1</v>
      </c>
      <c r="J12" s="135" t="s">
        <v>260</v>
      </c>
      <c r="K12" s="135" t="s">
        <v>547</v>
      </c>
      <c r="L12" s="207" t="s">
        <v>256</v>
      </c>
      <c r="M12" s="135" t="s">
        <v>257</v>
      </c>
    </row>
    <row r="13" spans="1:13">
      <c r="A13" s="104" t="s">
        <v>496</v>
      </c>
      <c r="B13" s="208">
        <f>'Sensitivity Output'!B7</f>
        <v>994.34256399660842</v>
      </c>
      <c r="C13" s="208">
        <f>'Sensitivity Output'!B22</f>
        <v>-1593.4977253019342</v>
      </c>
      <c r="D13" s="208">
        <f>'Sensitivity Output'!B37</f>
        <v>925.13464773403382</v>
      </c>
      <c r="E13" s="208">
        <f>'Sensitivity Output'!B52</f>
        <v>2568.6221026318385</v>
      </c>
      <c r="F13" s="135">
        <f t="shared" si="4"/>
        <v>2</v>
      </c>
      <c r="G13" s="135">
        <f t="shared" si="5"/>
        <v>4</v>
      </c>
      <c r="H13" s="135">
        <f t="shared" si="6"/>
        <v>3</v>
      </c>
      <c r="I13" s="135">
        <f t="shared" si="7"/>
        <v>1</v>
      </c>
      <c r="J13" s="135" t="s">
        <v>260</v>
      </c>
      <c r="K13" s="135" t="s">
        <v>256</v>
      </c>
      <c r="L13" s="207" t="s">
        <v>547</v>
      </c>
      <c r="M13" s="135" t="s">
        <v>257</v>
      </c>
    </row>
    <row r="14" spans="1:13">
      <c r="A14" s="104" t="s">
        <v>495</v>
      </c>
      <c r="B14" s="208">
        <f>'Sensitivity Output'!B8</f>
        <v>-406.50436252451505</v>
      </c>
      <c r="C14" s="208">
        <f>'Sensitivity Output'!B23</f>
        <v>-2854.181720333353</v>
      </c>
      <c r="D14" s="208">
        <f>'Sensitivity Output'!B38</f>
        <v>-335.54934729738375</v>
      </c>
      <c r="E14" s="208">
        <f>'Sensitivity Output'!B53</f>
        <v>968.76379943313236</v>
      </c>
      <c r="F14" s="135">
        <f t="shared" si="4"/>
        <v>3</v>
      </c>
      <c r="G14" s="135">
        <f t="shared" si="5"/>
        <v>4</v>
      </c>
      <c r="H14" s="135">
        <f t="shared" si="6"/>
        <v>2</v>
      </c>
      <c r="I14" s="135">
        <f t="shared" si="7"/>
        <v>1</v>
      </c>
      <c r="J14" s="135" t="s">
        <v>547</v>
      </c>
      <c r="K14" s="207" t="s">
        <v>260</v>
      </c>
      <c r="L14" s="135" t="s">
        <v>256</v>
      </c>
      <c r="M14" s="135" t="s">
        <v>257</v>
      </c>
    </row>
    <row r="15" spans="1:13">
      <c r="A15" s="104" t="s">
        <v>497</v>
      </c>
      <c r="B15" s="208">
        <f>'Sensitivity Output'!B9</f>
        <v>179.42130602753437</v>
      </c>
      <c r="C15" s="208">
        <f>'Sensitivity Output'!B19</f>
        <v>-2223.8397228176441</v>
      </c>
      <c r="D15" s="208">
        <f>'Sensitivity Output'!B39</f>
        <v>209.88944238967881</v>
      </c>
      <c r="E15" s="208">
        <f>'Sensitivity Output'!B49</f>
        <v>1606.8632194285474</v>
      </c>
      <c r="F15" s="135">
        <f t="shared" si="4"/>
        <v>3</v>
      </c>
      <c r="G15" s="135">
        <f t="shared" si="5"/>
        <v>4</v>
      </c>
      <c r="H15" s="135">
        <f t="shared" si="6"/>
        <v>2</v>
      </c>
      <c r="I15" s="135">
        <f t="shared" si="7"/>
        <v>1</v>
      </c>
      <c r="J15" s="135" t="s">
        <v>260</v>
      </c>
      <c r="K15" s="207" t="s">
        <v>547</v>
      </c>
      <c r="L15" s="135" t="s">
        <v>256</v>
      </c>
      <c r="M15" s="135" t="s">
        <v>257</v>
      </c>
    </row>
    <row r="16" spans="1:13">
      <c r="A16" s="104" t="s">
        <v>498</v>
      </c>
      <c r="B16" s="208">
        <f>'Sensitivity Output'!B10</f>
        <v>408.41689544455897</v>
      </c>
      <c r="C16" s="208">
        <f>'Sensitivity Output'!B19</f>
        <v>-2223.8397228176441</v>
      </c>
      <c r="D16" s="208">
        <f>'Sensitivity Output'!B40</f>
        <v>379.6958580469713</v>
      </c>
      <c r="E16" s="208">
        <f>'Sensitivity Output'!B49</f>
        <v>1606.8632194285474</v>
      </c>
      <c r="F16" s="135">
        <f t="shared" si="4"/>
        <v>2</v>
      </c>
      <c r="G16" s="135">
        <f t="shared" si="5"/>
        <v>4</v>
      </c>
      <c r="H16" s="135">
        <f t="shared" si="6"/>
        <v>3</v>
      </c>
      <c r="I16" s="135">
        <f t="shared" si="7"/>
        <v>1</v>
      </c>
      <c r="J16" s="135" t="s">
        <v>260</v>
      </c>
      <c r="K16" s="135" t="s">
        <v>256</v>
      </c>
      <c r="L16" s="207" t="s">
        <v>547</v>
      </c>
      <c r="M16" s="135" t="s">
        <v>257</v>
      </c>
    </row>
    <row r="17" spans="1:13">
      <c r="A17" s="104" t="s">
        <v>533</v>
      </c>
      <c r="B17" s="208">
        <f>'Sensitivity Output'!B4</f>
        <v>293.91910073604657</v>
      </c>
      <c r="C17" s="208">
        <f>'Sensitivity Output'!B24</f>
        <v>-3999.088613780254</v>
      </c>
      <c r="D17" s="208">
        <f>'Sensitivity Output'!B34</f>
        <v>294.79265021832572</v>
      </c>
      <c r="E17" s="208">
        <f>'Sensitivity Output'!B49</f>
        <v>1606.8632194285474</v>
      </c>
      <c r="F17" s="135">
        <f t="shared" si="4"/>
        <v>3</v>
      </c>
      <c r="G17" s="135">
        <f t="shared" si="5"/>
        <v>4</v>
      </c>
      <c r="H17" s="135">
        <f t="shared" si="6"/>
        <v>2</v>
      </c>
      <c r="I17" s="135">
        <f t="shared" si="7"/>
        <v>1</v>
      </c>
      <c r="J17" s="135" t="s">
        <v>260</v>
      </c>
      <c r="K17" s="135" t="s">
        <v>547</v>
      </c>
      <c r="L17" s="207" t="s">
        <v>256</v>
      </c>
      <c r="M17" s="135" t="s">
        <v>257</v>
      </c>
    </row>
    <row r="18" spans="1:13">
      <c r="A18" s="104" t="s">
        <v>534</v>
      </c>
      <c r="B18" s="208">
        <f>'Sensitivity Output'!B4</f>
        <v>293.91910073604657</v>
      </c>
      <c r="C18" s="208">
        <f>'Sensitivity Output'!B25</f>
        <v>-448.59083185503414</v>
      </c>
      <c r="D18" s="208">
        <f>'Sensitivity Output'!B34</f>
        <v>294.79265021832572</v>
      </c>
      <c r="E18" s="208">
        <f>'Sensitivity Output'!B49</f>
        <v>1606.8632194285474</v>
      </c>
      <c r="F18" s="135">
        <f t="shared" si="4"/>
        <v>3</v>
      </c>
      <c r="G18" s="135">
        <f t="shared" si="5"/>
        <v>4</v>
      </c>
      <c r="H18" s="135">
        <f t="shared" si="6"/>
        <v>2</v>
      </c>
      <c r="I18" s="135">
        <f t="shared" si="7"/>
        <v>1</v>
      </c>
      <c r="J18" s="135" t="s">
        <v>260</v>
      </c>
      <c r="K18" s="135" t="s">
        <v>547</v>
      </c>
      <c r="L18" s="207" t="s">
        <v>256</v>
      </c>
      <c r="M18" s="135" t="s">
        <v>257</v>
      </c>
    </row>
    <row r="19" spans="1:13">
      <c r="A19" s="104" t="s">
        <v>549</v>
      </c>
      <c r="B19" s="208">
        <f>'Sensitivity Output'!B4</f>
        <v>293.91910073604657</v>
      </c>
      <c r="C19" s="208">
        <f>'Sensitivity Output'!B19</f>
        <v>-2223.8397228176441</v>
      </c>
      <c r="D19" s="208">
        <f>'Sensitivity Output'!B34</f>
        <v>294.79265021832572</v>
      </c>
      <c r="E19" s="208">
        <f>'Sensitivity Output'!B54</f>
        <v>1099.2394512806666</v>
      </c>
      <c r="F19" s="135">
        <f t="shared" ref="F19:F20" si="8">IF(B19=MAX($B19:$E19),1,IF(B19=MIN($B19:$E19),4,IF(LARGE($B19:$E19,2)=B19,2,3)))</f>
        <v>3</v>
      </c>
      <c r="G19" s="135">
        <f t="shared" ref="G19:G20" si="9">IF(C19=MAX($B19:$E19),1,IF(C19=MIN($B19:$E19),4,IF(LARGE($B19:$E19,2)=C19,2,3)))</f>
        <v>4</v>
      </c>
      <c r="H19" s="135">
        <f t="shared" ref="H19:H20" si="10">IF(D19=MAX($B19:$E19),1,IF(D19=MIN($B19:$E19),4,IF(LARGE($B19:$E19,2)=D19,2,3)))</f>
        <v>2</v>
      </c>
      <c r="I19" s="135">
        <f t="shared" ref="I19:I20" si="11">IF(E19=MAX($B19:$E19),1,IF(E19=MIN($B19:$E19),4,IF(LARGE($B19:$E19,2)=E19,2,3)))</f>
        <v>1</v>
      </c>
      <c r="J19" s="135" t="s">
        <v>260</v>
      </c>
      <c r="K19" s="135" t="s">
        <v>547</v>
      </c>
      <c r="L19" s="207" t="s">
        <v>256</v>
      </c>
      <c r="M19" s="135" t="s">
        <v>257</v>
      </c>
    </row>
    <row r="20" spans="1:13">
      <c r="A20" s="104" t="s">
        <v>550</v>
      </c>
      <c r="B20" s="208">
        <f>'Sensitivity Output'!B4</f>
        <v>293.91910073604657</v>
      </c>
      <c r="C20" s="208">
        <f>'Sensitivity Output'!B19</f>
        <v>-2223.8397228176441</v>
      </c>
      <c r="D20" s="208">
        <f>'Sensitivity Output'!B34</f>
        <v>294.79265021832572</v>
      </c>
      <c r="E20" s="208">
        <f>'Sensitivity Output'!B55</f>
        <v>2114.486987576428</v>
      </c>
      <c r="F20" s="135">
        <f t="shared" si="8"/>
        <v>3</v>
      </c>
      <c r="G20" s="135">
        <f t="shared" si="9"/>
        <v>4</v>
      </c>
      <c r="H20" s="135">
        <f t="shared" si="10"/>
        <v>2</v>
      </c>
      <c r="I20" s="135">
        <f t="shared" si="11"/>
        <v>1</v>
      </c>
      <c r="J20" s="135" t="s">
        <v>260</v>
      </c>
      <c r="K20" s="135" t="s">
        <v>547</v>
      </c>
      <c r="L20" s="207" t="s">
        <v>256</v>
      </c>
      <c r="M20" s="135" t="s">
        <v>257</v>
      </c>
    </row>
    <row r="21" spans="1:13">
      <c r="A21" s="104" t="s">
        <v>535</v>
      </c>
      <c r="B21" s="208">
        <f>'Sensitivity Output'!B11</f>
        <v>149.96027599925154</v>
      </c>
      <c r="C21" s="208">
        <f>'Sensitivity Output'!B19</f>
        <v>-2223.8397228176441</v>
      </c>
      <c r="D21" s="208">
        <f>'Sensitivity Output'!B34</f>
        <v>294.79265021832572</v>
      </c>
      <c r="E21" s="208">
        <f>'Sensitivity Output'!B49</f>
        <v>1606.8632194285474</v>
      </c>
      <c r="F21" s="135">
        <f t="shared" si="4"/>
        <v>3</v>
      </c>
      <c r="G21" s="135">
        <f t="shared" si="5"/>
        <v>4</v>
      </c>
      <c r="H21" s="135">
        <f t="shared" si="6"/>
        <v>2</v>
      </c>
      <c r="I21" s="135">
        <f t="shared" si="7"/>
        <v>1</v>
      </c>
      <c r="J21" s="135" t="s">
        <v>260</v>
      </c>
      <c r="K21" s="207" t="s">
        <v>547</v>
      </c>
      <c r="L21" s="135" t="s">
        <v>256</v>
      </c>
      <c r="M21" s="135" t="s">
        <v>257</v>
      </c>
    </row>
    <row r="22" spans="1:13">
      <c r="A22" s="104" t="s">
        <v>536</v>
      </c>
      <c r="B22" s="208">
        <f>'Sensitivity Output'!B12</f>
        <v>437.8779254728417</v>
      </c>
      <c r="C22" s="208">
        <f>'Sensitivity Output'!B19</f>
        <v>-2223.8397228176441</v>
      </c>
      <c r="D22" s="208">
        <f>'Sensitivity Output'!B34</f>
        <v>294.79265021832572</v>
      </c>
      <c r="E22" s="208">
        <f>'Sensitivity Output'!B49</f>
        <v>1606.8632194285474</v>
      </c>
      <c r="F22" s="135">
        <f t="shared" si="4"/>
        <v>2</v>
      </c>
      <c r="G22" s="135">
        <f t="shared" si="5"/>
        <v>4</v>
      </c>
      <c r="H22" s="135">
        <f t="shared" si="6"/>
        <v>3</v>
      </c>
      <c r="I22" s="135">
        <f t="shared" si="7"/>
        <v>1</v>
      </c>
      <c r="J22" s="135" t="s">
        <v>260</v>
      </c>
      <c r="K22" s="135" t="s">
        <v>256</v>
      </c>
      <c r="L22" s="207" t="s">
        <v>547</v>
      </c>
      <c r="M22" s="135" t="s">
        <v>257</v>
      </c>
    </row>
    <row r="23" spans="1:13">
      <c r="A23" s="104" t="s">
        <v>537</v>
      </c>
      <c r="B23" s="208">
        <f>'Sensitivity Output'!B4</f>
        <v>293.91910073604657</v>
      </c>
      <c r="C23" s="208">
        <f>'Sensitivity Output'!B26</f>
        <v>-2484.1161087029541</v>
      </c>
      <c r="D23" s="208">
        <f>'Sensitivity Output'!B34</f>
        <v>294.79265021832572</v>
      </c>
      <c r="E23" s="208">
        <f>'Sensitivity Output'!B49</f>
        <v>1606.8632194285474</v>
      </c>
      <c r="F23" s="135">
        <f t="shared" si="4"/>
        <v>3</v>
      </c>
      <c r="G23" s="135">
        <f t="shared" si="5"/>
        <v>4</v>
      </c>
      <c r="H23" s="135">
        <f t="shared" si="6"/>
        <v>2</v>
      </c>
      <c r="I23" s="135">
        <f t="shared" si="7"/>
        <v>1</v>
      </c>
      <c r="J23" s="135" t="s">
        <v>260</v>
      </c>
      <c r="K23" s="135" t="s">
        <v>547</v>
      </c>
      <c r="L23" s="207" t="s">
        <v>256</v>
      </c>
      <c r="M23" s="135" t="s">
        <v>257</v>
      </c>
    </row>
    <row r="24" spans="1:13">
      <c r="A24" s="104" t="s">
        <v>538</v>
      </c>
      <c r="B24" s="208">
        <f>'Sensitivity Output'!B4</f>
        <v>293.91910073604657</v>
      </c>
      <c r="C24" s="208">
        <f>'Sensitivity Output'!B27</f>
        <v>-1963.5633369323343</v>
      </c>
      <c r="D24" s="208">
        <f>'Sensitivity Output'!B34</f>
        <v>294.79265021832572</v>
      </c>
      <c r="E24" s="208">
        <f>'Sensitivity Output'!B49</f>
        <v>1606.8632194285474</v>
      </c>
      <c r="F24" s="135">
        <f t="shared" si="4"/>
        <v>3</v>
      </c>
      <c r="G24" s="135">
        <f t="shared" si="5"/>
        <v>4</v>
      </c>
      <c r="H24" s="135">
        <f t="shared" si="6"/>
        <v>2</v>
      </c>
      <c r="I24" s="135">
        <f t="shared" si="7"/>
        <v>1</v>
      </c>
      <c r="J24" s="135" t="s">
        <v>260</v>
      </c>
      <c r="K24" s="135" t="s">
        <v>547</v>
      </c>
      <c r="L24" s="207" t="s">
        <v>256</v>
      </c>
      <c r="M24" s="135" t="s">
        <v>257</v>
      </c>
    </row>
    <row r="25" spans="1:13">
      <c r="A25" s="104" t="s">
        <v>539</v>
      </c>
      <c r="B25" s="208">
        <f>'Sensitivity Output'!B4</f>
        <v>293.91910073604657</v>
      </c>
      <c r="C25" s="208">
        <f>'Sensitivity Output'!B19</f>
        <v>-2223.8397228176441</v>
      </c>
      <c r="D25" s="208">
        <f>'Sensitivity Output'!B41</f>
        <v>-896.4874166533009</v>
      </c>
      <c r="E25" s="208">
        <f>'Sensitivity Output'!B49</f>
        <v>1606.8632194285474</v>
      </c>
      <c r="F25" s="135">
        <f t="shared" si="4"/>
        <v>2</v>
      </c>
      <c r="G25" s="135">
        <f t="shared" si="5"/>
        <v>4</v>
      </c>
      <c r="H25" s="135">
        <f t="shared" si="6"/>
        <v>3</v>
      </c>
      <c r="I25" s="135">
        <f t="shared" si="7"/>
        <v>1</v>
      </c>
      <c r="J25" s="135" t="s">
        <v>260</v>
      </c>
      <c r="K25" s="135" t="s">
        <v>256</v>
      </c>
      <c r="L25" s="207" t="s">
        <v>547</v>
      </c>
      <c r="M25" s="135" t="s">
        <v>257</v>
      </c>
    </row>
    <row r="26" spans="1:13">
      <c r="A26" s="104" t="s">
        <v>540</v>
      </c>
      <c r="B26" s="208">
        <f>'Sensitivity Output'!B4</f>
        <v>293.91910073604657</v>
      </c>
      <c r="C26" s="208">
        <f>'Sensitivity Output'!B19</f>
        <v>-2223.8397228176441</v>
      </c>
      <c r="D26" s="208">
        <f>'Sensitivity Output'!B42</f>
        <v>1486.0727170899524</v>
      </c>
      <c r="E26" s="208">
        <f>'Sensitivity Output'!B49</f>
        <v>1606.8632194285474</v>
      </c>
      <c r="F26" s="135">
        <f t="shared" si="4"/>
        <v>3</v>
      </c>
      <c r="G26" s="135">
        <f t="shared" si="5"/>
        <v>4</v>
      </c>
      <c r="H26" s="135">
        <f t="shared" si="6"/>
        <v>2</v>
      </c>
      <c r="I26" s="135">
        <f t="shared" si="7"/>
        <v>1</v>
      </c>
      <c r="J26" s="135" t="s">
        <v>260</v>
      </c>
      <c r="K26" s="207" t="s">
        <v>547</v>
      </c>
      <c r="L26" s="135" t="s">
        <v>256</v>
      </c>
      <c r="M26" s="135" t="s">
        <v>257</v>
      </c>
    </row>
    <row r="27" spans="1:13">
      <c r="A27" s="104" t="s">
        <v>541</v>
      </c>
      <c r="B27" s="208">
        <f>'Sensitivity Output'!B4</f>
        <v>293.91910073604657</v>
      </c>
      <c r="C27" s="208">
        <f>'Sensitivity Output'!B19</f>
        <v>-2223.8397228176441</v>
      </c>
      <c r="D27" s="208">
        <f>'Sensitivity Output'!B34</f>
        <v>294.79265021832572</v>
      </c>
      <c r="E27" s="208">
        <f>'Sensitivity Output'!B56</f>
        <v>1445.0334878246092</v>
      </c>
      <c r="F27" s="135">
        <f t="shared" si="4"/>
        <v>3</v>
      </c>
      <c r="G27" s="135">
        <f t="shared" si="5"/>
        <v>4</v>
      </c>
      <c r="H27" s="135">
        <f t="shared" si="6"/>
        <v>2</v>
      </c>
      <c r="I27" s="135">
        <f t="shared" si="7"/>
        <v>1</v>
      </c>
      <c r="J27" s="135" t="s">
        <v>260</v>
      </c>
      <c r="K27" s="135" t="s">
        <v>547</v>
      </c>
      <c r="L27" s="207" t="s">
        <v>256</v>
      </c>
      <c r="M27" s="135" t="s">
        <v>257</v>
      </c>
    </row>
    <row r="28" spans="1:13">
      <c r="A28" s="104" t="s">
        <v>542</v>
      </c>
      <c r="B28" s="208">
        <f>'Sensitivity Output'!B4</f>
        <v>293.91910073604657</v>
      </c>
      <c r="C28" s="208">
        <f>'Sensitivity Output'!B19</f>
        <v>-2223.8397228176441</v>
      </c>
      <c r="D28" s="208">
        <f>'Sensitivity Output'!B34</f>
        <v>294.79265021832572</v>
      </c>
      <c r="E28" s="208">
        <f>'Sensitivity Output'!B57</f>
        <v>1768.6929510324851</v>
      </c>
      <c r="F28" s="135">
        <f t="shared" si="4"/>
        <v>3</v>
      </c>
      <c r="G28" s="135">
        <f t="shared" si="5"/>
        <v>4</v>
      </c>
      <c r="H28" s="135">
        <f t="shared" si="6"/>
        <v>2</v>
      </c>
      <c r="I28" s="135">
        <f t="shared" si="7"/>
        <v>1</v>
      </c>
      <c r="J28" s="135" t="s">
        <v>260</v>
      </c>
      <c r="K28" s="135" t="s">
        <v>547</v>
      </c>
      <c r="L28" s="207" t="s">
        <v>256</v>
      </c>
      <c r="M28" s="135" t="s">
        <v>257</v>
      </c>
    </row>
    <row r="29" spans="1:13">
      <c r="A29" s="104" t="s">
        <v>514</v>
      </c>
      <c r="B29" s="208">
        <f>'Sensitivity Output'!B13</f>
        <v>2721.9353916974305</v>
      </c>
      <c r="C29" s="208">
        <f>'Sensitivity Output'!B28</f>
        <v>-7908.4473399389935</v>
      </c>
      <c r="D29" s="208">
        <f>'Sensitivity Output'!B43</f>
        <v>7074.2287205391485</v>
      </c>
      <c r="E29" s="208">
        <f>'Sensitivity Output'!B58</f>
        <v>6970.0226781722713</v>
      </c>
      <c r="F29" s="135">
        <f t="shared" si="4"/>
        <v>3</v>
      </c>
      <c r="G29" s="135">
        <f t="shared" si="5"/>
        <v>4</v>
      </c>
      <c r="H29" s="135">
        <f t="shared" si="6"/>
        <v>1</v>
      </c>
      <c r="I29" s="135">
        <f t="shared" si="7"/>
        <v>2</v>
      </c>
      <c r="J29" s="135" t="s">
        <v>547</v>
      </c>
      <c r="K29" s="207" t="s">
        <v>260</v>
      </c>
      <c r="L29" s="135" t="s">
        <v>256</v>
      </c>
      <c r="M29" s="135" t="s">
        <v>257</v>
      </c>
    </row>
    <row r="30" spans="1:13">
      <c r="A30" s="104" t="s">
        <v>515</v>
      </c>
      <c r="B30" s="208">
        <f>'Sensitivity Output'!B14</f>
        <v>835.0814827897957</v>
      </c>
      <c r="C30" s="208">
        <f>'Sensitivity Output'!B29</f>
        <v>-3741.2377461378164</v>
      </c>
      <c r="D30" s="208">
        <f>'Sensitivity Output'!B44</f>
        <v>1871.6740267261703</v>
      </c>
      <c r="E30" s="208">
        <f>'Sensitivity Output'!B59</f>
        <v>2957.9152898445582</v>
      </c>
      <c r="F30" s="135">
        <f t="shared" si="4"/>
        <v>3</v>
      </c>
      <c r="G30" s="135">
        <f t="shared" si="5"/>
        <v>4</v>
      </c>
      <c r="H30" s="135">
        <f t="shared" si="6"/>
        <v>2</v>
      </c>
      <c r="I30" s="135">
        <f t="shared" si="7"/>
        <v>1</v>
      </c>
      <c r="J30" s="135" t="s">
        <v>260</v>
      </c>
      <c r="K30" s="207" t="s">
        <v>547</v>
      </c>
      <c r="L30" s="135" t="s">
        <v>256</v>
      </c>
      <c r="M30" s="135" t="s">
        <v>257</v>
      </c>
    </row>
  </sheetData>
  <mergeCells count="3">
    <mergeCell ref="B2:E2"/>
    <mergeCell ref="F2:I2"/>
    <mergeCell ref="J2:M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44E2-3D25-4E4D-93F0-96C957A3BC15}">
  <sheetPr>
    <tabColor theme="1"/>
  </sheetPr>
  <dimension ref="A1:BC41"/>
  <sheetViews>
    <sheetView topLeftCell="O1" zoomScale="70" zoomScaleNormal="70" workbookViewId="0">
      <selection activeCell="AW2" sqref="AW2"/>
    </sheetView>
  </sheetViews>
  <sheetFormatPr baseColWidth="10" defaultColWidth="0" defaultRowHeight="14.4" zeroHeight="1"/>
  <cols>
    <col min="1" max="55" width="9.109375" customWidth="1"/>
    <col min="56" max="16384" width="9.109375" hidden="1"/>
  </cols>
  <sheetData>
    <row r="1" spans="1:42"/>
    <row r="2" spans="1:42">
      <c r="A2" s="196" t="s">
        <v>197</v>
      </c>
      <c r="O2" s="196" t="s">
        <v>198</v>
      </c>
      <c r="AB2" s="196" t="s">
        <v>277</v>
      </c>
      <c r="AP2" s="196" t="s">
        <v>291</v>
      </c>
    </row>
    <row r="3" spans="1:42"/>
    <row r="4" spans="1:42"/>
    <row r="5" spans="1:42"/>
    <row r="6" spans="1:42"/>
    <row r="7" spans="1:42"/>
    <row r="8" spans="1:42"/>
    <row r="9" spans="1:42"/>
    <row r="10" spans="1:42"/>
    <row r="11" spans="1:42"/>
    <row r="12" spans="1:42"/>
    <row r="13" spans="1:42"/>
    <row r="14" spans="1:42"/>
    <row r="15" spans="1:42"/>
    <row r="16" spans="1:42"/>
    <row r="17"/>
    <row r="18"/>
    <row r="19"/>
    <row r="20"/>
    <row r="21"/>
    <row r="22"/>
    <row r="23"/>
    <row r="24"/>
    <row r="25"/>
    <row r="26"/>
    <row r="27"/>
    <row r="28"/>
    <row r="29"/>
    <row r="30"/>
    <row r="31"/>
    <row r="32"/>
    <row r="33"/>
    <row r="34"/>
    <row r="35"/>
    <row r="36"/>
    <row r="37"/>
    <row r="38"/>
    <row r="39"/>
    <row r="40"/>
    <row r="41"/>
  </sheetData>
  <sheetProtection algorithmName="SHA-512" hashValue="OcS87b3pI7Kycca8ab/KSl5sZidH8EvwDtJTwp39Q++3cs8b894jRVFfxtnUjwczBwqDx+R8M23PXanQYTarNA==" saltValue="4/OV3t+qvRsiR79W0DB08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C7F2F-958B-42D2-A55E-40C63E18221E}">
  <sheetPr>
    <tabColor theme="4" tint="9.9978637043366805E-2"/>
  </sheetPr>
  <dimension ref="A1:AW431"/>
  <sheetViews>
    <sheetView zoomScale="90" zoomScaleNormal="90" workbookViewId="0">
      <pane xSplit="7" ySplit="4" topLeftCell="H5" activePane="bottomRight" state="frozen"/>
      <selection pane="topRight" activeCell="H1" sqref="H1"/>
      <selection pane="bottomLeft" activeCell="A5" sqref="A5"/>
      <selection pane="bottomRight" activeCell="D19" sqref="D19"/>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H7" s="17"/>
      <c r="AV7" s="16"/>
    </row>
    <row r="8" spans="1:49">
      <c r="A8" s="2"/>
      <c r="B8" s="20" t="s">
        <v>129</v>
      </c>
      <c r="C8" s="2"/>
      <c r="D8" s="2"/>
      <c r="E8" s="2"/>
      <c r="F8" s="2"/>
      <c r="G8" s="2"/>
      <c r="H8" s="1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16"/>
      <c r="AW8" s="16"/>
    </row>
    <row r="9" spans="1:49">
      <c r="H9" s="17"/>
      <c r="AV9" s="16"/>
    </row>
    <row r="10" spans="1:49">
      <c r="D10" s="1" t="str">
        <f>'Input C'!C15</f>
        <v>Base Year for Cost Values / Parameters</v>
      </c>
      <c r="E10" s="34">
        <f>'Input C'!$D$15</f>
        <v>2022</v>
      </c>
      <c r="F10" s="4" t="str">
        <f>'Input C'!E15</f>
        <v>year</v>
      </c>
      <c r="H10" s="17"/>
      <c r="AV10" s="16"/>
    </row>
    <row r="11" spans="1:49">
      <c r="D11" s="1" t="str">
        <f>'Input C'!C52</f>
        <v>Truck traffic growth rate</v>
      </c>
      <c r="E11" s="30">
        <f>'Input C'!D52</f>
        <v>0.01</v>
      </c>
      <c r="F11" s="4" t="str">
        <f>'Input C'!E52</f>
        <v>%/year</v>
      </c>
      <c r="H11" s="17"/>
      <c r="AV11" s="16"/>
    </row>
    <row r="12" spans="1:49">
      <c r="H12" s="17"/>
      <c r="AV12" s="16"/>
    </row>
    <row r="13" spans="1:49">
      <c r="D13" s="1" t="s">
        <v>132</v>
      </c>
      <c r="E13" s="1"/>
      <c r="F13" s="4" t="s">
        <v>18</v>
      </c>
      <c r="H13" s="17"/>
      <c r="I13" s="19">
        <f t="shared" ref="I13:AU13" si="1">IF(I$4&lt;=$E$10,1,(1+$E$11)^(I$4-$E$10))</f>
        <v>1</v>
      </c>
      <c r="J13" s="19">
        <f t="shared" si="1"/>
        <v>1.01</v>
      </c>
      <c r="K13" s="19">
        <f t="shared" si="1"/>
        <v>1.0201</v>
      </c>
      <c r="L13" s="19">
        <f t="shared" si="1"/>
        <v>1.0303009999999999</v>
      </c>
      <c r="M13" s="19">
        <f t="shared" si="1"/>
        <v>1.04060401</v>
      </c>
      <c r="N13" s="19">
        <f t="shared" si="1"/>
        <v>1.0510100500999999</v>
      </c>
      <c r="O13" s="19">
        <f t="shared" si="1"/>
        <v>1.0615201506010001</v>
      </c>
      <c r="P13" s="19">
        <f t="shared" si="1"/>
        <v>1.0721353521070098</v>
      </c>
      <c r="Q13" s="19">
        <f t="shared" si="1"/>
        <v>1.0828567056280802</v>
      </c>
      <c r="R13" s="19">
        <f t="shared" si="1"/>
        <v>1.0936852726843611</v>
      </c>
      <c r="S13" s="19">
        <f t="shared" si="1"/>
        <v>1.1046221254112047</v>
      </c>
      <c r="T13" s="19">
        <f t="shared" si="1"/>
        <v>1.1156683466653166</v>
      </c>
      <c r="U13" s="19">
        <f t="shared" si="1"/>
        <v>1.1268250301319698</v>
      </c>
      <c r="V13" s="19">
        <f t="shared" si="1"/>
        <v>1.1380932804332895</v>
      </c>
      <c r="W13" s="19">
        <f t="shared" si="1"/>
        <v>1.1494742132376226</v>
      </c>
      <c r="X13" s="19">
        <f t="shared" si="1"/>
        <v>1.1609689553699984</v>
      </c>
      <c r="Y13" s="19">
        <f t="shared" si="1"/>
        <v>1.1725786449236988</v>
      </c>
      <c r="Z13" s="19">
        <f t="shared" si="1"/>
        <v>1.1843044313729358</v>
      </c>
      <c r="AA13" s="19">
        <f t="shared" si="1"/>
        <v>1.1961474756866652</v>
      </c>
      <c r="AB13" s="19">
        <f t="shared" si="1"/>
        <v>1.2081089504435316</v>
      </c>
      <c r="AC13" s="19">
        <f t="shared" si="1"/>
        <v>1.220190039947967</v>
      </c>
      <c r="AD13" s="19">
        <f t="shared" si="1"/>
        <v>1.2323919403474466</v>
      </c>
      <c r="AE13" s="19">
        <f t="shared" si="1"/>
        <v>1.2447158597509214</v>
      </c>
      <c r="AF13" s="19">
        <f t="shared" si="1"/>
        <v>1.2571630183484304</v>
      </c>
      <c r="AG13" s="19">
        <f t="shared" si="1"/>
        <v>1.269734648531915</v>
      </c>
      <c r="AH13" s="19">
        <f t="shared" si="1"/>
        <v>1.2824319950172343</v>
      </c>
      <c r="AI13" s="19">
        <f t="shared" si="1"/>
        <v>1.2952563149674066</v>
      </c>
      <c r="AJ13" s="19">
        <f t="shared" si="1"/>
        <v>1.3082088781170802</v>
      </c>
      <c r="AK13" s="19">
        <f t="shared" si="1"/>
        <v>1.3212909668982511</v>
      </c>
      <c r="AL13" s="19">
        <f t="shared" si="1"/>
        <v>1.3345038765672337</v>
      </c>
      <c r="AM13" s="19">
        <f t="shared" si="1"/>
        <v>1.3478489153329063</v>
      </c>
      <c r="AN13" s="19">
        <f t="shared" si="1"/>
        <v>1.3613274044862349</v>
      </c>
      <c r="AO13" s="19">
        <f t="shared" si="1"/>
        <v>1.3749406785310976</v>
      </c>
      <c r="AP13" s="19">
        <f t="shared" si="1"/>
        <v>1.3886900853164086</v>
      </c>
      <c r="AQ13" s="19">
        <f t="shared" si="1"/>
        <v>1.4025769861695727</v>
      </c>
      <c r="AR13" s="19">
        <f t="shared" si="1"/>
        <v>1.4166027560312682</v>
      </c>
      <c r="AS13" s="19">
        <f t="shared" si="1"/>
        <v>1.430768783591581</v>
      </c>
      <c r="AT13" s="19">
        <f t="shared" si="1"/>
        <v>1.4450764714274968</v>
      </c>
      <c r="AU13" s="19">
        <f t="shared" si="1"/>
        <v>1.4595272361417719</v>
      </c>
      <c r="AV13" s="16"/>
    </row>
    <row r="14" spans="1:49">
      <c r="D14" s="1"/>
      <c r="E14" s="1"/>
      <c r="F14" s="4"/>
      <c r="H14" s="17"/>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6"/>
    </row>
    <row r="15" spans="1:49">
      <c r="B15" s="7" t="s">
        <v>133</v>
      </c>
      <c r="H15" s="17"/>
      <c r="AV15" s="16"/>
    </row>
    <row r="16" spans="1:49">
      <c r="B16" s="7"/>
      <c r="D16" s="1" t="str">
        <f>'Input C'!C43</f>
        <v>1. Rivière du Loup - Quebec (without city areas)</v>
      </c>
      <c r="E16" s="50">
        <f>'Input C'!D43</f>
        <v>508079.99999999988</v>
      </c>
      <c r="F16" s="4" t="str">
        <f>'Input C'!E43</f>
        <v>trucks/year (1-way)</v>
      </c>
      <c r="H16" s="17"/>
      <c r="AV16" s="16"/>
    </row>
    <row r="17" spans="2:48">
      <c r="B17" s="7"/>
      <c r="D17" s="1" t="str">
        <f>'Input C'!C45</f>
        <v>3. Quebec-Montreal (without city areas)</v>
      </c>
      <c r="E17" s="50">
        <f>'Input C'!D45</f>
        <v>528337.5</v>
      </c>
      <c r="F17" s="4" t="str">
        <f>'Input C'!E45</f>
        <v>trucks/year (1-way)</v>
      </c>
      <c r="H17" s="17"/>
      <c r="AV17" s="16"/>
    </row>
    <row r="18" spans="2:48">
      <c r="B18" s="7"/>
      <c r="D18" s="1" t="str">
        <f>'Input C'!C47</f>
        <v>5. Montreal - Prescott (without city area)</v>
      </c>
      <c r="E18" s="50">
        <f>'Input C'!D47</f>
        <v>1043566.1253749998</v>
      </c>
      <c r="F18" s="4" t="str">
        <f>'Input C'!E47</f>
        <v>trucks/year (1-way)</v>
      </c>
      <c r="H18" s="17"/>
      <c r="AV18" s="16"/>
    </row>
    <row r="19" spans="2:48">
      <c r="B19" s="7"/>
      <c r="D19" s="1" t="str">
        <f>'Input C'!C48</f>
        <v>6. Prescott - Toronto (without city area)</v>
      </c>
      <c r="E19" s="50">
        <f>'Input C'!D48</f>
        <v>1170486.3298124999</v>
      </c>
      <c r="F19" s="4" t="str">
        <f>'Input C'!E48</f>
        <v>trucks/year (1-way)</v>
      </c>
      <c r="H19" s="17"/>
      <c r="AV19" s="16"/>
    </row>
    <row r="20" spans="2:48">
      <c r="B20" s="7"/>
      <c r="D20" s="1" t="str">
        <f>'Input C'!C50</f>
        <v>8. Toronto - Windsor (without city area)</v>
      </c>
      <c r="E20" s="50">
        <f>'Input C'!D50</f>
        <v>1269202.0443749998</v>
      </c>
      <c r="F20" s="4" t="str">
        <f>'Input C'!E50</f>
        <v>trucks/year (1-way)</v>
      </c>
      <c r="H20" s="17"/>
      <c r="AV20" s="16"/>
    </row>
    <row r="21" spans="2:48">
      <c r="B21" s="7"/>
      <c r="D21" s="6" t="s">
        <v>135</v>
      </c>
      <c r="E21" s="52">
        <f>SUM(E16:E20)</f>
        <v>4519671.9995624991</v>
      </c>
      <c r="F21" s="35" t="s">
        <v>72</v>
      </c>
      <c r="H21" s="17"/>
      <c r="AV21" s="16"/>
    </row>
    <row r="22" spans="2:48">
      <c r="B22" s="7"/>
      <c r="H22" s="17"/>
      <c r="AV22" s="16"/>
    </row>
    <row r="23" spans="2:48">
      <c r="B23" s="7"/>
      <c r="H23" s="17"/>
      <c r="AV23" s="16"/>
    </row>
    <row r="24" spans="2:48">
      <c r="D24" s="1" t="str">
        <f>'Input C'!C43</f>
        <v>1. Rivière du Loup - Quebec (without city areas)</v>
      </c>
      <c r="E24" s="50"/>
      <c r="F24" s="4" t="s">
        <v>151</v>
      </c>
      <c r="H24" s="17"/>
      <c r="I24" s="50">
        <f t="shared" ref="I24:AU28" si="2">ROUNDUP($E16*I$13*2,0)</f>
        <v>1016160</v>
      </c>
      <c r="J24" s="50">
        <f t="shared" si="2"/>
        <v>1026322</v>
      </c>
      <c r="K24" s="50">
        <f t="shared" si="2"/>
        <v>1036585</v>
      </c>
      <c r="L24" s="50">
        <f t="shared" si="2"/>
        <v>1046951</v>
      </c>
      <c r="M24" s="50">
        <f t="shared" si="2"/>
        <v>1057421</v>
      </c>
      <c r="N24" s="50">
        <f t="shared" si="2"/>
        <v>1067995</v>
      </c>
      <c r="O24" s="50">
        <f t="shared" si="2"/>
        <v>1078675</v>
      </c>
      <c r="P24" s="50">
        <f t="shared" si="2"/>
        <v>1089462</v>
      </c>
      <c r="Q24" s="50">
        <f t="shared" si="2"/>
        <v>1100356</v>
      </c>
      <c r="R24" s="50">
        <f t="shared" si="2"/>
        <v>1111360</v>
      </c>
      <c r="S24" s="50">
        <f t="shared" si="2"/>
        <v>1122473</v>
      </c>
      <c r="T24" s="50">
        <f t="shared" si="2"/>
        <v>1133698</v>
      </c>
      <c r="U24" s="50">
        <f t="shared" si="2"/>
        <v>1145035</v>
      </c>
      <c r="V24" s="50">
        <f t="shared" si="2"/>
        <v>1156485</v>
      </c>
      <c r="W24" s="50">
        <f t="shared" si="2"/>
        <v>1168050</v>
      </c>
      <c r="X24" s="50">
        <f t="shared" si="2"/>
        <v>1179731</v>
      </c>
      <c r="Y24" s="50">
        <f t="shared" si="2"/>
        <v>1191528</v>
      </c>
      <c r="Z24" s="50">
        <f t="shared" si="2"/>
        <v>1203443</v>
      </c>
      <c r="AA24" s="50">
        <f t="shared" si="2"/>
        <v>1215478</v>
      </c>
      <c r="AB24" s="50">
        <f t="shared" si="2"/>
        <v>1227632</v>
      </c>
      <c r="AC24" s="50">
        <f t="shared" si="2"/>
        <v>1239909</v>
      </c>
      <c r="AD24" s="50">
        <f t="shared" si="2"/>
        <v>1252308</v>
      </c>
      <c r="AE24" s="50">
        <f t="shared" si="2"/>
        <v>1264831</v>
      </c>
      <c r="AF24" s="50">
        <f t="shared" si="2"/>
        <v>1277479</v>
      </c>
      <c r="AG24" s="50">
        <f t="shared" si="2"/>
        <v>1290254</v>
      </c>
      <c r="AH24" s="50">
        <f t="shared" si="2"/>
        <v>1303157</v>
      </c>
      <c r="AI24" s="50">
        <f t="shared" si="2"/>
        <v>1316188</v>
      </c>
      <c r="AJ24" s="50">
        <f t="shared" si="2"/>
        <v>1329350</v>
      </c>
      <c r="AK24" s="50">
        <f t="shared" si="2"/>
        <v>1342644</v>
      </c>
      <c r="AL24" s="50">
        <f t="shared" si="2"/>
        <v>1356070</v>
      </c>
      <c r="AM24" s="50">
        <f t="shared" si="2"/>
        <v>1369631</v>
      </c>
      <c r="AN24" s="50">
        <f t="shared" si="2"/>
        <v>1383327</v>
      </c>
      <c r="AO24" s="50">
        <f t="shared" si="2"/>
        <v>1397160</v>
      </c>
      <c r="AP24" s="50">
        <f t="shared" si="2"/>
        <v>1411132</v>
      </c>
      <c r="AQ24" s="50">
        <f t="shared" si="2"/>
        <v>1425243</v>
      </c>
      <c r="AR24" s="50">
        <f t="shared" si="2"/>
        <v>1439496</v>
      </c>
      <c r="AS24" s="50">
        <f t="shared" si="2"/>
        <v>1453891</v>
      </c>
      <c r="AT24" s="50">
        <f t="shared" si="2"/>
        <v>1468429</v>
      </c>
      <c r="AU24" s="50">
        <f t="shared" si="2"/>
        <v>1483114</v>
      </c>
      <c r="AV24" s="16"/>
    </row>
    <row r="25" spans="2:48">
      <c r="D25" s="1" t="str">
        <f>'Input C'!C45</f>
        <v>3. Quebec-Montreal (without city areas)</v>
      </c>
      <c r="E25" s="50"/>
      <c r="F25" s="4" t="s">
        <v>151</v>
      </c>
      <c r="H25" s="17"/>
      <c r="I25" s="50">
        <f t="shared" si="2"/>
        <v>1056675</v>
      </c>
      <c r="J25" s="50">
        <f t="shared" si="2"/>
        <v>1067242</v>
      </c>
      <c r="K25" s="50">
        <f t="shared" si="2"/>
        <v>1077915</v>
      </c>
      <c r="L25" s="50">
        <f t="shared" si="2"/>
        <v>1088694</v>
      </c>
      <c r="M25" s="50">
        <f t="shared" si="2"/>
        <v>1099581</v>
      </c>
      <c r="N25" s="50">
        <f t="shared" si="2"/>
        <v>1110577</v>
      </c>
      <c r="O25" s="50">
        <f t="shared" si="2"/>
        <v>1121682</v>
      </c>
      <c r="P25" s="50">
        <f t="shared" si="2"/>
        <v>1132899</v>
      </c>
      <c r="Q25" s="50">
        <f t="shared" si="2"/>
        <v>1144228</v>
      </c>
      <c r="R25" s="50">
        <f t="shared" si="2"/>
        <v>1155670</v>
      </c>
      <c r="S25" s="50">
        <f t="shared" si="2"/>
        <v>1167227</v>
      </c>
      <c r="T25" s="50">
        <f t="shared" si="2"/>
        <v>1178899</v>
      </c>
      <c r="U25" s="50">
        <f t="shared" si="2"/>
        <v>1190688</v>
      </c>
      <c r="V25" s="50">
        <f t="shared" si="2"/>
        <v>1202595</v>
      </c>
      <c r="W25" s="50">
        <f t="shared" si="2"/>
        <v>1214621</v>
      </c>
      <c r="X25" s="50">
        <f t="shared" si="2"/>
        <v>1226767</v>
      </c>
      <c r="Y25" s="50">
        <f t="shared" si="2"/>
        <v>1239035</v>
      </c>
      <c r="Z25" s="50">
        <f t="shared" si="2"/>
        <v>1251425</v>
      </c>
      <c r="AA25" s="50">
        <f t="shared" si="2"/>
        <v>1263940</v>
      </c>
      <c r="AB25" s="50">
        <f t="shared" si="2"/>
        <v>1276579</v>
      </c>
      <c r="AC25" s="50">
        <f t="shared" si="2"/>
        <v>1289345</v>
      </c>
      <c r="AD25" s="50">
        <f t="shared" si="2"/>
        <v>1302238</v>
      </c>
      <c r="AE25" s="50">
        <f t="shared" si="2"/>
        <v>1315261</v>
      </c>
      <c r="AF25" s="50">
        <f t="shared" si="2"/>
        <v>1328413</v>
      </c>
      <c r="AG25" s="50">
        <f t="shared" si="2"/>
        <v>1341697</v>
      </c>
      <c r="AH25" s="50">
        <f t="shared" si="2"/>
        <v>1355114</v>
      </c>
      <c r="AI25" s="50">
        <f t="shared" si="2"/>
        <v>1368665</v>
      </c>
      <c r="AJ25" s="50">
        <f t="shared" si="2"/>
        <v>1382352</v>
      </c>
      <c r="AK25" s="50">
        <f t="shared" si="2"/>
        <v>1396176</v>
      </c>
      <c r="AL25" s="50">
        <f t="shared" si="2"/>
        <v>1410137</v>
      </c>
      <c r="AM25" s="50">
        <f t="shared" si="2"/>
        <v>1424239</v>
      </c>
      <c r="AN25" s="50">
        <f t="shared" si="2"/>
        <v>1438481</v>
      </c>
      <c r="AO25" s="50">
        <f t="shared" si="2"/>
        <v>1452866</v>
      </c>
      <c r="AP25" s="50">
        <f t="shared" si="2"/>
        <v>1467395</v>
      </c>
      <c r="AQ25" s="50">
        <f t="shared" si="2"/>
        <v>1482069</v>
      </c>
      <c r="AR25" s="50">
        <f t="shared" si="2"/>
        <v>1496889</v>
      </c>
      <c r="AS25" s="50">
        <f t="shared" si="2"/>
        <v>1511858</v>
      </c>
      <c r="AT25" s="50">
        <f t="shared" si="2"/>
        <v>1526977</v>
      </c>
      <c r="AU25" s="50">
        <f t="shared" si="2"/>
        <v>1542246</v>
      </c>
      <c r="AV25" s="16"/>
    </row>
    <row r="26" spans="2:48">
      <c r="D26" s="1" t="str">
        <f>'Input C'!C47</f>
        <v>5. Montreal - Prescott (without city area)</v>
      </c>
      <c r="E26" s="50"/>
      <c r="F26" s="4" t="s">
        <v>151</v>
      </c>
      <c r="H26" s="17"/>
      <c r="I26" s="50">
        <f t="shared" si="2"/>
        <v>2087133</v>
      </c>
      <c r="J26" s="50">
        <f t="shared" si="2"/>
        <v>2108004</v>
      </c>
      <c r="K26" s="50">
        <f t="shared" si="2"/>
        <v>2129084</v>
      </c>
      <c r="L26" s="50">
        <f t="shared" si="2"/>
        <v>2150375</v>
      </c>
      <c r="M26" s="50">
        <f t="shared" si="2"/>
        <v>2171879</v>
      </c>
      <c r="N26" s="50">
        <f t="shared" si="2"/>
        <v>2193597</v>
      </c>
      <c r="O26" s="50">
        <f t="shared" si="2"/>
        <v>2215533</v>
      </c>
      <c r="P26" s="50">
        <f t="shared" si="2"/>
        <v>2237689</v>
      </c>
      <c r="Q26" s="50">
        <f t="shared" si="2"/>
        <v>2260066</v>
      </c>
      <c r="R26" s="50">
        <f t="shared" si="2"/>
        <v>2282666</v>
      </c>
      <c r="S26" s="50">
        <f t="shared" si="2"/>
        <v>2305493</v>
      </c>
      <c r="T26" s="50">
        <f t="shared" si="2"/>
        <v>2328548</v>
      </c>
      <c r="U26" s="50">
        <f t="shared" si="2"/>
        <v>2351833</v>
      </c>
      <c r="V26" s="50">
        <f t="shared" si="2"/>
        <v>2375352</v>
      </c>
      <c r="W26" s="50">
        <f t="shared" si="2"/>
        <v>2399105</v>
      </c>
      <c r="X26" s="50">
        <f t="shared" si="2"/>
        <v>2423096</v>
      </c>
      <c r="Y26" s="50">
        <f t="shared" si="2"/>
        <v>2447327</v>
      </c>
      <c r="Z26" s="50">
        <f t="shared" si="2"/>
        <v>2471800</v>
      </c>
      <c r="AA26" s="50">
        <f t="shared" si="2"/>
        <v>2496518</v>
      </c>
      <c r="AB26" s="50">
        <f t="shared" si="2"/>
        <v>2521484</v>
      </c>
      <c r="AC26" s="50">
        <f t="shared" si="2"/>
        <v>2546698</v>
      </c>
      <c r="AD26" s="50">
        <f t="shared" si="2"/>
        <v>2572165</v>
      </c>
      <c r="AE26" s="50">
        <f t="shared" si="2"/>
        <v>2597887</v>
      </c>
      <c r="AF26" s="50">
        <f t="shared" si="2"/>
        <v>2623866</v>
      </c>
      <c r="AG26" s="50">
        <f t="shared" si="2"/>
        <v>2650105</v>
      </c>
      <c r="AH26" s="50">
        <f t="shared" si="2"/>
        <v>2676606</v>
      </c>
      <c r="AI26" s="50">
        <f t="shared" si="2"/>
        <v>2703372</v>
      </c>
      <c r="AJ26" s="50">
        <f t="shared" si="2"/>
        <v>2730405</v>
      </c>
      <c r="AK26" s="50">
        <f t="shared" si="2"/>
        <v>2757709</v>
      </c>
      <c r="AL26" s="50">
        <f t="shared" si="2"/>
        <v>2785287</v>
      </c>
      <c r="AM26" s="50">
        <f t="shared" si="2"/>
        <v>2813139</v>
      </c>
      <c r="AN26" s="50">
        <f t="shared" si="2"/>
        <v>2841271</v>
      </c>
      <c r="AO26" s="50">
        <f t="shared" si="2"/>
        <v>2869684</v>
      </c>
      <c r="AP26" s="50">
        <f t="shared" si="2"/>
        <v>2898380</v>
      </c>
      <c r="AQ26" s="50">
        <f t="shared" si="2"/>
        <v>2927364</v>
      </c>
      <c r="AR26" s="50">
        <f t="shared" si="2"/>
        <v>2956638</v>
      </c>
      <c r="AS26" s="50">
        <f t="shared" si="2"/>
        <v>2986204</v>
      </c>
      <c r="AT26" s="50">
        <f t="shared" si="2"/>
        <v>3016066</v>
      </c>
      <c r="AU26" s="50">
        <f t="shared" si="2"/>
        <v>3046227</v>
      </c>
      <c r="AV26" s="16"/>
    </row>
    <row r="27" spans="2:48">
      <c r="D27" s="1" t="str">
        <f>'Input C'!C48</f>
        <v>6. Prescott - Toronto (without city area)</v>
      </c>
      <c r="E27" s="50"/>
      <c r="F27" s="4" t="s">
        <v>151</v>
      </c>
      <c r="H27" s="17"/>
      <c r="I27" s="50">
        <f t="shared" si="2"/>
        <v>2340973</v>
      </c>
      <c r="J27" s="50">
        <f t="shared" si="2"/>
        <v>2364383</v>
      </c>
      <c r="K27" s="50">
        <f t="shared" si="2"/>
        <v>2388027</v>
      </c>
      <c r="L27" s="50">
        <f t="shared" si="2"/>
        <v>2411907</v>
      </c>
      <c r="M27" s="50">
        <f t="shared" si="2"/>
        <v>2436026</v>
      </c>
      <c r="N27" s="50">
        <f t="shared" si="2"/>
        <v>2460386</v>
      </c>
      <c r="O27" s="50">
        <f t="shared" si="2"/>
        <v>2484990</v>
      </c>
      <c r="P27" s="50">
        <f t="shared" si="2"/>
        <v>2509840</v>
      </c>
      <c r="Q27" s="50">
        <f t="shared" si="2"/>
        <v>2534938</v>
      </c>
      <c r="R27" s="50">
        <f t="shared" si="2"/>
        <v>2560288</v>
      </c>
      <c r="S27" s="50">
        <f t="shared" si="2"/>
        <v>2585891</v>
      </c>
      <c r="T27" s="50">
        <f t="shared" si="2"/>
        <v>2611750</v>
      </c>
      <c r="U27" s="50">
        <f t="shared" si="2"/>
        <v>2637867</v>
      </c>
      <c r="V27" s="50">
        <f t="shared" si="2"/>
        <v>2664246</v>
      </c>
      <c r="W27" s="50">
        <f t="shared" si="2"/>
        <v>2690888</v>
      </c>
      <c r="X27" s="50">
        <f t="shared" si="2"/>
        <v>2717797</v>
      </c>
      <c r="Y27" s="50">
        <f t="shared" si="2"/>
        <v>2744975</v>
      </c>
      <c r="Z27" s="50">
        <f t="shared" si="2"/>
        <v>2772425</v>
      </c>
      <c r="AA27" s="50">
        <f t="shared" si="2"/>
        <v>2800149</v>
      </c>
      <c r="AB27" s="50">
        <f t="shared" si="2"/>
        <v>2828151</v>
      </c>
      <c r="AC27" s="50">
        <f t="shared" si="2"/>
        <v>2856432</v>
      </c>
      <c r="AD27" s="50">
        <f t="shared" si="2"/>
        <v>2884996</v>
      </c>
      <c r="AE27" s="50">
        <f t="shared" si="2"/>
        <v>2913846</v>
      </c>
      <c r="AF27" s="50">
        <f t="shared" si="2"/>
        <v>2942985</v>
      </c>
      <c r="AG27" s="50">
        <f t="shared" si="2"/>
        <v>2972415</v>
      </c>
      <c r="AH27" s="50">
        <f t="shared" si="2"/>
        <v>3002139</v>
      </c>
      <c r="AI27" s="50">
        <f t="shared" si="2"/>
        <v>3032160</v>
      </c>
      <c r="AJ27" s="50">
        <f t="shared" si="2"/>
        <v>3062482</v>
      </c>
      <c r="AK27" s="50">
        <f t="shared" si="2"/>
        <v>3093107</v>
      </c>
      <c r="AL27" s="50">
        <f t="shared" si="2"/>
        <v>3124038</v>
      </c>
      <c r="AM27" s="50">
        <f t="shared" si="2"/>
        <v>3155278</v>
      </c>
      <c r="AN27" s="50">
        <f t="shared" si="2"/>
        <v>3186831</v>
      </c>
      <c r="AO27" s="50">
        <f t="shared" si="2"/>
        <v>3218699</v>
      </c>
      <c r="AP27" s="50">
        <f t="shared" si="2"/>
        <v>3250886</v>
      </c>
      <c r="AQ27" s="50">
        <f t="shared" si="2"/>
        <v>3283395</v>
      </c>
      <c r="AR27" s="50">
        <f t="shared" si="2"/>
        <v>3316229</v>
      </c>
      <c r="AS27" s="50">
        <f t="shared" si="2"/>
        <v>3349391</v>
      </c>
      <c r="AT27" s="50">
        <f t="shared" si="2"/>
        <v>3382885</v>
      </c>
      <c r="AU27" s="50">
        <f t="shared" si="2"/>
        <v>3416714</v>
      </c>
      <c r="AV27" s="16"/>
    </row>
    <row r="28" spans="2:48">
      <c r="D28" s="1" t="str">
        <f>'Input C'!C50</f>
        <v>8. Toronto - Windsor (without city area)</v>
      </c>
      <c r="E28" s="50"/>
      <c r="F28" s="4" t="s">
        <v>151</v>
      </c>
      <c r="H28" s="17"/>
      <c r="I28" s="50">
        <f t="shared" si="2"/>
        <v>2538405</v>
      </c>
      <c r="J28" s="50">
        <f t="shared" si="2"/>
        <v>2563789</v>
      </c>
      <c r="K28" s="50">
        <f t="shared" si="2"/>
        <v>2589427</v>
      </c>
      <c r="L28" s="50">
        <f t="shared" si="2"/>
        <v>2615321</v>
      </c>
      <c r="M28" s="50">
        <f t="shared" si="2"/>
        <v>2641474</v>
      </c>
      <c r="N28" s="50">
        <f t="shared" si="2"/>
        <v>2667889</v>
      </c>
      <c r="O28" s="50">
        <f t="shared" si="2"/>
        <v>2694568</v>
      </c>
      <c r="P28" s="50">
        <f t="shared" si="2"/>
        <v>2721513</v>
      </c>
      <c r="Q28" s="50">
        <f t="shared" si="2"/>
        <v>2748728</v>
      </c>
      <c r="R28" s="50">
        <f t="shared" si="2"/>
        <v>2776216</v>
      </c>
      <c r="S28" s="50">
        <f t="shared" si="2"/>
        <v>2803978</v>
      </c>
      <c r="T28" s="50">
        <f t="shared" si="2"/>
        <v>2832018</v>
      </c>
      <c r="U28" s="50">
        <f t="shared" si="2"/>
        <v>2860338</v>
      </c>
      <c r="V28" s="50">
        <f t="shared" si="2"/>
        <v>2888941</v>
      </c>
      <c r="W28" s="50">
        <f t="shared" si="2"/>
        <v>2917831</v>
      </c>
      <c r="X28" s="50">
        <f t="shared" si="2"/>
        <v>2947009</v>
      </c>
      <c r="Y28" s="50">
        <f t="shared" si="2"/>
        <v>2976479</v>
      </c>
      <c r="Z28" s="50">
        <f t="shared" si="2"/>
        <v>3006244</v>
      </c>
      <c r="AA28" s="50">
        <f t="shared" si="2"/>
        <v>3036306</v>
      </c>
      <c r="AB28" s="50">
        <f t="shared" si="2"/>
        <v>3066669</v>
      </c>
      <c r="AC28" s="50">
        <f t="shared" si="2"/>
        <v>3097336</v>
      </c>
      <c r="AD28" s="50">
        <f t="shared" si="2"/>
        <v>3128309</v>
      </c>
      <c r="AE28" s="50">
        <f t="shared" si="2"/>
        <v>3159592</v>
      </c>
      <c r="AF28" s="50">
        <f t="shared" si="2"/>
        <v>3191188</v>
      </c>
      <c r="AG28" s="50">
        <f t="shared" si="2"/>
        <v>3223100</v>
      </c>
      <c r="AH28" s="50">
        <f t="shared" si="2"/>
        <v>3255331</v>
      </c>
      <c r="AI28" s="50">
        <f t="shared" si="2"/>
        <v>3287884</v>
      </c>
      <c r="AJ28" s="50">
        <f t="shared" si="2"/>
        <v>3320763</v>
      </c>
      <c r="AK28" s="50">
        <f t="shared" si="2"/>
        <v>3353971</v>
      </c>
      <c r="AL28" s="50">
        <f t="shared" si="2"/>
        <v>3387511</v>
      </c>
      <c r="AM28" s="50">
        <f t="shared" si="2"/>
        <v>3421386</v>
      </c>
      <c r="AN28" s="50">
        <f t="shared" si="2"/>
        <v>3455600</v>
      </c>
      <c r="AO28" s="50">
        <f t="shared" si="2"/>
        <v>3490156</v>
      </c>
      <c r="AP28" s="50">
        <f t="shared" si="2"/>
        <v>3525057</v>
      </c>
      <c r="AQ28" s="50">
        <f t="shared" si="2"/>
        <v>3560308</v>
      </c>
      <c r="AR28" s="50">
        <f t="shared" si="2"/>
        <v>3595911</v>
      </c>
      <c r="AS28" s="50">
        <f t="shared" si="2"/>
        <v>3631870</v>
      </c>
      <c r="AT28" s="50">
        <f t="shared" si="2"/>
        <v>3668189</v>
      </c>
      <c r="AU28" s="50">
        <f t="shared" si="2"/>
        <v>3704870</v>
      </c>
      <c r="AV28" s="16"/>
    </row>
    <row r="29" spans="2:48">
      <c r="D29" s="6" t="s">
        <v>135</v>
      </c>
      <c r="E29" s="52"/>
      <c r="F29" s="35" t="s">
        <v>151</v>
      </c>
      <c r="H29" s="17"/>
      <c r="I29" s="52">
        <f>SUM(I24:I28)</f>
        <v>9039346</v>
      </c>
      <c r="J29" s="52">
        <f>SUM(J24:J28)</f>
        <v>9129740</v>
      </c>
      <c r="K29" s="52">
        <f t="shared" ref="K29:AU29" si="3">SUM(K24:K28)</f>
        <v>9221038</v>
      </c>
      <c r="L29" s="52">
        <f t="shared" si="3"/>
        <v>9313248</v>
      </c>
      <c r="M29" s="52">
        <f t="shared" si="3"/>
        <v>9406381</v>
      </c>
      <c r="N29" s="52">
        <f t="shared" si="3"/>
        <v>9500444</v>
      </c>
      <c r="O29" s="52">
        <f t="shared" si="3"/>
        <v>9595448</v>
      </c>
      <c r="P29" s="52">
        <f t="shared" si="3"/>
        <v>9691403</v>
      </c>
      <c r="Q29" s="52">
        <f t="shared" si="3"/>
        <v>9788316</v>
      </c>
      <c r="R29" s="52">
        <f t="shared" si="3"/>
        <v>9886200</v>
      </c>
      <c r="S29" s="52">
        <f t="shared" si="3"/>
        <v>9985062</v>
      </c>
      <c r="T29" s="52">
        <f t="shared" si="3"/>
        <v>10084913</v>
      </c>
      <c r="U29" s="52">
        <f t="shared" si="3"/>
        <v>10185761</v>
      </c>
      <c r="V29" s="52">
        <f t="shared" si="3"/>
        <v>10287619</v>
      </c>
      <c r="W29" s="52">
        <f t="shared" si="3"/>
        <v>10390495</v>
      </c>
      <c r="X29" s="52">
        <f t="shared" si="3"/>
        <v>10494400</v>
      </c>
      <c r="Y29" s="52">
        <f t="shared" si="3"/>
        <v>10599344</v>
      </c>
      <c r="Z29" s="52">
        <f t="shared" si="3"/>
        <v>10705337</v>
      </c>
      <c r="AA29" s="52">
        <f t="shared" si="3"/>
        <v>10812391</v>
      </c>
      <c r="AB29" s="52">
        <f t="shared" si="3"/>
        <v>10920515</v>
      </c>
      <c r="AC29" s="52">
        <f t="shared" si="3"/>
        <v>11029720</v>
      </c>
      <c r="AD29" s="52">
        <f t="shared" si="3"/>
        <v>11140016</v>
      </c>
      <c r="AE29" s="52">
        <f t="shared" si="3"/>
        <v>11251417</v>
      </c>
      <c r="AF29" s="52">
        <f t="shared" si="3"/>
        <v>11363931</v>
      </c>
      <c r="AG29" s="52">
        <f t="shared" si="3"/>
        <v>11477571</v>
      </c>
      <c r="AH29" s="52">
        <f t="shared" si="3"/>
        <v>11592347</v>
      </c>
      <c r="AI29" s="52">
        <f t="shared" si="3"/>
        <v>11708269</v>
      </c>
      <c r="AJ29" s="52">
        <f t="shared" si="3"/>
        <v>11825352</v>
      </c>
      <c r="AK29" s="52">
        <f t="shared" si="3"/>
        <v>11943607</v>
      </c>
      <c r="AL29" s="52">
        <f t="shared" si="3"/>
        <v>12063043</v>
      </c>
      <c r="AM29" s="52">
        <f t="shared" si="3"/>
        <v>12183673</v>
      </c>
      <c r="AN29" s="52">
        <f t="shared" si="3"/>
        <v>12305510</v>
      </c>
      <c r="AO29" s="52">
        <f t="shared" si="3"/>
        <v>12428565</v>
      </c>
      <c r="AP29" s="52">
        <f t="shared" si="3"/>
        <v>12552850</v>
      </c>
      <c r="AQ29" s="52">
        <f t="shared" si="3"/>
        <v>12678379</v>
      </c>
      <c r="AR29" s="52">
        <f t="shared" si="3"/>
        <v>12805163</v>
      </c>
      <c r="AS29" s="52">
        <f t="shared" si="3"/>
        <v>12933214</v>
      </c>
      <c r="AT29" s="52">
        <f t="shared" si="3"/>
        <v>13062546</v>
      </c>
      <c r="AU29" s="52">
        <f t="shared" si="3"/>
        <v>13193171</v>
      </c>
      <c r="AV29" s="16"/>
    </row>
    <row r="30" spans="2:48">
      <c r="H30" s="17"/>
      <c r="AV30" s="16"/>
    </row>
    <row r="31" spans="2:48">
      <c r="B31" s="7" t="s">
        <v>134</v>
      </c>
      <c r="H31" s="17"/>
      <c r="AV31" s="16"/>
    </row>
    <row r="32" spans="2:48">
      <c r="D32" s="1" t="str">
        <f>'Input C'!C30</f>
        <v>1. Rivière du Loup - Quebec (without city areas)</v>
      </c>
      <c r="E32" s="4">
        <f>'Input C'!D30</f>
        <v>167</v>
      </c>
      <c r="F32" s="4" t="str">
        <f>'Input C'!E30</f>
        <v>km</v>
      </c>
      <c r="H32" s="17"/>
      <c r="I32" s="50">
        <f t="shared" ref="I32:AU36" si="4">$E32*I24</f>
        <v>169698720</v>
      </c>
      <c r="J32" s="50">
        <f t="shared" si="4"/>
        <v>171395774</v>
      </c>
      <c r="K32" s="50">
        <f t="shared" si="4"/>
        <v>173109695</v>
      </c>
      <c r="L32" s="50">
        <f t="shared" si="4"/>
        <v>174840817</v>
      </c>
      <c r="M32" s="50">
        <f t="shared" si="4"/>
        <v>176589307</v>
      </c>
      <c r="N32" s="50">
        <f t="shared" si="4"/>
        <v>178355165</v>
      </c>
      <c r="O32" s="50">
        <f t="shared" si="4"/>
        <v>180138725</v>
      </c>
      <c r="P32" s="50">
        <f t="shared" si="4"/>
        <v>181940154</v>
      </c>
      <c r="Q32" s="50">
        <f t="shared" si="4"/>
        <v>183759452</v>
      </c>
      <c r="R32" s="50">
        <f t="shared" si="4"/>
        <v>185597120</v>
      </c>
      <c r="S32" s="50">
        <f t="shared" si="4"/>
        <v>187452991</v>
      </c>
      <c r="T32" s="50">
        <f t="shared" si="4"/>
        <v>189327566</v>
      </c>
      <c r="U32" s="50">
        <f t="shared" si="4"/>
        <v>191220845</v>
      </c>
      <c r="V32" s="50">
        <f t="shared" si="4"/>
        <v>193132995</v>
      </c>
      <c r="W32" s="50">
        <f t="shared" si="4"/>
        <v>195064350</v>
      </c>
      <c r="X32" s="50">
        <f t="shared" si="4"/>
        <v>197015077</v>
      </c>
      <c r="Y32" s="50">
        <f t="shared" si="4"/>
        <v>198985176</v>
      </c>
      <c r="Z32" s="50">
        <f t="shared" si="4"/>
        <v>200974981</v>
      </c>
      <c r="AA32" s="50">
        <f t="shared" si="4"/>
        <v>202984826</v>
      </c>
      <c r="AB32" s="50">
        <f t="shared" si="4"/>
        <v>205014544</v>
      </c>
      <c r="AC32" s="50">
        <f t="shared" si="4"/>
        <v>207064803</v>
      </c>
      <c r="AD32" s="50">
        <f t="shared" si="4"/>
        <v>209135436</v>
      </c>
      <c r="AE32" s="50">
        <f t="shared" si="4"/>
        <v>211226777</v>
      </c>
      <c r="AF32" s="50">
        <f t="shared" si="4"/>
        <v>213338993</v>
      </c>
      <c r="AG32" s="50">
        <f t="shared" si="4"/>
        <v>215472418</v>
      </c>
      <c r="AH32" s="50">
        <f t="shared" si="4"/>
        <v>217627219</v>
      </c>
      <c r="AI32" s="50">
        <f t="shared" si="4"/>
        <v>219803396</v>
      </c>
      <c r="AJ32" s="50">
        <f t="shared" si="4"/>
        <v>222001450</v>
      </c>
      <c r="AK32" s="50">
        <f t="shared" si="4"/>
        <v>224221548</v>
      </c>
      <c r="AL32" s="50">
        <f t="shared" si="4"/>
        <v>226463690</v>
      </c>
      <c r="AM32" s="50">
        <f t="shared" si="4"/>
        <v>228728377</v>
      </c>
      <c r="AN32" s="50">
        <f t="shared" si="4"/>
        <v>231015609</v>
      </c>
      <c r="AO32" s="50">
        <f t="shared" si="4"/>
        <v>233325720</v>
      </c>
      <c r="AP32" s="50">
        <f t="shared" si="4"/>
        <v>235659044</v>
      </c>
      <c r="AQ32" s="50">
        <f t="shared" si="4"/>
        <v>238015581</v>
      </c>
      <c r="AR32" s="50">
        <f t="shared" si="4"/>
        <v>240395832</v>
      </c>
      <c r="AS32" s="50">
        <f t="shared" si="4"/>
        <v>242799797</v>
      </c>
      <c r="AT32" s="50">
        <f t="shared" si="4"/>
        <v>245227643</v>
      </c>
      <c r="AU32" s="50">
        <f t="shared" si="4"/>
        <v>247680038</v>
      </c>
      <c r="AV32" s="16"/>
    </row>
    <row r="33" spans="2:48">
      <c r="D33" s="1" t="str">
        <f>'Input C'!C32</f>
        <v>3. Quebec-Montreal (without city areas)</v>
      </c>
      <c r="E33" s="4">
        <f>'Input C'!D32</f>
        <v>215</v>
      </c>
      <c r="F33" s="4" t="str">
        <f>'Input C'!E32</f>
        <v>km</v>
      </c>
      <c r="H33" s="17"/>
      <c r="I33" s="50">
        <f t="shared" si="4"/>
        <v>227185125</v>
      </c>
      <c r="J33" s="50">
        <f t="shared" si="4"/>
        <v>229457030</v>
      </c>
      <c r="K33" s="50">
        <f t="shared" si="4"/>
        <v>231751725</v>
      </c>
      <c r="L33" s="50">
        <f t="shared" si="4"/>
        <v>234069210</v>
      </c>
      <c r="M33" s="50">
        <f t="shared" si="4"/>
        <v>236409915</v>
      </c>
      <c r="N33" s="50">
        <f t="shared" si="4"/>
        <v>238774055</v>
      </c>
      <c r="O33" s="50">
        <f t="shared" si="4"/>
        <v>241161630</v>
      </c>
      <c r="P33" s="50">
        <f t="shared" si="4"/>
        <v>243573285</v>
      </c>
      <c r="Q33" s="50">
        <f t="shared" si="4"/>
        <v>246009020</v>
      </c>
      <c r="R33" s="50">
        <f t="shared" si="4"/>
        <v>248469050</v>
      </c>
      <c r="S33" s="50">
        <f t="shared" si="4"/>
        <v>250953805</v>
      </c>
      <c r="T33" s="50">
        <f t="shared" si="4"/>
        <v>253463285</v>
      </c>
      <c r="U33" s="50">
        <f t="shared" si="4"/>
        <v>255997920</v>
      </c>
      <c r="V33" s="50">
        <f t="shared" si="4"/>
        <v>258557925</v>
      </c>
      <c r="W33" s="50">
        <f t="shared" si="4"/>
        <v>261143515</v>
      </c>
      <c r="X33" s="50">
        <f t="shared" si="4"/>
        <v>263754905</v>
      </c>
      <c r="Y33" s="50">
        <f t="shared" si="4"/>
        <v>266392525</v>
      </c>
      <c r="Z33" s="50">
        <f t="shared" si="4"/>
        <v>269056375</v>
      </c>
      <c r="AA33" s="50">
        <f t="shared" si="4"/>
        <v>271747100</v>
      </c>
      <c r="AB33" s="50">
        <f t="shared" si="4"/>
        <v>274464485</v>
      </c>
      <c r="AC33" s="50">
        <f t="shared" si="4"/>
        <v>277209175</v>
      </c>
      <c r="AD33" s="50">
        <f t="shared" si="4"/>
        <v>279981170</v>
      </c>
      <c r="AE33" s="50">
        <f t="shared" si="4"/>
        <v>282781115</v>
      </c>
      <c r="AF33" s="50">
        <f t="shared" si="4"/>
        <v>285608795</v>
      </c>
      <c r="AG33" s="50">
        <f t="shared" si="4"/>
        <v>288464855</v>
      </c>
      <c r="AH33" s="50">
        <f t="shared" si="4"/>
        <v>291349510</v>
      </c>
      <c r="AI33" s="50">
        <f t="shared" si="4"/>
        <v>294262975</v>
      </c>
      <c r="AJ33" s="50">
        <f t="shared" si="4"/>
        <v>297205680</v>
      </c>
      <c r="AK33" s="50">
        <f t="shared" si="4"/>
        <v>300177840</v>
      </c>
      <c r="AL33" s="50">
        <f t="shared" si="4"/>
        <v>303179455</v>
      </c>
      <c r="AM33" s="50">
        <f t="shared" si="4"/>
        <v>306211385</v>
      </c>
      <c r="AN33" s="50">
        <f t="shared" si="4"/>
        <v>309273415</v>
      </c>
      <c r="AO33" s="50">
        <f t="shared" si="4"/>
        <v>312366190</v>
      </c>
      <c r="AP33" s="50">
        <f t="shared" si="4"/>
        <v>315489925</v>
      </c>
      <c r="AQ33" s="50">
        <f t="shared" si="4"/>
        <v>318644835</v>
      </c>
      <c r="AR33" s="50">
        <f t="shared" si="4"/>
        <v>321831135</v>
      </c>
      <c r="AS33" s="50">
        <f t="shared" si="4"/>
        <v>325049470</v>
      </c>
      <c r="AT33" s="50">
        <f t="shared" si="4"/>
        <v>328300055</v>
      </c>
      <c r="AU33" s="50">
        <f t="shared" si="4"/>
        <v>331582890</v>
      </c>
      <c r="AV33" s="16"/>
    </row>
    <row r="34" spans="2:48">
      <c r="D34" s="1" t="str">
        <f>'Input C'!C34</f>
        <v>5. Montreal - Prescott (without city area)</v>
      </c>
      <c r="E34" s="4">
        <f>'Input C'!D34</f>
        <v>146</v>
      </c>
      <c r="F34" s="4" t="str">
        <f>'Input C'!E34</f>
        <v>km</v>
      </c>
      <c r="H34" s="17"/>
      <c r="I34" s="50">
        <f t="shared" si="4"/>
        <v>304721418</v>
      </c>
      <c r="J34" s="50">
        <f t="shared" si="4"/>
        <v>307768584</v>
      </c>
      <c r="K34" s="50">
        <f t="shared" si="4"/>
        <v>310846264</v>
      </c>
      <c r="L34" s="50">
        <f t="shared" si="4"/>
        <v>313954750</v>
      </c>
      <c r="M34" s="50">
        <f t="shared" si="4"/>
        <v>317094334</v>
      </c>
      <c r="N34" s="50">
        <f t="shared" si="4"/>
        <v>320265162</v>
      </c>
      <c r="O34" s="50">
        <f t="shared" si="4"/>
        <v>323467818</v>
      </c>
      <c r="P34" s="50">
        <f t="shared" si="4"/>
        <v>326702594</v>
      </c>
      <c r="Q34" s="50">
        <f t="shared" si="4"/>
        <v>329969636</v>
      </c>
      <c r="R34" s="50">
        <f t="shared" si="4"/>
        <v>333269236</v>
      </c>
      <c r="S34" s="50">
        <f t="shared" si="4"/>
        <v>336601978</v>
      </c>
      <c r="T34" s="50">
        <f t="shared" si="4"/>
        <v>339968008</v>
      </c>
      <c r="U34" s="50">
        <f t="shared" si="4"/>
        <v>343367618</v>
      </c>
      <c r="V34" s="50">
        <f t="shared" si="4"/>
        <v>346801392</v>
      </c>
      <c r="W34" s="50">
        <f t="shared" si="4"/>
        <v>350269330</v>
      </c>
      <c r="X34" s="50">
        <f t="shared" si="4"/>
        <v>353772016</v>
      </c>
      <c r="Y34" s="50">
        <f t="shared" si="4"/>
        <v>357309742</v>
      </c>
      <c r="Z34" s="50">
        <f t="shared" si="4"/>
        <v>360882800</v>
      </c>
      <c r="AA34" s="50">
        <f t="shared" si="4"/>
        <v>364491628</v>
      </c>
      <c r="AB34" s="50">
        <f t="shared" si="4"/>
        <v>368136664</v>
      </c>
      <c r="AC34" s="50">
        <f t="shared" si="4"/>
        <v>371817908</v>
      </c>
      <c r="AD34" s="50">
        <f t="shared" si="4"/>
        <v>375536090</v>
      </c>
      <c r="AE34" s="50">
        <f t="shared" si="4"/>
        <v>379291502</v>
      </c>
      <c r="AF34" s="50">
        <f t="shared" si="4"/>
        <v>383084436</v>
      </c>
      <c r="AG34" s="50">
        <f t="shared" si="4"/>
        <v>386915330</v>
      </c>
      <c r="AH34" s="50">
        <f t="shared" si="4"/>
        <v>390784476</v>
      </c>
      <c r="AI34" s="50">
        <f t="shared" si="4"/>
        <v>394692312</v>
      </c>
      <c r="AJ34" s="50">
        <f t="shared" si="4"/>
        <v>398639130</v>
      </c>
      <c r="AK34" s="50">
        <f t="shared" si="4"/>
        <v>402625514</v>
      </c>
      <c r="AL34" s="50">
        <f t="shared" si="4"/>
        <v>406651902</v>
      </c>
      <c r="AM34" s="50">
        <f t="shared" si="4"/>
        <v>410718294</v>
      </c>
      <c r="AN34" s="50">
        <f t="shared" si="4"/>
        <v>414825566</v>
      </c>
      <c r="AO34" s="50">
        <f t="shared" si="4"/>
        <v>418973864</v>
      </c>
      <c r="AP34" s="50">
        <f t="shared" si="4"/>
        <v>423163480</v>
      </c>
      <c r="AQ34" s="50">
        <f t="shared" si="4"/>
        <v>427395144</v>
      </c>
      <c r="AR34" s="50">
        <f t="shared" si="4"/>
        <v>431669148</v>
      </c>
      <c r="AS34" s="50">
        <f t="shared" si="4"/>
        <v>435985784</v>
      </c>
      <c r="AT34" s="50">
        <f t="shared" si="4"/>
        <v>440345636</v>
      </c>
      <c r="AU34" s="50">
        <f t="shared" si="4"/>
        <v>444749142</v>
      </c>
      <c r="AV34" s="16"/>
    </row>
    <row r="35" spans="2:48">
      <c r="D35" s="1" t="str">
        <f>'Input C'!C35</f>
        <v>6. Prescott - Toronto (without city area)</v>
      </c>
      <c r="E35" s="4">
        <f>'Input C'!D35</f>
        <v>288</v>
      </c>
      <c r="F35" s="4" t="str">
        <f>'Input C'!E35</f>
        <v>km</v>
      </c>
      <c r="H35" s="17"/>
      <c r="I35" s="50">
        <f t="shared" si="4"/>
        <v>674200224</v>
      </c>
      <c r="J35" s="50">
        <f t="shared" si="4"/>
        <v>680942304</v>
      </c>
      <c r="K35" s="50">
        <f t="shared" si="4"/>
        <v>687751776</v>
      </c>
      <c r="L35" s="50">
        <f t="shared" si="4"/>
        <v>694629216</v>
      </c>
      <c r="M35" s="50">
        <f t="shared" si="4"/>
        <v>701575488</v>
      </c>
      <c r="N35" s="50">
        <f t="shared" si="4"/>
        <v>708591168</v>
      </c>
      <c r="O35" s="50">
        <f t="shared" si="4"/>
        <v>715677120</v>
      </c>
      <c r="P35" s="50">
        <f t="shared" si="4"/>
        <v>722833920</v>
      </c>
      <c r="Q35" s="50">
        <f t="shared" si="4"/>
        <v>730062144</v>
      </c>
      <c r="R35" s="50">
        <f t="shared" si="4"/>
        <v>737362944</v>
      </c>
      <c r="S35" s="50">
        <f t="shared" si="4"/>
        <v>744736608</v>
      </c>
      <c r="T35" s="50">
        <f t="shared" si="4"/>
        <v>752184000</v>
      </c>
      <c r="U35" s="50">
        <f t="shared" si="4"/>
        <v>759705696</v>
      </c>
      <c r="V35" s="50">
        <f t="shared" si="4"/>
        <v>767302848</v>
      </c>
      <c r="W35" s="50">
        <f t="shared" si="4"/>
        <v>774975744</v>
      </c>
      <c r="X35" s="50">
        <f t="shared" si="4"/>
        <v>782725536</v>
      </c>
      <c r="Y35" s="50">
        <f t="shared" si="4"/>
        <v>790552800</v>
      </c>
      <c r="Z35" s="50">
        <f t="shared" si="4"/>
        <v>798458400</v>
      </c>
      <c r="AA35" s="50">
        <f t="shared" si="4"/>
        <v>806442912</v>
      </c>
      <c r="AB35" s="50">
        <f t="shared" si="4"/>
        <v>814507488</v>
      </c>
      <c r="AC35" s="50">
        <f t="shared" si="4"/>
        <v>822652416</v>
      </c>
      <c r="AD35" s="50">
        <f t="shared" si="4"/>
        <v>830878848</v>
      </c>
      <c r="AE35" s="50">
        <f t="shared" si="4"/>
        <v>839187648</v>
      </c>
      <c r="AF35" s="50">
        <f t="shared" si="4"/>
        <v>847579680</v>
      </c>
      <c r="AG35" s="50">
        <f t="shared" si="4"/>
        <v>856055520</v>
      </c>
      <c r="AH35" s="50">
        <f t="shared" si="4"/>
        <v>864616032</v>
      </c>
      <c r="AI35" s="50">
        <f t="shared" si="4"/>
        <v>873262080</v>
      </c>
      <c r="AJ35" s="50">
        <f t="shared" si="4"/>
        <v>881994816</v>
      </c>
      <c r="AK35" s="50">
        <f t="shared" si="4"/>
        <v>890814816</v>
      </c>
      <c r="AL35" s="50">
        <f t="shared" si="4"/>
        <v>899722944</v>
      </c>
      <c r="AM35" s="50">
        <f t="shared" si="4"/>
        <v>908720064</v>
      </c>
      <c r="AN35" s="50">
        <f t="shared" si="4"/>
        <v>917807328</v>
      </c>
      <c r="AO35" s="50">
        <f t="shared" si="4"/>
        <v>926985312</v>
      </c>
      <c r="AP35" s="50">
        <f t="shared" si="4"/>
        <v>936255168</v>
      </c>
      <c r="AQ35" s="50">
        <f t="shared" si="4"/>
        <v>945617760</v>
      </c>
      <c r="AR35" s="50">
        <f t="shared" si="4"/>
        <v>955073952</v>
      </c>
      <c r="AS35" s="50">
        <f t="shared" si="4"/>
        <v>964624608</v>
      </c>
      <c r="AT35" s="50">
        <f t="shared" si="4"/>
        <v>974270880</v>
      </c>
      <c r="AU35" s="50">
        <f t="shared" si="4"/>
        <v>984013632</v>
      </c>
      <c r="AV35" s="16"/>
    </row>
    <row r="36" spans="2:48">
      <c r="D36" s="1" t="str">
        <f>'Input C'!C37</f>
        <v>8. Toronto - Windsor (without city area)</v>
      </c>
      <c r="E36" s="4">
        <f>'Input C'!D37</f>
        <v>321</v>
      </c>
      <c r="F36" s="4" t="str">
        <f>'Input C'!E37</f>
        <v>km</v>
      </c>
      <c r="H36" s="17"/>
      <c r="I36" s="50">
        <f t="shared" si="4"/>
        <v>814828005</v>
      </c>
      <c r="J36" s="50">
        <f t="shared" si="4"/>
        <v>822976269</v>
      </c>
      <c r="K36" s="50">
        <f t="shared" si="4"/>
        <v>831206067</v>
      </c>
      <c r="L36" s="50">
        <f t="shared" si="4"/>
        <v>839518041</v>
      </c>
      <c r="M36" s="50">
        <f t="shared" si="4"/>
        <v>847913154</v>
      </c>
      <c r="N36" s="50">
        <f t="shared" si="4"/>
        <v>856392369</v>
      </c>
      <c r="O36" s="50">
        <f t="shared" si="4"/>
        <v>864956328</v>
      </c>
      <c r="P36" s="50">
        <f t="shared" si="4"/>
        <v>873605673</v>
      </c>
      <c r="Q36" s="50">
        <f t="shared" si="4"/>
        <v>882341688</v>
      </c>
      <c r="R36" s="50">
        <f t="shared" si="4"/>
        <v>891165336</v>
      </c>
      <c r="S36" s="50">
        <f t="shared" si="4"/>
        <v>900076938</v>
      </c>
      <c r="T36" s="50">
        <f t="shared" si="4"/>
        <v>909077778</v>
      </c>
      <c r="U36" s="50">
        <f t="shared" si="4"/>
        <v>918168498</v>
      </c>
      <c r="V36" s="50">
        <f t="shared" si="4"/>
        <v>927350061</v>
      </c>
      <c r="W36" s="50">
        <f t="shared" si="4"/>
        <v>936623751</v>
      </c>
      <c r="X36" s="50">
        <f t="shared" si="4"/>
        <v>945989889</v>
      </c>
      <c r="Y36" s="50">
        <f t="shared" si="4"/>
        <v>955449759</v>
      </c>
      <c r="Z36" s="50">
        <f t="shared" si="4"/>
        <v>965004324</v>
      </c>
      <c r="AA36" s="50">
        <f t="shared" si="4"/>
        <v>974654226</v>
      </c>
      <c r="AB36" s="50">
        <f t="shared" si="4"/>
        <v>984400749</v>
      </c>
      <c r="AC36" s="50">
        <f t="shared" si="4"/>
        <v>994244856</v>
      </c>
      <c r="AD36" s="50">
        <f t="shared" si="4"/>
        <v>1004187189</v>
      </c>
      <c r="AE36" s="50">
        <f t="shared" si="4"/>
        <v>1014229032</v>
      </c>
      <c r="AF36" s="50">
        <f t="shared" si="4"/>
        <v>1024371348</v>
      </c>
      <c r="AG36" s="50">
        <f t="shared" si="4"/>
        <v>1034615100</v>
      </c>
      <c r="AH36" s="50">
        <f t="shared" si="4"/>
        <v>1044961251</v>
      </c>
      <c r="AI36" s="50">
        <f t="shared" si="4"/>
        <v>1055410764</v>
      </c>
      <c r="AJ36" s="50">
        <f t="shared" si="4"/>
        <v>1065964923</v>
      </c>
      <c r="AK36" s="50">
        <f t="shared" si="4"/>
        <v>1076624691</v>
      </c>
      <c r="AL36" s="50">
        <f t="shared" si="4"/>
        <v>1087391031</v>
      </c>
      <c r="AM36" s="50">
        <f t="shared" si="4"/>
        <v>1098264906</v>
      </c>
      <c r="AN36" s="50">
        <f t="shared" si="4"/>
        <v>1109247600</v>
      </c>
      <c r="AO36" s="50">
        <f t="shared" si="4"/>
        <v>1120340076</v>
      </c>
      <c r="AP36" s="50">
        <f t="shared" si="4"/>
        <v>1131543297</v>
      </c>
      <c r="AQ36" s="50">
        <f t="shared" si="4"/>
        <v>1142858868</v>
      </c>
      <c r="AR36" s="50">
        <f t="shared" si="4"/>
        <v>1154287431</v>
      </c>
      <c r="AS36" s="50">
        <f t="shared" si="4"/>
        <v>1165830270</v>
      </c>
      <c r="AT36" s="50">
        <f t="shared" si="4"/>
        <v>1177488669</v>
      </c>
      <c r="AU36" s="50">
        <f t="shared" si="4"/>
        <v>1189263270</v>
      </c>
      <c r="AV36" s="16"/>
    </row>
    <row r="37" spans="2:48">
      <c r="D37" s="6" t="s">
        <v>135</v>
      </c>
      <c r="E37" s="53">
        <f>SUM(E32:E36)</f>
        <v>1137</v>
      </c>
      <c r="F37" s="35" t="s">
        <v>85</v>
      </c>
      <c r="H37" s="17"/>
      <c r="I37" s="52">
        <f>SUM(I32:I36)</f>
        <v>2190633492</v>
      </c>
      <c r="J37" s="52">
        <f t="shared" ref="J37:AU37" si="5">SUM(J32:J36)</f>
        <v>2212539961</v>
      </c>
      <c r="K37" s="52">
        <f t="shared" si="5"/>
        <v>2234665527</v>
      </c>
      <c r="L37" s="52">
        <f t="shared" si="5"/>
        <v>2257012034</v>
      </c>
      <c r="M37" s="52">
        <f t="shared" si="5"/>
        <v>2279582198</v>
      </c>
      <c r="N37" s="52">
        <f t="shared" si="5"/>
        <v>2302377919</v>
      </c>
      <c r="O37" s="52">
        <f t="shared" si="5"/>
        <v>2325401621</v>
      </c>
      <c r="P37" s="52">
        <f t="shared" si="5"/>
        <v>2348655626</v>
      </c>
      <c r="Q37" s="52">
        <f t="shared" si="5"/>
        <v>2372141940</v>
      </c>
      <c r="R37" s="52">
        <f t="shared" si="5"/>
        <v>2395863686</v>
      </c>
      <c r="S37" s="52">
        <f t="shared" si="5"/>
        <v>2419822320</v>
      </c>
      <c r="T37" s="52">
        <f t="shared" si="5"/>
        <v>2444020637</v>
      </c>
      <c r="U37" s="52">
        <f t="shared" si="5"/>
        <v>2468460577</v>
      </c>
      <c r="V37" s="52">
        <f t="shared" si="5"/>
        <v>2493145221</v>
      </c>
      <c r="W37" s="52">
        <f t="shared" si="5"/>
        <v>2518076690</v>
      </c>
      <c r="X37" s="52">
        <f t="shared" si="5"/>
        <v>2543257423</v>
      </c>
      <c r="Y37" s="52">
        <f t="shared" si="5"/>
        <v>2568690002</v>
      </c>
      <c r="Z37" s="52">
        <f t="shared" si="5"/>
        <v>2594376880</v>
      </c>
      <c r="AA37" s="52">
        <f t="shared" si="5"/>
        <v>2620320692</v>
      </c>
      <c r="AB37" s="52">
        <f t="shared" si="5"/>
        <v>2646523930</v>
      </c>
      <c r="AC37" s="52">
        <f t="shared" si="5"/>
        <v>2672989158</v>
      </c>
      <c r="AD37" s="52">
        <f t="shared" si="5"/>
        <v>2699718733</v>
      </c>
      <c r="AE37" s="52">
        <f t="shared" si="5"/>
        <v>2726716074</v>
      </c>
      <c r="AF37" s="52">
        <f t="shared" si="5"/>
        <v>2753983252</v>
      </c>
      <c r="AG37" s="52">
        <f t="shared" si="5"/>
        <v>2781523223</v>
      </c>
      <c r="AH37" s="52">
        <f t="shared" si="5"/>
        <v>2809338488</v>
      </c>
      <c r="AI37" s="52">
        <f t="shared" si="5"/>
        <v>2837431527</v>
      </c>
      <c r="AJ37" s="52">
        <f t="shared" si="5"/>
        <v>2865805999</v>
      </c>
      <c r="AK37" s="52">
        <f t="shared" si="5"/>
        <v>2894464409</v>
      </c>
      <c r="AL37" s="52">
        <f t="shared" si="5"/>
        <v>2923409022</v>
      </c>
      <c r="AM37" s="52">
        <f t="shared" si="5"/>
        <v>2952643026</v>
      </c>
      <c r="AN37" s="52">
        <f t="shared" si="5"/>
        <v>2982169518</v>
      </c>
      <c r="AO37" s="52">
        <f t="shared" si="5"/>
        <v>3011991162</v>
      </c>
      <c r="AP37" s="52">
        <f t="shared" si="5"/>
        <v>3042110914</v>
      </c>
      <c r="AQ37" s="52">
        <f t="shared" si="5"/>
        <v>3072532188</v>
      </c>
      <c r="AR37" s="52">
        <f t="shared" si="5"/>
        <v>3103257498</v>
      </c>
      <c r="AS37" s="52">
        <f t="shared" si="5"/>
        <v>3134289929</v>
      </c>
      <c r="AT37" s="52">
        <f t="shared" si="5"/>
        <v>3165632883</v>
      </c>
      <c r="AU37" s="52">
        <f t="shared" si="5"/>
        <v>3197288972</v>
      </c>
      <c r="AV37" s="16"/>
    </row>
    <row r="38" spans="2:48">
      <c r="D38" s="6"/>
      <c r="E38" s="53"/>
      <c r="F38" s="35"/>
      <c r="H38" s="17"/>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16"/>
    </row>
    <row r="39" spans="2:48">
      <c r="B39" s="7" t="s">
        <v>152</v>
      </c>
      <c r="H39" s="17"/>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16"/>
    </row>
    <row r="40" spans="2:48">
      <c r="D40" s="1" t="str">
        <f>'Input C'!C56</f>
        <v>Annual highway kilometers</v>
      </c>
      <c r="E40" s="29">
        <f>'Input C'!D56</f>
        <v>76000</v>
      </c>
      <c r="F40" s="4" t="str">
        <f>'Input C'!E56</f>
        <v>km/year</v>
      </c>
      <c r="H40" s="17"/>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16"/>
    </row>
    <row r="41" spans="2:48">
      <c r="D41" s="1"/>
      <c r="E41" s="29"/>
      <c r="F41" s="4"/>
      <c r="H41" s="17"/>
      <c r="I41" s="52"/>
      <c r="J41" s="60"/>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16"/>
    </row>
    <row r="42" spans="2:48">
      <c r="D42" s="1" t="s">
        <v>73</v>
      </c>
      <c r="E42" s="29"/>
      <c r="F42" s="4" t="s">
        <v>149</v>
      </c>
      <c r="H42" s="17"/>
      <c r="I42" s="50">
        <f>ROUND(I32/$E$40,0)</f>
        <v>2233</v>
      </c>
      <c r="J42" s="50">
        <f>ROUND(J32/$E$40,0)</f>
        <v>2255</v>
      </c>
      <c r="K42" s="50">
        <f t="shared" ref="K42:AU46" si="6">ROUND(K32/$E$40,0)</f>
        <v>2278</v>
      </c>
      <c r="L42" s="50">
        <f t="shared" si="6"/>
        <v>2301</v>
      </c>
      <c r="M42" s="50">
        <f t="shared" si="6"/>
        <v>2324</v>
      </c>
      <c r="N42" s="50">
        <f t="shared" si="6"/>
        <v>2347</v>
      </c>
      <c r="O42" s="50">
        <f t="shared" si="6"/>
        <v>2370</v>
      </c>
      <c r="P42" s="50">
        <f t="shared" si="6"/>
        <v>2394</v>
      </c>
      <c r="Q42" s="50">
        <f t="shared" si="6"/>
        <v>2418</v>
      </c>
      <c r="R42" s="50">
        <f t="shared" si="6"/>
        <v>2442</v>
      </c>
      <c r="S42" s="50">
        <f t="shared" si="6"/>
        <v>2466</v>
      </c>
      <c r="T42" s="50">
        <f t="shared" si="6"/>
        <v>2491</v>
      </c>
      <c r="U42" s="50">
        <f t="shared" si="6"/>
        <v>2516</v>
      </c>
      <c r="V42" s="50">
        <f t="shared" si="6"/>
        <v>2541</v>
      </c>
      <c r="W42" s="50">
        <f t="shared" si="6"/>
        <v>2567</v>
      </c>
      <c r="X42" s="50">
        <f t="shared" si="6"/>
        <v>2592</v>
      </c>
      <c r="Y42" s="50">
        <f t="shared" si="6"/>
        <v>2618</v>
      </c>
      <c r="Z42" s="50">
        <f t="shared" si="6"/>
        <v>2644</v>
      </c>
      <c r="AA42" s="50">
        <f t="shared" si="6"/>
        <v>2671</v>
      </c>
      <c r="AB42" s="50">
        <f t="shared" si="6"/>
        <v>2698</v>
      </c>
      <c r="AC42" s="50">
        <f t="shared" si="6"/>
        <v>2725</v>
      </c>
      <c r="AD42" s="50">
        <f t="shared" si="6"/>
        <v>2752</v>
      </c>
      <c r="AE42" s="50">
        <f t="shared" si="6"/>
        <v>2779</v>
      </c>
      <c r="AF42" s="50">
        <f t="shared" si="6"/>
        <v>2807</v>
      </c>
      <c r="AG42" s="50">
        <f t="shared" si="6"/>
        <v>2835</v>
      </c>
      <c r="AH42" s="50">
        <f t="shared" si="6"/>
        <v>2864</v>
      </c>
      <c r="AI42" s="50">
        <f t="shared" si="6"/>
        <v>2892</v>
      </c>
      <c r="AJ42" s="50">
        <f t="shared" si="6"/>
        <v>2921</v>
      </c>
      <c r="AK42" s="50">
        <f t="shared" si="6"/>
        <v>2950</v>
      </c>
      <c r="AL42" s="50">
        <f t="shared" si="6"/>
        <v>2980</v>
      </c>
      <c r="AM42" s="50">
        <f t="shared" si="6"/>
        <v>3010</v>
      </c>
      <c r="AN42" s="50">
        <f t="shared" si="6"/>
        <v>3040</v>
      </c>
      <c r="AO42" s="50">
        <f t="shared" si="6"/>
        <v>3070</v>
      </c>
      <c r="AP42" s="50">
        <f t="shared" si="6"/>
        <v>3101</v>
      </c>
      <c r="AQ42" s="50">
        <f t="shared" si="6"/>
        <v>3132</v>
      </c>
      <c r="AR42" s="50">
        <f t="shared" si="6"/>
        <v>3163</v>
      </c>
      <c r="AS42" s="50">
        <f t="shared" si="6"/>
        <v>3195</v>
      </c>
      <c r="AT42" s="50">
        <f t="shared" si="6"/>
        <v>3227</v>
      </c>
      <c r="AU42" s="50">
        <f t="shared" si="6"/>
        <v>3259</v>
      </c>
      <c r="AV42" s="16"/>
    </row>
    <row r="43" spans="2:48">
      <c r="D43" s="1" t="s">
        <v>75</v>
      </c>
      <c r="E43" s="29"/>
      <c r="F43" s="4" t="s">
        <v>149</v>
      </c>
      <c r="H43" s="17"/>
      <c r="I43" s="50">
        <f>ROUND(I33/$E$40,0)</f>
        <v>2989</v>
      </c>
      <c r="J43" s="50">
        <f>ROUND(J33/$E$40,0)</f>
        <v>3019</v>
      </c>
      <c r="K43" s="50">
        <f t="shared" si="6"/>
        <v>3049</v>
      </c>
      <c r="L43" s="50">
        <f t="shared" si="6"/>
        <v>3080</v>
      </c>
      <c r="M43" s="50">
        <f t="shared" si="6"/>
        <v>3111</v>
      </c>
      <c r="N43" s="50">
        <f t="shared" si="6"/>
        <v>3142</v>
      </c>
      <c r="O43" s="50">
        <f t="shared" si="6"/>
        <v>3173</v>
      </c>
      <c r="P43" s="50">
        <f t="shared" si="6"/>
        <v>3205</v>
      </c>
      <c r="Q43" s="50">
        <f t="shared" si="6"/>
        <v>3237</v>
      </c>
      <c r="R43" s="50">
        <f t="shared" si="6"/>
        <v>3269</v>
      </c>
      <c r="S43" s="50">
        <f t="shared" si="6"/>
        <v>3302</v>
      </c>
      <c r="T43" s="50">
        <f t="shared" si="6"/>
        <v>3335</v>
      </c>
      <c r="U43" s="50">
        <f t="shared" si="6"/>
        <v>3368</v>
      </c>
      <c r="V43" s="50">
        <f t="shared" si="6"/>
        <v>3402</v>
      </c>
      <c r="W43" s="50">
        <f t="shared" si="6"/>
        <v>3436</v>
      </c>
      <c r="X43" s="50">
        <f t="shared" si="6"/>
        <v>3470</v>
      </c>
      <c r="Y43" s="50">
        <f t="shared" si="6"/>
        <v>3505</v>
      </c>
      <c r="Z43" s="50">
        <f t="shared" si="6"/>
        <v>3540</v>
      </c>
      <c r="AA43" s="50">
        <f t="shared" si="6"/>
        <v>3576</v>
      </c>
      <c r="AB43" s="50">
        <f t="shared" si="6"/>
        <v>3611</v>
      </c>
      <c r="AC43" s="50">
        <f t="shared" si="6"/>
        <v>3647</v>
      </c>
      <c r="AD43" s="50">
        <f t="shared" si="6"/>
        <v>3684</v>
      </c>
      <c r="AE43" s="50">
        <f t="shared" si="6"/>
        <v>3721</v>
      </c>
      <c r="AF43" s="50">
        <f t="shared" si="6"/>
        <v>3758</v>
      </c>
      <c r="AG43" s="50">
        <f t="shared" si="6"/>
        <v>3796</v>
      </c>
      <c r="AH43" s="50">
        <f t="shared" si="6"/>
        <v>3834</v>
      </c>
      <c r="AI43" s="50">
        <f t="shared" si="6"/>
        <v>3872</v>
      </c>
      <c r="AJ43" s="50">
        <f t="shared" si="6"/>
        <v>3911</v>
      </c>
      <c r="AK43" s="50">
        <f t="shared" si="6"/>
        <v>3950</v>
      </c>
      <c r="AL43" s="50">
        <f t="shared" si="6"/>
        <v>3989</v>
      </c>
      <c r="AM43" s="50">
        <f t="shared" si="6"/>
        <v>4029</v>
      </c>
      <c r="AN43" s="50">
        <f t="shared" si="6"/>
        <v>4069</v>
      </c>
      <c r="AO43" s="50">
        <f t="shared" si="6"/>
        <v>4110</v>
      </c>
      <c r="AP43" s="50">
        <f t="shared" si="6"/>
        <v>4151</v>
      </c>
      <c r="AQ43" s="50">
        <f t="shared" si="6"/>
        <v>4193</v>
      </c>
      <c r="AR43" s="50">
        <f t="shared" si="6"/>
        <v>4235</v>
      </c>
      <c r="AS43" s="50">
        <f t="shared" si="6"/>
        <v>4277</v>
      </c>
      <c r="AT43" s="50">
        <f t="shared" si="6"/>
        <v>4320</v>
      </c>
      <c r="AU43" s="50">
        <f t="shared" si="6"/>
        <v>4363</v>
      </c>
      <c r="AV43" s="16"/>
    </row>
    <row r="44" spans="2:48">
      <c r="D44" s="1" t="s">
        <v>77</v>
      </c>
      <c r="E44" s="29"/>
      <c r="F44" s="4" t="s">
        <v>149</v>
      </c>
      <c r="H44" s="17"/>
      <c r="I44" s="50">
        <f t="shared" ref="I44:J46" si="7">ROUND(I34/$E$40,0)</f>
        <v>4009</v>
      </c>
      <c r="J44" s="50">
        <f t="shared" si="7"/>
        <v>4050</v>
      </c>
      <c r="K44" s="50">
        <f t="shared" si="6"/>
        <v>4090</v>
      </c>
      <c r="L44" s="50">
        <f t="shared" si="6"/>
        <v>4131</v>
      </c>
      <c r="M44" s="50">
        <f t="shared" si="6"/>
        <v>4172</v>
      </c>
      <c r="N44" s="50">
        <f t="shared" si="6"/>
        <v>4214</v>
      </c>
      <c r="O44" s="50">
        <f t="shared" si="6"/>
        <v>4256</v>
      </c>
      <c r="P44" s="50">
        <f t="shared" si="6"/>
        <v>4299</v>
      </c>
      <c r="Q44" s="50">
        <f t="shared" si="6"/>
        <v>4342</v>
      </c>
      <c r="R44" s="50">
        <f t="shared" si="6"/>
        <v>4385</v>
      </c>
      <c r="S44" s="50">
        <f t="shared" si="6"/>
        <v>4429</v>
      </c>
      <c r="T44" s="50">
        <f t="shared" si="6"/>
        <v>4473</v>
      </c>
      <c r="U44" s="50">
        <f t="shared" si="6"/>
        <v>4518</v>
      </c>
      <c r="V44" s="50">
        <f t="shared" si="6"/>
        <v>4563</v>
      </c>
      <c r="W44" s="50">
        <f t="shared" si="6"/>
        <v>4609</v>
      </c>
      <c r="X44" s="50">
        <f t="shared" si="6"/>
        <v>4655</v>
      </c>
      <c r="Y44" s="50">
        <f t="shared" si="6"/>
        <v>4701</v>
      </c>
      <c r="Z44" s="50">
        <f t="shared" si="6"/>
        <v>4748</v>
      </c>
      <c r="AA44" s="50">
        <f t="shared" si="6"/>
        <v>4796</v>
      </c>
      <c r="AB44" s="50">
        <f t="shared" si="6"/>
        <v>4844</v>
      </c>
      <c r="AC44" s="50">
        <f t="shared" si="6"/>
        <v>4892</v>
      </c>
      <c r="AD44" s="50">
        <f t="shared" si="6"/>
        <v>4941</v>
      </c>
      <c r="AE44" s="50">
        <f t="shared" si="6"/>
        <v>4991</v>
      </c>
      <c r="AF44" s="50">
        <f t="shared" si="6"/>
        <v>5041</v>
      </c>
      <c r="AG44" s="50">
        <f t="shared" si="6"/>
        <v>5091</v>
      </c>
      <c r="AH44" s="50">
        <f t="shared" si="6"/>
        <v>5142</v>
      </c>
      <c r="AI44" s="50">
        <f t="shared" si="6"/>
        <v>5193</v>
      </c>
      <c r="AJ44" s="50">
        <f t="shared" si="6"/>
        <v>5245</v>
      </c>
      <c r="AK44" s="50">
        <f t="shared" si="6"/>
        <v>5298</v>
      </c>
      <c r="AL44" s="50">
        <f t="shared" si="6"/>
        <v>5351</v>
      </c>
      <c r="AM44" s="50">
        <f t="shared" si="6"/>
        <v>5404</v>
      </c>
      <c r="AN44" s="50">
        <f t="shared" si="6"/>
        <v>5458</v>
      </c>
      <c r="AO44" s="50">
        <f t="shared" si="6"/>
        <v>5513</v>
      </c>
      <c r="AP44" s="50">
        <f t="shared" si="6"/>
        <v>5568</v>
      </c>
      <c r="AQ44" s="50">
        <f t="shared" si="6"/>
        <v>5624</v>
      </c>
      <c r="AR44" s="50">
        <f t="shared" si="6"/>
        <v>5680</v>
      </c>
      <c r="AS44" s="50">
        <f t="shared" si="6"/>
        <v>5737</v>
      </c>
      <c r="AT44" s="50">
        <f t="shared" si="6"/>
        <v>5794</v>
      </c>
      <c r="AU44" s="50">
        <f t="shared" si="6"/>
        <v>5852</v>
      </c>
      <c r="AV44" s="16"/>
    </row>
    <row r="45" spans="2:48">
      <c r="D45" s="1" t="s">
        <v>78</v>
      </c>
      <c r="E45" s="29"/>
      <c r="F45" s="4" t="s">
        <v>149</v>
      </c>
      <c r="H45" s="17"/>
      <c r="I45" s="50">
        <f t="shared" si="7"/>
        <v>8871</v>
      </c>
      <c r="J45" s="50">
        <f t="shared" si="7"/>
        <v>8960</v>
      </c>
      <c r="K45" s="50">
        <f t="shared" si="6"/>
        <v>9049</v>
      </c>
      <c r="L45" s="50">
        <f t="shared" si="6"/>
        <v>9140</v>
      </c>
      <c r="M45" s="50">
        <f t="shared" si="6"/>
        <v>9231</v>
      </c>
      <c r="N45" s="50">
        <f t="shared" si="6"/>
        <v>9324</v>
      </c>
      <c r="O45" s="50">
        <f t="shared" si="6"/>
        <v>9417</v>
      </c>
      <c r="P45" s="50">
        <f t="shared" si="6"/>
        <v>9511</v>
      </c>
      <c r="Q45" s="50">
        <f t="shared" si="6"/>
        <v>9606</v>
      </c>
      <c r="R45" s="50">
        <f t="shared" si="6"/>
        <v>9702</v>
      </c>
      <c r="S45" s="50">
        <f t="shared" si="6"/>
        <v>9799</v>
      </c>
      <c r="T45" s="50">
        <f t="shared" si="6"/>
        <v>9897</v>
      </c>
      <c r="U45" s="50">
        <f t="shared" si="6"/>
        <v>9996</v>
      </c>
      <c r="V45" s="50">
        <f t="shared" si="6"/>
        <v>10096</v>
      </c>
      <c r="W45" s="50">
        <f t="shared" si="6"/>
        <v>10197</v>
      </c>
      <c r="X45" s="50">
        <f t="shared" si="6"/>
        <v>10299</v>
      </c>
      <c r="Y45" s="50">
        <f t="shared" si="6"/>
        <v>10402</v>
      </c>
      <c r="Z45" s="50">
        <f t="shared" si="6"/>
        <v>10506</v>
      </c>
      <c r="AA45" s="50">
        <f t="shared" si="6"/>
        <v>10611</v>
      </c>
      <c r="AB45" s="50">
        <f t="shared" si="6"/>
        <v>10717</v>
      </c>
      <c r="AC45" s="50">
        <f t="shared" si="6"/>
        <v>10824</v>
      </c>
      <c r="AD45" s="50">
        <f t="shared" si="6"/>
        <v>10933</v>
      </c>
      <c r="AE45" s="50">
        <f t="shared" si="6"/>
        <v>11042</v>
      </c>
      <c r="AF45" s="50">
        <f t="shared" si="6"/>
        <v>11152</v>
      </c>
      <c r="AG45" s="50">
        <f t="shared" si="6"/>
        <v>11264</v>
      </c>
      <c r="AH45" s="50">
        <f t="shared" si="6"/>
        <v>11377</v>
      </c>
      <c r="AI45" s="50">
        <f t="shared" si="6"/>
        <v>11490</v>
      </c>
      <c r="AJ45" s="50">
        <f t="shared" si="6"/>
        <v>11605</v>
      </c>
      <c r="AK45" s="50">
        <f t="shared" si="6"/>
        <v>11721</v>
      </c>
      <c r="AL45" s="50">
        <f t="shared" si="6"/>
        <v>11838</v>
      </c>
      <c r="AM45" s="50">
        <f t="shared" si="6"/>
        <v>11957</v>
      </c>
      <c r="AN45" s="50">
        <f t="shared" si="6"/>
        <v>12076</v>
      </c>
      <c r="AO45" s="50">
        <f t="shared" si="6"/>
        <v>12197</v>
      </c>
      <c r="AP45" s="50">
        <f t="shared" si="6"/>
        <v>12319</v>
      </c>
      <c r="AQ45" s="50">
        <f t="shared" si="6"/>
        <v>12442</v>
      </c>
      <c r="AR45" s="50">
        <f t="shared" si="6"/>
        <v>12567</v>
      </c>
      <c r="AS45" s="50">
        <f t="shared" si="6"/>
        <v>12692</v>
      </c>
      <c r="AT45" s="50">
        <f t="shared" si="6"/>
        <v>12819</v>
      </c>
      <c r="AU45" s="50">
        <f t="shared" si="6"/>
        <v>12948</v>
      </c>
      <c r="AV45" s="16"/>
    </row>
    <row r="46" spans="2:48">
      <c r="D46" s="1" t="s">
        <v>80</v>
      </c>
      <c r="E46" s="29"/>
      <c r="F46" s="4" t="s">
        <v>149</v>
      </c>
      <c r="H46" s="17"/>
      <c r="I46" s="50">
        <f t="shared" si="7"/>
        <v>10721</v>
      </c>
      <c r="J46" s="50">
        <f t="shared" si="7"/>
        <v>10829</v>
      </c>
      <c r="K46" s="50">
        <f t="shared" si="6"/>
        <v>10937</v>
      </c>
      <c r="L46" s="50">
        <f t="shared" si="6"/>
        <v>11046</v>
      </c>
      <c r="M46" s="50">
        <f t="shared" si="6"/>
        <v>11157</v>
      </c>
      <c r="N46" s="50">
        <f t="shared" si="6"/>
        <v>11268</v>
      </c>
      <c r="O46" s="50">
        <f t="shared" si="6"/>
        <v>11381</v>
      </c>
      <c r="P46" s="50">
        <f t="shared" si="6"/>
        <v>11495</v>
      </c>
      <c r="Q46" s="50">
        <f t="shared" si="6"/>
        <v>11610</v>
      </c>
      <c r="R46" s="50">
        <f t="shared" si="6"/>
        <v>11726</v>
      </c>
      <c r="S46" s="50">
        <f t="shared" si="6"/>
        <v>11843</v>
      </c>
      <c r="T46" s="50">
        <f t="shared" si="6"/>
        <v>11962</v>
      </c>
      <c r="U46" s="50">
        <f t="shared" si="6"/>
        <v>12081</v>
      </c>
      <c r="V46" s="50">
        <f t="shared" si="6"/>
        <v>12202</v>
      </c>
      <c r="W46" s="50">
        <f t="shared" si="6"/>
        <v>12324</v>
      </c>
      <c r="X46" s="50">
        <f t="shared" si="6"/>
        <v>12447</v>
      </c>
      <c r="Y46" s="50">
        <f t="shared" si="6"/>
        <v>12572</v>
      </c>
      <c r="Z46" s="50">
        <f t="shared" si="6"/>
        <v>12697</v>
      </c>
      <c r="AA46" s="50">
        <f t="shared" si="6"/>
        <v>12824</v>
      </c>
      <c r="AB46" s="50">
        <f t="shared" si="6"/>
        <v>12953</v>
      </c>
      <c r="AC46" s="50">
        <f t="shared" si="6"/>
        <v>13082</v>
      </c>
      <c r="AD46" s="50">
        <f t="shared" si="6"/>
        <v>13213</v>
      </c>
      <c r="AE46" s="50">
        <f t="shared" si="6"/>
        <v>13345</v>
      </c>
      <c r="AF46" s="50">
        <f t="shared" si="6"/>
        <v>13479</v>
      </c>
      <c r="AG46" s="50">
        <f t="shared" si="6"/>
        <v>13613</v>
      </c>
      <c r="AH46" s="50">
        <f t="shared" si="6"/>
        <v>13749</v>
      </c>
      <c r="AI46" s="50">
        <f t="shared" si="6"/>
        <v>13887</v>
      </c>
      <c r="AJ46" s="50">
        <f t="shared" si="6"/>
        <v>14026</v>
      </c>
      <c r="AK46" s="50">
        <f t="shared" si="6"/>
        <v>14166</v>
      </c>
      <c r="AL46" s="50">
        <f t="shared" si="6"/>
        <v>14308</v>
      </c>
      <c r="AM46" s="50">
        <f t="shared" si="6"/>
        <v>14451</v>
      </c>
      <c r="AN46" s="50">
        <f t="shared" si="6"/>
        <v>14595</v>
      </c>
      <c r="AO46" s="50">
        <f t="shared" si="6"/>
        <v>14741</v>
      </c>
      <c r="AP46" s="50">
        <f t="shared" si="6"/>
        <v>14889</v>
      </c>
      <c r="AQ46" s="50">
        <f t="shared" si="6"/>
        <v>15038</v>
      </c>
      <c r="AR46" s="50">
        <f t="shared" si="6"/>
        <v>15188</v>
      </c>
      <c r="AS46" s="50">
        <f t="shared" si="6"/>
        <v>15340</v>
      </c>
      <c r="AT46" s="50">
        <f t="shared" si="6"/>
        <v>15493</v>
      </c>
      <c r="AU46" s="50">
        <f t="shared" si="6"/>
        <v>15648</v>
      </c>
      <c r="AV46" s="16"/>
    </row>
    <row r="47" spans="2:48">
      <c r="D47" s="6" t="s">
        <v>135</v>
      </c>
      <c r="E47" s="29"/>
      <c r="F47" s="35" t="s">
        <v>149</v>
      </c>
      <c r="H47" s="17"/>
      <c r="I47" s="52">
        <f>SUM(I42:I46)</f>
        <v>28823</v>
      </c>
      <c r="J47" s="52">
        <f>SUM(J42:J46)</f>
        <v>29113</v>
      </c>
      <c r="K47" s="52">
        <f t="shared" ref="K47:AU47" si="8">SUM(K42:K46)</f>
        <v>29403</v>
      </c>
      <c r="L47" s="52">
        <f t="shared" si="8"/>
        <v>29698</v>
      </c>
      <c r="M47" s="52">
        <f t="shared" si="8"/>
        <v>29995</v>
      </c>
      <c r="N47" s="52">
        <f t="shared" si="8"/>
        <v>30295</v>
      </c>
      <c r="O47" s="52">
        <f t="shared" si="8"/>
        <v>30597</v>
      </c>
      <c r="P47" s="52">
        <f t="shared" si="8"/>
        <v>30904</v>
      </c>
      <c r="Q47" s="52">
        <f t="shared" si="8"/>
        <v>31213</v>
      </c>
      <c r="R47" s="52">
        <f t="shared" si="8"/>
        <v>31524</v>
      </c>
      <c r="S47" s="52">
        <f t="shared" si="8"/>
        <v>31839</v>
      </c>
      <c r="T47" s="52">
        <f t="shared" si="8"/>
        <v>32158</v>
      </c>
      <c r="U47" s="52">
        <f t="shared" si="8"/>
        <v>32479</v>
      </c>
      <c r="V47" s="52">
        <f t="shared" si="8"/>
        <v>32804</v>
      </c>
      <c r="W47" s="52">
        <f t="shared" si="8"/>
        <v>33133</v>
      </c>
      <c r="X47" s="52">
        <f t="shared" si="8"/>
        <v>33463</v>
      </c>
      <c r="Y47" s="52">
        <f t="shared" si="8"/>
        <v>33798</v>
      </c>
      <c r="Z47" s="52">
        <f t="shared" si="8"/>
        <v>34135</v>
      </c>
      <c r="AA47" s="52">
        <f t="shared" si="8"/>
        <v>34478</v>
      </c>
      <c r="AB47" s="52">
        <f t="shared" si="8"/>
        <v>34823</v>
      </c>
      <c r="AC47" s="52">
        <f t="shared" si="8"/>
        <v>35170</v>
      </c>
      <c r="AD47" s="52">
        <f t="shared" si="8"/>
        <v>35523</v>
      </c>
      <c r="AE47" s="52">
        <f t="shared" si="8"/>
        <v>35878</v>
      </c>
      <c r="AF47" s="52">
        <f t="shared" si="8"/>
        <v>36237</v>
      </c>
      <c r="AG47" s="52">
        <f t="shared" si="8"/>
        <v>36599</v>
      </c>
      <c r="AH47" s="52">
        <f t="shared" si="8"/>
        <v>36966</v>
      </c>
      <c r="AI47" s="52">
        <f t="shared" si="8"/>
        <v>37334</v>
      </c>
      <c r="AJ47" s="52">
        <f t="shared" si="8"/>
        <v>37708</v>
      </c>
      <c r="AK47" s="52">
        <f t="shared" si="8"/>
        <v>38085</v>
      </c>
      <c r="AL47" s="52">
        <f t="shared" si="8"/>
        <v>38466</v>
      </c>
      <c r="AM47" s="52">
        <f t="shared" si="8"/>
        <v>38851</v>
      </c>
      <c r="AN47" s="52">
        <f t="shared" si="8"/>
        <v>39238</v>
      </c>
      <c r="AO47" s="52">
        <f t="shared" si="8"/>
        <v>39631</v>
      </c>
      <c r="AP47" s="52">
        <f t="shared" si="8"/>
        <v>40028</v>
      </c>
      <c r="AQ47" s="52">
        <f t="shared" si="8"/>
        <v>40429</v>
      </c>
      <c r="AR47" s="52">
        <f t="shared" si="8"/>
        <v>40833</v>
      </c>
      <c r="AS47" s="52">
        <f t="shared" si="8"/>
        <v>41241</v>
      </c>
      <c r="AT47" s="52">
        <f t="shared" si="8"/>
        <v>41653</v>
      </c>
      <c r="AU47" s="52">
        <f t="shared" si="8"/>
        <v>42070</v>
      </c>
      <c r="AV47" s="16"/>
    </row>
    <row r="48" spans="2:48">
      <c r="D48" s="6"/>
      <c r="E48" s="53"/>
      <c r="F48" s="35"/>
      <c r="H48" s="17"/>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16"/>
    </row>
    <row r="49" spans="2:48">
      <c r="B49" s="7" t="s">
        <v>148</v>
      </c>
      <c r="D49" s="6"/>
      <c r="E49" s="53"/>
      <c r="F49" s="35"/>
      <c r="H49" s="17"/>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16"/>
    </row>
    <row r="50" spans="2:48">
      <c r="D50" s="1" t="str">
        <f>'Input C'!C59</f>
        <v>Annual fleet renewal</v>
      </c>
      <c r="E50" s="30">
        <f>'Input C'!D59</f>
        <v>0.1</v>
      </c>
      <c r="F50" s="4" t="str">
        <f>'Input C'!E59</f>
        <v>% of total</v>
      </c>
      <c r="H50" s="17"/>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16"/>
    </row>
    <row r="51" spans="2:48">
      <c r="D51" s="1" t="str">
        <f>'Input C'!C58</f>
        <v>Truck Lifecycle</v>
      </c>
      <c r="E51" s="4">
        <f>'Input C'!D58</f>
        <v>10</v>
      </c>
      <c r="F51" s="4" t="str">
        <f>'Input C'!E58</f>
        <v>years</v>
      </c>
      <c r="H51" s="17"/>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16"/>
    </row>
    <row r="52" spans="2:48">
      <c r="D52" s="6"/>
      <c r="E52" s="53"/>
      <c r="F52" s="35"/>
      <c r="H52" s="17"/>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16"/>
    </row>
    <row r="53" spans="2:48">
      <c r="D53" s="58" t="s">
        <v>73</v>
      </c>
      <c r="E53" s="57"/>
      <c r="F53" s="59" t="s">
        <v>150</v>
      </c>
      <c r="H53" s="17"/>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16"/>
    </row>
    <row r="54" spans="2:48">
      <c r="D54" s="6"/>
      <c r="E54" s="53"/>
      <c r="F54" s="35"/>
      <c r="H54" s="17"/>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16"/>
    </row>
    <row r="55" spans="2:48">
      <c r="D55" s="1" t="s">
        <v>159</v>
      </c>
      <c r="E55" s="1"/>
      <c r="F55" s="4" t="s">
        <v>169</v>
      </c>
      <c r="G55" s="1"/>
      <c r="H55" s="17"/>
      <c r="I55" s="63">
        <f>ROUND($E$50*$I$42,0)</f>
        <v>223</v>
      </c>
      <c r="J55" s="1">
        <f>I64</f>
        <v>226</v>
      </c>
      <c r="K55" s="1">
        <f t="shared" ref="K55:AU55" si="9">J64</f>
        <v>223</v>
      </c>
      <c r="L55" s="1">
        <f t="shared" si="9"/>
        <v>223</v>
      </c>
      <c r="M55" s="1">
        <f t="shared" si="9"/>
        <v>223</v>
      </c>
      <c r="N55" s="1">
        <f t="shared" si="9"/>
        <v>223</v>
      </c>
      <c r="O55" s="1">
        <f t="shared" si="9"/>
        <v>223</v>
      </c>
      <c r="P55" s="1">
        <f t="shared" si="9"/>
        <v>223</v>
      </c>
      <c r="Q55" s="1">
        <f t="shared" si="9"/>
        <v>223</v>
      </c>
      <c r="R55" s="1">
        <f t="shared" si="9"/>
        <v>223</v>
      </c>
      <c r="S55" s="1">
        <f t="shared" si="9"/>
        <v>223</v>
      </c>
      <c r="T55" s="1">
        <f t="shared" si="9"/>
        <v>226</v>
      </c>
      <c r="U55" s="1">
        <f t="shared" si="9"/>
        <v>223</v>
      </c>
      <c r="V55" s="1">
        <f t="shared" si="9"/>
        <v>223</v>
      </c>
      <c r="W55" s="1">
        <f t="shared" si="9"/>
        <v>223</v>
      </c>
      <c r="X55" s="1">
        <f t="shared" si="9"/>
        <v>223</v>
      </c>
      <c r="Y55" s="1">
        <f t="shared" si="9"/>
        <v>223</v>
      </c>
      <c r="Z55" s="1">
        <f t="shared" si="9"/>
        <v>223</v>
      </c>
      <c r="AA55" s="1">
        <f t="shared" si="9"/>
        <v>223</v>
      </c>
      <c r="AB55" s="1">
        <f t="shared" si="9"/>
        <v>223</v>
      </c>
      <c r="AC55" s="1">
        <f t="shared" si="9"/>
        <v>223</v>
      </c>
      <c r="AD55" s="1">
        <f t="shared" si="9"/>
        <v>226</v>
      </c>
      <c r="AE55" s="1">
        <f t="shared" si="9"/>
        <v>223</v>
      </c>
      <c r="AF55" s="1">
        <f t="shared" si="9"/>
        <v>223</v>
      </c>
      <c r="AG55" s="1">
        <f t="shared" si="9"/>
        <v>223</v>
      </c>
      <c r="AH55" s="1">
        <f t="shared" si="9"/>
        <v>223</v>
      </c>
      <c r="AI55" s="1">
        <f t="shared" si="9"/>
        <v>223</v>
      </c>
      <c r="AJ55" s="1">
        <f t="shared" si="9"/>
        <v>223</v>
      </c>
      <c r="AK55" s="1">
        <f t="shared" si="9"/>
        <v>223</v>
      </c>
      <c r="AL55" s="1">
        <f t="shared" si="9"/>
        <v>223</v>
      </c>
      <c r="AM55" s="1">
        <f t="shared" si="9"/>
        <v>223</v>
      </c>
      <c r="AN55" s="1">
        <f t="shared" si="9"/>
        <v>226</v>
      </c>
      <c r="AO55" s="1">
        <f t="shared" si="9"/>
        <v>223</v>
      </c>
      <c r="AP55" s="1">
        <f t="shared" si="9"/>
        <v>223</v>
      </c>
      <c r="AQ55" s="1">
        <f t="shared" si="9"/>
        <v>223</v>
      </c>
      <c r="AR55" s="1">
        <f t="shared" si="9"/>
        <v>223</v>
      </c>
      <c r="AS55" s="1">
        <f t="shared" si="9"/>
        <v>223</v>
      </c>
      <c r="AT55" s="1">
        <f t="shared" si="9"/>
        <v>223</v>
      </c>
      <c r="AU55" s="1">
        <f t="shared" si="9"/>
        <v>223</v>
      </c>
      <c r="AV55" s="16"/>
    </row>
    <row r="56" spans="2:48">
      <c r="D56" s="1" t="s">
        <v>160</v>
      </c>
      <c r="E56" s="1"/>
      <c r="F56" s="4" t="s">
        <v>169</v>
      </c>
      <c r="G56" s="1"/>
      <c r="H56" s="17"/>
      <c r="I56" s="63">
        <f t="shared" ref="I56:I63" si="10">ROUND($E$50*$I$42,0)</f>
        <v>223</v>
      </c>
      <c r="J56" s="1">
        <f>I55</f>
        <v>223</v>
      </c>
      <c r="K56" s="1">
        <f t="shared" ref="K56:Z64" si="11">J55</f>
        <v>226</v>
      </c>
      <c r="L56" s="1">
        <f t="shared" si="11"/>
        <v>223</v>
      </c>
      <c r="M56" s="1">
        <f t="shared" si="11"/>
        <v>223</v>
      </c>
      <c r="N56" s="1">
        <f t="shared" si="11"/>
        <v>223</v>
      </c>
      <c r="O56" s="1">
        <f t="shared" si="11"/>
        <v>223</v>
      </c>
      <c r="P56" s="1">
        <f t="shared" si="11"/>
        <v>223</v>
      </c>
      <c r="Q56" s="1">
        <f t="shared" si="11"/>
        <v>223</v>
      </c>
      <c r="R56" s="1">
        <f t="shared" si="11"/>
        <v>223</v>
      </c>
      <c r="S56" s="1">
        <f t="shared" si="11"/>
        <v>223</v>
      </c>
      <c r="T56" s="1">
        <f t="shared" si="11"/>
        <v>223</v>
      </c>
      <c r="U56" s="1">
        <f t="shared" si="11"/>
        <v>226</v>
      </c>
      <c r="V56" s="1">
        <f t="shared" si="11"/>
        <v>223</v>
      </c>
      <c r="W56" s="1">
        <f t="shared" si="11"/>
        <v>223</v>
      </c>
      <c r="X56" s="1">
        <f t="shared" si="11"/>
        <v>223</v>
      </c>
      <c r="Y56" s="1">
        <f t="shared" si="11"/>
        <v>223</v>
      </c>
      <c r="Z56" s="1">
        <f t="shared" si="11"/>
        <v>223</v>
      </c>
      <c r="AA56" s="1">
        <f t="shared" ref="AA56:AP64" si="12">Z55</f>
        <v>223</v>
      </c>
      <c r="AB56" s="1">
        <f t="shared" si="12"/>
        <v>223</v>
      </c>
      <c r="AC56" s="1">
        <f t="shared" si="12"/>
        <v>223</v>
      </c>
      <c r="AD56" s="1">
        <f t="shared" si="12"/>
        <v>223</v>
      </c>
      <c r="AE56" s="1">
        <f t="shared" si="12"/>
        <v>226</v>
      </c>
      <c r="AF56" s="1">
        <f t="shared" si="12"/>
        <v>223</v>
      </c>
      <c r="AG56" s="1">
        <f t="shared" si="12"/>
        <v>223</v>
      </c>
      <c r="AH56" s="1">
        <f t="shared" si="12"/>
        <v>223</v>
      </c>
      <c r="AI56" s="1">
        <f t="shared" si="12"/>
        <v>223</v>
      </c>
      <c r="AJ56" s="1">
        <f t="shared" si="12"/>
        <v>223</v>
      </c>
      <c r="AK56" s="1">
        <f t="shared" si="12"/>
        <v>223</v>
      </c>
      <c r="AL56" s="1">
        <f t="shared" si="12"/>
        <v>223</v>
      </c>
      <c r="AM56" s="1">
        <f t="shared" si="12"/>
        <v>223</v>
      </c>
      <c r="AN56" s="1">
        <f t="shared" si="12"/>
        <v>223</v>
      </c>
      <c r="AO56" s="1">
        <f t="shared" si="12"/>
        <v>226</v>
      </c>
      <c r="AP56" s="1">
        <f t="shared" si="12"/>
        <v>223</v>
      </c>
      <c r="AQ56" s="1">
        <f t="shared" ref="AQ56:AU64" si="13">AP55</f>
        <v>223</v>
      </c>
      <c r="AR56" s="1">
        <f t="shared" si="13"/>
        <v>223</v>
      </c>
      <c r="AS56" s="1">
        <f t="shared" si="13"/>
        <v>223</v>
      </c>
      <c r="AT56" s="1">
        <f t="shared" si="13"/>
        <v>223</v>
      </c>
      <c r="AU56" s="1">
        <f t="shared" si="13"/>
        <v>223</v>
      </c>
      <c r="AV56" s="16"/>
    </row>
    <row r="57" spans="2:48">
      <c r="D57" s="1" t="s">
        <v>161</v>
      </c>
      <c r="E57" s="1"/>
      <c r="F57" s="4" t="s">
        <v>169</v>
      </c>
      <c r="G57" s="1"/>
      <c r="H57" s="17"/>
      <c r="I57" s="63">
        <f t="shared" si="10"/>
        <v>223</v>
      </c>
      <c r="J57" s="1">
        <f t="shared" ref="J57:Y64" si="14">I56</f>
        <v>223</v>
      </c>
      <c r="K57" s="1">
        <f t="shared" si="14"/>
        <v>223</v>
      </c>
      <c r="L57" s="1">
        <f t="shared" si="14"/>
        <v>226</v>
      </c>
      <c r="M57" s="1">
        <f t="shared" si="14"/>
        <v>223</v>
      </c>
      <c r="N57" s="1">
        <f t="shared" si="14"/>
        <v>223</v>
      </c>
      <c r="O57" s="1">
        <f t="shared" si="14"/>
        <v>223</v>
      </c>
      <c r="P57" s="1">
        <f t="shared" si="14"/>
        <v>223</v>
      </c>
      <c r="Q57" s="1">
        <f t="shared" si="14"/>
        <v>223</v>
      </c>
      <c r="R57" s="1">
        <f t="shared" si="14"/>
        <v>223</v>
      </c>
      <c r="S57" s="1">
        <f t="shared" si="14"/>
        <v>223</v>
      </c>
      <c r="T57" s="1">
        <f t="shared" si="14"/>
        <v>223</v>
      </c>
      <c r="U57" s="1">
        <f t="shared" si="14"/>
        <v>223</v>
      </c>
      <c r="V57" s="1">
        <f t="shared" si="14"/>
        <v>226</v>
      </c>
      <c r="W57" s="1">
        <f t="shared" si="14"/>
        <v>223</v>
      </c>
      <c r="X57" s="1">
        <f t="shared" si="14"/>
        <v>223</v>
      </c>
      <c r="Y57" s="1">
        <f t="shared" si="14"/>
        <v>223</v>
      </c>
      <c r="Z57" s="1">
        <f t="shared" si="11"/>
        <v>223</v>
      </c>
      <c r="AA57" s="1">
        <f t="shared" si="12"/>
        <v>223</v>
      </c>
      <c r="AB57" s="1">
        <f t="shared" si="12"/>
        <v>223</v>
      </c>
      <c r="AC57" s="1">
        <f t="shared" si="12"/>
        <v>223</v>
      </c>
      <c r="AD57" s="1">
        <f t="shared" si="12"/>
        <v>223</v>
      </c>
      <c r="AE57" s="1">
        <f t="shared" si="12"/>
        <v>223</v>
      </c>
      <c r="AF57" s="1">
        <f t="shared" si="12"/>
        <v>226</v>
      </c>
      <c r="AG57" s="1">
        <f t="shared" si="12"/>
        <v>223</v>
      </c>
      <c r="AH57" s="1">
        <f t="shared" si="12"/>
        <v>223</v>
      </c>
      <c r="AI57" s="1">
        <f t="shared" si="12"/>
        <v>223</v>
      </c>
      <c r="AJ57" s="1">
        <f t="shared" si="12"/>
        <v>223</v>
      </c>
      <c r="AK57" s="1">
        <f t="shared" si="12"/>
        <v>223</v>
      </c>
      <c r="AL57" s="1">
        <f t="shared" si="12"/>
        <v>223</v>
      </c>
      <c r="AM57" s="1">
        <f t="shared" si="12"/>
        <v>223</v>
      </c>
      <c r="AN57" s="1">
        <f t="shared" si="12"/>
        <v>223</v>
      </c>
      <c r="AO57" s="1">
        <f t="shared" si="12"/>
        <v>223</v>
      </c>
      <c r="AP57" s="1">
        <f t="shared" si="12"/>
        <v>226</v>
      </c>
      <c r="AQ57" s="1">
        <f t="shared" si="13"/>
        <v>223</v>
      </c>
      <c r="AR57" s="1">
        <f t="shared" si="13"/>
        <v>223</v>
      </c>
      <c r="AS57" s="1">
        <f t="shared" si="13"/>
        <v>223</v>
      </c>
      <c r="AT57" s="1">
        <f t="shared" si="13"/>
        <v>223</v>
      </c>
      <c r="AU57" s="1">
        <f t="shared" si="13"/>
        <v>223</v>
      </c>
      <c r="AV57" s="16"/>
    </row>
    <row r="58" spans="2:48">
      <c r="D58" s="1" t="s">
        <v>162</v>
      </c>
      <c r="E58" s="1"/>
      <c r="F58" s="4" t="s">
        <v>169</v>
      </c>
      <c r="G58" s="1"/>
      <c r="H58" s="17"/>
      <c r="I58" s="63">
        <f t="shared" si="10"/>
        <v>223</v>
      </c>
      <c r="J58" s="1">
        <f t="shared" si="14"/>
        <v>223</v>
      </c>
      <c r="K58" s="1">
        <f t="shared" si="14"/>
        <v>223</v>
      </c>
      <c r="L58" s="1">
        <f t="shared" si="14"/>
        <v>223</v>
      </c>
      <c r="M58" s="1">
        <f t="shared" si="14"/>
        <v>226</v>
      </c>
      <c r="N58" s="1">
        <f t="shared" si="14"/>
        <v>223</v>
      </c>
      <c r="O58" s="1">
        <f t="shared" si="14"/>
        <v>223</v>
      </c>
      <c r="P58" s="1">
        <f t="shared" si="14"/>
        <v>223</v>
      </c>
      <c r="Q58" s="1">
        <f t="shared" si="14"/>
        <v>223</v>
      </c>
      <c r="R58" s="1">
        <f t="shared" si="14"/>
        <v>223</v>
      </c>
      <c r="S58" s="1">
        <f t="shared" si="14"/>
        <v>223</v>
      </c>
      <c r="T58" s="1">
        <f t="shared" si="14"/>
        <v>223</v>
      </c>
      <c r="U58" s="1">
        <f t="shared" si="14"/>
        <v>223</v>
      </c>
      <c r="V58" s="1">
        <f t="shared" si="14"/>
        <v>223</v>
      </c>
      <c r="W58" s="1">
        <f t="shared" si="14"/>
        <v>226</v>
      </c>
      <c r="X58" s="1">
        <f t="shared" si="14"/>
        <v>223</v>
      </c>
      <c r="Y58" s="1">
        <f t="shared" si="14"/>
        <v>223</v>
      </c>
      <c r="Z58" s="1">
        <f t="shared" si="11"/>
        <v>223</v>
      </c>
      <c r="AA58" s="1">
        <f t="shared" si="12"/>
        <v>223</v>
      </c>
      <c r="AB58" s="1">
        <f t="shared" si="12"/>
        <v>223</v>
      </c>
      <c r="AC58" s="1">
        <f t="shared" si="12"/>
        <v>223</v>
      </c>
      <c r="AD58" s="1">
        <f t="shared" si="12"/>
        <v>223</v>
      </c>
      <c r="AE58" s="1">
        <f t="shared" si="12"/>
        <v>223</v>
      </c>
      <c r="AF58" s="1">
        <f t="shared" si="12"/>
        <v>223</v>
      </c>
      <c r="AG58" s="1">
        <f t="shared" si="12"/>
        <v>226</v>
      </c>
      <c r="AH58" s="1">
        <f t="shared" si="12"/>
        <v>223</v>
      </c>
      <c r="AI58" s="1">
        <f t="shared" si="12"/>
        <v>223</v>
      </c>
      <c r="AJ58" s="1">
        <f t="shared" si="12"/>
        <v>223</v>
      </c>
      <c r="AK58" s="1">
        <f t="shared" si="12"/>
        <v>223</v>
      </c>
      <c r="AL58" s="1">
        <f t="shared" si="12"/>
        <v>223</v>
      </c>
      <c r="AM58" s="1">
        <f t="shared" si="12"/>
        <v>223</v>
      </c>
      <c r="AN58" s="1">
        <f t="shared" si="12"/>
        <v>223</v>
      </c>
      <c r="AO58" s="1">
        <f t="shared" si="12"/>
        <v>223</v>
      </c>
      <c r="AP58" s="1">
        <f t="shared" si="12"/>
        <v>223</v>
      </c>
      <c r="AQ58" s="1">
        <f t="shared" si="13"/>
        <v>226</v>
      </c>
      <c r="AR58" s="1">
        <f t="shared" si="13"/>
        <v>223</v>
      </c>
      <c r="AS58" s="1">
        <f t="shared" si="13"/>
        <v>223</v>
      </c>
      <c r="AT58" s="1">
        <f t="shared" si="13"/>
        <v>223</v>
      </c>
      <c r="AU58" s="1">
        <f t="shared" si="13"/>
        <v>223</v>
      </c>
      <c r="AV58" s="16"/>
    </row>
    <row r="59" spans="2:48">
      <c r="D59" s="1" t="s">
        <v>163</v>
      </c>
      <c r="E59" s="1"/>
      <c r="F59" s="4" t="s">
        <v>169</v>
      </c>
      <c r="G59" s="1"/>
      <c r="H59" s="17"/>
      <c r="I59" s="63">
        <f t="shared" si="10"/>
        <v>223</v>
      </c>
      <c r="J59" s="1">
        <f t="shared" si="14"/>
        <v>223</v>
      </c>
      <c r="K59" s="1">
        <f t="shared" si="14"/>
        <v>223</v>
      </c>
      <c r="L59" s="1">
        <f t="shared" si="14"/>
        <v>223</v>
      </c>
      <c r="M59" s="1">
        <f t="shared" si="14"/>
        <v>223</v>
      </c>
      <c r="N59" s="1">
        <f t="shared" si="14"/>
        <v>226</v>
      </c>
      <c r="O59" s="1">
        <f t="shared" si="14"/>
        <v>223</v>
      </c>
      <c r="P59" s="1">
        <f t="shared" si="14"/>
        <v>223</v>
      </c>
      <c r="Q59" s="1">
        <f t="shared" si="14"/>
        <v>223</v>
      </c>
      <c r="R59" s="1">
        <f t="shared" si="14"/>
        <v>223</v>
      </c>
      <c r="S59" s="1">
        <f t="shared" si="14"/>
        <v>223</v>
      </c>
      <c r="T59" s="1">
        <f t="shared" si="14"/>
        <v>223</v>
      </c>
      <c r="U59" s="1">
        <f t="shared" si="14"/>
        <v>223</v>
      </c>
      <c r="V59" s="1">
        <f t="shared" si="14"/>
        <v>223</v>
      </c>
      <c r="W59" s="1">
        <f t="shared" si="14"/>
        <v>223</v>
      </c>
      <c r="X59" s="1">
        <f t="shared" si="14"/>
        <v>226</v>
      </c>
      <c r="Y59" s="1">
        <f t="shared" si="14"/>
        <v>223</v>
      </c>
      <c r="Z59" s="1">
        <f t="shared" si="11"/>
        <v>223</v>
      </c>
      <c r="AA59" s="1">
        <f t="shared" si="12"/>
        <v>223</v>
      </c>
      <c r="AB59" s="1">
        <f t="shared" si="12"/>
        <v>223</v>
      </c>
      <c r="AC59" s="1">
        <f t="shared" si="12"/>
        <v>223</v>
      </c>
      <c r="AD59" s="1">
        <f t="shared" si="12"/>
        <v>223</v>
      </c>
      <c r="AE59" s="1">
        <f t="shared" si="12"/>
        <v>223</v>
      </c>
      <c r="AF59" s="1">
        <f t="shared" si="12"/>
        <v>223</v>
      </c>
      <c r="AG59" s="1">
        <f t="shared" si="12"/>
        <v>223</v>
      </c>
      <c r="AH59" s="1">
        <f t="shared" si="12"/>
        <v>226</v>
      </c>
      <c r="AI59" s="1">
        <f t="shared" si="12"/>
        <v>223</v>
      </c>
      <c r="AJ59" s="1">
        <f t="shared" si="12"/>
        <v>223</v>
      </c>
      <c r="AK59" s="1">
        <f t="shared" si="12"/>
        <v>223</v>
      </c>
      <c r="AL59" s="1">
        <f t="shared" si="12"/>
        <v>223</v>
      </c>
      <c r="AM59" s="1">
        <f t="shared" si="12"/>
        <v>223</v>
      </c>
      <c r="AN59" s="1">
        <f t="shared" si="12"/>
        <v>223</v>
      </c>
      <c r="AO59" s="1">
        <f t="shared" si="12"/>
        <v>223</v>
      </c>
      <c r="AP59" s="1">
        <f t="shared" si="12"/>
        <v>223</v>
      </c>
      <c r="AQ59" s="1">
        <f t="shared" si="13"/>
        <v>223</v>
      </c>
      <c r="AR59" s="1">
        <f t="shared" si="13"/>
        <v>226</v>
      </c>
      <c r="AS59" s="1">
        <f t="shared" si="13"/>
        <v>223</v>
      </c>
      <c r="AT59" s="1">
        <f t="shared" si="13"/>
        <v>223</v>
      </c>
      <c r="AU59" s="1">
        <f t="shared" si="13"/>
        <v>223</v>
      </c>
      <c r="AV59" s="16"/>
    </row>
    <row r="60" spans="2:48">
      <c r="D60" s="1" t="s">
        <v>164</v>
      </c>
      <c r="E60" s="1"/>
      <c r="F60" s="4" t="s">
        <v>169</v>
      </c>
      <c r="G60" s="1"/>
      <c r="H60" s="17"/>
      <c r="I60" s="63">
        <f t="shared" si="10"/>
        <v>223</v>
      </c>
      <c r="J60" s="1">
        <f t="shared" si="14"/>
        <v>223</v>
      </c>
      <c r="K60" s="1">
        <f t="shared" si="14"/>
        <v>223</v>
      </c>
      <c r="L60" s="1">
        <f t="shared" si="14"/>
        <v>223</v>
      </c>
      <c r="M60" s="1">
        <f t="shared" si="14"/>
        <v>223</v>
      </c>
      <c r="N60" s="1">
        <f t="shared" si="14"/>
        <v>223</v>
      </c>
      <c r="O60" s="1">
        <f t="shared" si="14"/>
        <v>226</v>
      </c>
      <c r="P60" s="1">
        <f t="shared" si="14"/>
        <v>223</v>
      </c>
      <c r="Q60" s="1">
        <f t="shared" si="14"/>
        <v>223</v>
      </c>
      <c r="R60" s="1">
        <f t="shared" si="14"/>
        <v>223</v>
      </c>
      <c r="S60" s="1">
        <f t="shared" si="14"/>
        <v>223</v>
      </c>
      <c r="T60" s="1">
        <f t="shared" si="14"/>
        <v>223</v>
      </c>
      <c r="U60" s="1">
        <f t="shared" si="14"/>
        <v>223</v>
      </c>
      <c r="V60" s="1">
        <f t="shared" si="14"/>
        <v>223</v>
      </c>
      <c r="W60" s="1">
        <f t="shared" si="14"/>
        <v>223</v>
      </c>
      <c r="X60" s="1">
        <f t="shared" si="14"/>
        <v>223</v>
      </c>
      <c r="Y60" s="1">
        <f t="shared" si="14"/>
        <v>226</v>
      </c>
      <c r="Z60" s="1">
        <f t="shared" si="11"/>
        <v>223</v>
      </c>
      <c r="AA60" s="1">
        <f t="shared" si="12"/>
        <v>223</v>
      </c>
      <c r="AB60" s="1">
        <f t="shared" si="12"/>
        <v>223</v>
      </c>
      <c r="AC60" s="1">
        <f t="shared" si="12"/>
        <v>223</v>
      </c>
      <c r="AD60" s="1">
        <f t="shared" si="12"/>
        <v>223</v>
      </c>
      <c r="AE60" s="1">
        <f t="shared" si="12"/>
        <v>223</v>
      </c>
      <c r="AF60" s="1">
        <f t="shared" si="12"/>
        <v>223</v>
      </c>
      <c r="AG60" s="1">
        <f t="shared" si="12"/>
        <v>223</v>
      </c>
      <c r="AH60" s="1">
        <f t="shared" si="12"/>
        <v>223</v>
      </c>
      <c r="AI60" s="1">
        <f t="shared" si="12"/>
        <v>226</v>
      </c>
      <c r="AJ60" s="1">
        <f t="shared" si="12"/>
        <v>223</v>
      </c>
      <c r="AK60" s="1">
        <f t="shared" si="12"/>
        <v>223</v>
      </c>
      <c r="AL60" s="1">
        <f t="shared" si="12"/>
        <v>223</v>
      </c>
      <c r="AM60" s="1">
        <f t="shared" si="12"/>
        <v>223</v>
      </c>
      <c r="AN60" s="1">
        <f t="shared" si="12"/>
        <v>223</v>
      </c>
      <c r="AO60" s="1">
        <f t="shared" si="12"/>
        <v>223</v>
      </c>
      <c r="AP60" s="1">
        <f t="shared" si="12"/>
        <v>223</v>
      </c>
      <c r="AQ60" s="1">
        <f t="shared" si="13"/>
        <v>223</v>
      </c>
      <c r="AR60" s="1">
        <f t="shared" si="13"/>
        <v>223</v>
      </c>
      <c r="AS60" s="1">
        <f t="shared" si="13"/>
        <v>226</v>
      </c>
      <c r="AT60" s="1">
        <f t="shared" si="13"/>
        <v>223</v>
      </c>
      <c r="AU60" s="1">
        <f t="shared" si="13"/>
        <v>223</v>
      </c>
      <c r="AV60" s="16"/>
    </row>
    <row r="61" spans="2:48">
      <c r="D61" s="1" t="s">
        <v>165</v>
      </c>
      <c r="E61" s="1"/>
      <c r="F61" s="4" t="s">
        <v>169</v>
      </c>
      <c r="G61" s="1"/>
      <c r="H61" s="17"/>
      <c r="I61" s="63">
        <f t="shared" si="10"/>
        <v>223</v>
      </c>
      <c r="J61" s="1">
        <f t="shared" si="14"/>
        <v>223</v>
      </c>
      <c r="K61" s="1">
        <f t="shared" si="14"/>
        <v>223</v>
      </c>
      <c r="L61" s="1">
        <f t="shared" si="14"/>
        <v>223</v>
      </c>
      <c r="M61" s="1">
        <f t="shared" si="14"/>
        <v>223</v>
      </c>
      <c r="N61" s="1">
        <f t="shared" si="14"/>
        <v>223</v>
      </c>
      <c r="O61" s="1">
        <f t="shared" si="14"/>
        <v>223</v>
      </c>
      <c r="P61" s="1">
        <f t="shared" si="14"/>
        <v>226</v>
      </c>
      <c r="Q61" s="1">
        <f t="shared" si="14"/>
        <v>223</v>
      </c>
      <c r="R61" s="1">
        <f t="shared" si="14"/>
        <v>223</v>
      </c>
      <c r="S61" s="1">
        <f t="shared" si="14"/>
        <v>223</v>
      </c>
      <c r="T61" s="1">
        <f t="shared" si="14"/>
        <v>223</v>
      </c>
      <c r="U61" s="1">
        <f t="shared" si="14"/>
        <v>223</v>
      </c>
      <c r="V61" s="1">
        <f t="shared" si="14"/>
        <v>223</v>
      </c>
      <c r="W61" s="1">
        <f t="shared" si="14"/>
        <v>223</v>
      </c>
      <c r="X61" s="1">
        <f t="shared" si="14"/>
        <v>223</v>
      </c>
      <c r="Y61" s="1">
        <f t="shared" si="14"/>
        <v>223</v>
      </c>
      <c r="Z61" s="1">
        <f t="shared" si="11"/>
        <v>226</v>
      </c>
      <c r="AA61" s="1">
        <f t="shared" si="12"/>
        <v>223</v>
      </c>
      <c r="AB61" s="1">
        <f t="shared" si="12"/>
        <v>223</v>
      </c>
      <c r="AC61" s="1">
        <f t="shared" si="12"/>
        <v>223</v>
      </c>
      <c r="AD61" s="1">
        <f t="shared" si="12"/>
        <v>223</v>
      </c>
      <c r="AE61" s="1">
        <f t="shared" si="12"/>
        <v>223</v>
      </c>
      <c r="AF61" s="1">
        <f t="shared" si="12"/>
        <v>223</v>
      </c>
      <c r="AG61" s="1">
        <f t="shared" si="12"/>
        <v>223</v>
      </c>
      <c r="AH61" s="1">
        <f t="shared" si="12"/>
        <v>223</v>
      </c>
      <c r="AI61" s="1">
        <f t="shared" si="12"/>
        <v>223</v>
      </c>
      <c r="AJ61" s="1">
        <f t="shared" si="12"/>
        <v>226</v>
      </c>
      <c r="AK61" s="1">
        <f t="shared" si="12"/>
        <v>223</v>
      </c>
      <c r="AL61" s="1">
        <f t="shared" si="12"/>
        <v>223</v>
      </c>
      <c r="AM61" s="1">
        <f t="shared" si="12"/>
        <v>223</v>
      </c>
      <c r="AN61" s="1">
        <f t="shared" si="12"/>
        <v>223</v>
      </c>
      <c r="AO61" s="1">
        <f t="shared" si="12"/>
        <v>223</v>
      </c>
      <c r="AP61" s="1">
        <f t="shared" si="12"/>
        <v>223</v>
      </c>
      <c r="AQ61" s="1">
        <f t="shared" si="13"/>
        <v>223</v>
      </c>
      <c r="AR61" s="1">
        <f t="shared" si="13"/>
        <v>223</v>
      </c>
      <c r="AS61" s="1">
        <f t="shared" si="13"/>
        <v>223</v>
      </c>
      <c r="AT61" s="1">
        <f t="shared" si="13"/>
        <v>226</v>
      </c>
      <c r="AU61" s="1">
        <f t="shared" si="13"/>
        <v>223</v>
      </c>
      <c r="AV61" s="16"/>
    </row>
    <row r="62" spans="2:48">
      <c r="D62" s="1" t="s">
        <v>166</v>
      </c>
      <c r="E62" s="1"/>
      <c r="F62" s="4" t="s">
        <v>169</v>
      </c>
      <c r="G62" s="1"/>
      <c r="H62" s="17"/>
      <c r="I62" s="63">
        <f t="shared" si="10"/>
        <v>223</v>
      </c>
      <c r="J62" s="1">
        <f t="shared" si="14"/>
        <v>223</v>
      </c>
      <c r="K62" s="1">
        <f t="shared" si="14"/>
        <v>223</v>
      </c>
      <c r="L62" s="1">
        <f t="shared" si="14"/>
        <v>223</v>
      </c>
      <c r="M62" s="1">
        <f t="shared" si="14"/>
        <v>223</v>
      </c>
      <c r="N62" s="1">
        <f t="shared" si="14"/>
        <v>223</v>
      </c>
      <c r="O62" s="1">
        <f t="shared" si="14"/>
        <v>223</v>
      </c>
      <c r="P62" s="1">
        <f t="shared" si="14"/>
        <v>223</v>
      </c>
      <c r="Q62" s="1">
        <f t="shared" si="14"/>
        <v>226</v>
      </c>
      <c r="R62" s="1">
        <f t="shared" si="14"/>
        <v>223</v>
      </c>
      <c r="S62" s="1">
        <f t="shared" si="14"/>
        <v>223</v>
      </c>
      <c r="T62" s="1">
        <f t="shared" si="14"/>
        <v>223</v>
      </c>
      <c r="U62" s="1">
        <f t="shared" si="14"/>
        <v>223</v>
      </c>
      <c r="V62" s="1">
        <f t="shared" si="14"/>
        <v>223</v>
      </c>
      <c r="W62" s="1">
        <f t="shared" si="14"/>
        <v>223</v>
      </c>
      <c r="X62" s="1">
        <f t="shared" si="14"/>
        <v>223</v>
      </c>
      <c r="Y62" s="1">
        <f t="shared" si="14"/>
        <v>223</v>
      </c>
      <c r="Z62" s="1">
        <f t="shared" si="11"/>
        <v>223</v>
      </c>
      <c r="AA62" s="1">
        <f t="shared" si="12"/>
        <v>226</v>
      </c>
      <c r="AB62" s="1">
        <f t="shared" si="12"/>
        <v>223</v>
      </c>
      <c r="AC62" s="1">
        <f t="shared" si="12"/>
        <v>223</v>
      </c>
      <c r="AD62" s="1">
        <f t="shared" si="12"/>
        <v>223</v>
      </c>
      <c r="AE62" s="1">
        <f t="shared" si="12"/>
        <v>223</v>
      </c>
      <c r="AF62" s="1">
        <f t="shared" si="12"/>
        <v>223</v>
      </c>
      <c r="AG62" s="1">
        <f t="shared" si="12"/>
        <v>223</v>
      </c>
      <c r="AH62" s="1">
        <f t="shared" si="12"/>
        <v>223</v>
      </c>
      <c r="AI62" s="1">
        <f t="shared" si="12"/>
        <v>223</v>
      </c>
      <c r="AJ62" s="1">
        <f t="shared" si="12"/>
        <v>223</v>
      </c>
      <c r="AK62" s="1">
        <f t="shared" si="12"/>
        <v>226</v>
      </c>
      <c r="AL62" s="1">
        <f t="shared" si="12"/>
        <v>223</v>
      </c>
      <c r="AM62" s="1">
        <f t="shared" si="12"/>
        <v>223</v>
      </c>
      <c r="AN62" s="1">
        <f t="shared" si="12"/>
        <v>223</v>
      </c>
      <c r="AO62" s="1">
        <f t="shared" si="12"/>
        <v>223</v>
      </c>
      <c r="AP62" s="1">
        <f t="shared" si="12"/>
        <v>223</v>
      </c>
      <c r="AQ62" s="1">
        <f t="shared" si="13"/>
        <v>223</v>
      </c>
      <c r="AR62" s="1">
        <f t="shared" si="13"/>
        <v>223</v>
      </c>
      <c r="AS62" s="1">
        <f t="shared" si="13"/>
        <v>223</v>
      </c>
      <c r="AT62" s="1">
        <f t="shared" si="13"/>
        <v>223</v>
      </c>
      <c r="AU62" s="1">
        <f t="shared" si="13"/>
        <v>226</v>
      </c>
      <c r="AV62" s="16"/>
    </row>
    <row r="63" spans="2:48">
      <c r="D63" s="1" t="s">
        <v>167</v>
      </c>
      <c r="E63" s="1"/>
      <c r="F63" s="4" t="s">
        <v>169</v>
      </c>
      <c r="G63" s="1"/>
      <c r="H63" s="17"/>
      <c r="I63" s="63">
        <f t="shared" si="10"/>
        <v>223</v>
      </c>
      <c r="J63" s="1">
        <f t="shared" si="14"/>
        <v>223</v>
      </c>
      <c r="K63" s="1">
        <f t="shared" si="14"/>
        <v>223</v>
      </c>
      <c r="L63" s="1">
        <f t="shared" si="14"/>
        <v>223</v>
      </c>
      <c r="M63" s="1">
        <f t="shared" si="14"/>
        <v>223</v>
      </c>
      <c r="N63" s="1">
        <f t="shared" si="14"/>
        <v>223</v>
      </c>
      <c r="O63" s="1">
        <f t="shared" si="14"/>
        <v>223</v>
      </c>
      <c r="P63" s="1">
        <f t="shared" si="14"/>
        <v>223</v>
      </c>
      <c r="Q63" s="1">
        <f t="shared" si="14"/>
        <v>223</v>
      </c>
      <c r="R63" s="1">
        <f t="shared" si="14"/>
        <v>226</v>
      </c>
      <c r="S63" s="1">
        <f t="shared" si="14"/>
        <v>223</v>
      </c>
      <c r="T63" s="1">
        <f t="shared" si="14"/>
        <v>223</v>
      </c>
      <c r="U63" s="1">
        <f t="shared" si="14"/>
        <v>223</v>
      </c>
      <c r="V63" s="1">
        <f t="shared" si="14"/>
        <v>223</v>
      </c>
      <c r="W63" s="1">
        <f t="shared" si="14"/>
        <v>223</v>
      </c>
      <c r="X63" s="1">
        <f t="shared" si="14"/>
        <v>223</v>
      </c>
      <c r="Y63" s="1">
        <f t="shared" si="14"/>
        <v>223</v>
      </c>
      <c r="Z63" s="1">
        <f t="shared" si="11"/>
        <v>223</v>
      </c>
      <c r="AA63" s="1">
        <f t="shared" si="12"/>
        <v>223</v>
      </c>
      <c r="AB63" s="1">
        <f t="shared" si="12"/>
        <v>226</v>
      </c>
      <c r="AC63" s="1">
        <f t="shared" si="12"/>
        <v>223</v>
      </c>
      <c r="AD63" s="1">
        <f t="shared" si="12"/>
        <v>223</v>
      </c>
      <c r="AE63" s="1">
        <f t="shared" si="12"/>
        <v>223</v>
      </c>
      <c r="AF63" s="1">
        <f t="shared" si="12"/>
        <v>223</v>
      </c>
      <c r="AG63" s="1">
        <f t="shared" si="12"/>
        <v>223</v>
      </c>
      <c r="AH63" s="1">
        <f t="shared" si="12"/>
        <v>223</v>
      </c>
      <c r="AI63" s="1">
        <f t="shared" si="12"/>
        <v>223</v>
      </c>
      <c r="AJ63" s="1">
        <f t="shared" si="12"/>
        <v>223</v>
      </c>
      <c r="AK63" s="1">
        <f t="shared" si="12"/>
        <v>223</v>
      </c>
      <c r="AL63" s="1">
        <f t="shared" si="12"/>
        <v>226</v>
      </c>
      <c r="AM63" s="1">
        <f t="shared" si="12"/>
        <v>223</v>
      </c>
      <c r="AN63" s="1">
        <f t="shared" si="12"/>
        <v>223</v>
      </c>
      <c r="AO63" s="1">
        <f t="shared" si="12"/>
        <v>223</v>
      </c>
      <c r="AP63" s="1">
        <f t="shared" si="12"/>
        <v>223</v>
      </c>
      <c r="AQ63" s="1">
        <f t="shared" si="13"/>
        <v>223</v>
      </c>
      <c r="AR63" s="1">
        <f t="shared" si="13"/>
        <v>223</v>
      </c>
      <c r="AS63" s="1">
        <f t="shared" si="13"/>
        <v>223</v>
      </c>
      <c r="AT63" s="1">
        <f t="shared" si="13"/>
        <v>223</v>
      </c>
      <c r="AU63" s="1">
        <f t="shared" si="13"/>
        <v>223</v>
      </c>
      <c r="AV63" s="16"/>
    </row>
    <row r="64" spans="2:48">
      <c r="D64" s="1" t="s">
        <v>168</v>
      </c>
      <c r="E64" s="1"/>
      <c r="F64" s="4" t="s">
        <v>169</v>
      </c>
      <c r="G64" s="1"/>
      <c r="H64" s="17"/>
      <c r="I64" s="64">
        <f>I42-SUM(I55:I63)</f>
        <v>226</v>
      </c>
      <c r="J64" s="1">
        <f t="shared" si="14"/>
        <v>223</v>
      </c>
      <c r="K64" s="1">
        <f t="shared" si="14"/>
        <v>223</v>
      </c>
      <c r="L64" s="1">
        <f t="shared" si="14"/>
        <v>223</v>
      </c>
      <c r="M64" s="1">
        <f t="shared" si="14"/>
        <v>223</v>
      </c>
      <c r="N64" s="1">
        <f t="shared" si="14"/>
        <v>223</v>
      </c>
      <c r="O64" s="1">
        <f t="shared" si="14"/>
        <v>223</v>
      </c>
      <c r="P64" s="1">
        <f t="shared" si="14"/>
        <v>223</v>
      </c>
      <c r="Q64" s="1">
        <f t="shared" si="14"/>
        <v>223</v>
      </c>
      <c r="R64" s="1">
        <f t="shared" si="14"/>
        <v>223</v>
      </c>
      <c r="S64" s="1">
        <f t="shared" si="14"/>
        <v>226</v>
      </c>
      <c r="T64" s="1">
        <f t="shared" si="14"/>
        <v>223</v>
      </c>
      <c r="U64" s="1">
        <f t="shared" si="14"/>
        <v>223</v>
      </c>
      <c r="V64" s="1">
        <f t="shared" si="14"/>
        <v>223</v>
      </c>
      <c r="W64" s="1">
        <f t="shared" si="14"/>
        <v>223</v>
      </c>
      <c r="X64" s="1">
        <f t="shared" si="14"/>
        <v>223</v>
      </c>
      <c r="Y64" s="1">
        <f t="shared" si="14"/>
        <v>223</v>
      </c>
      <c r="Z64" s="1">
        <f t="shared" si="11"/>
        <v>223</v>
      </c>
      <c r="AA64" s="1">
        <f t="shared" si="12"/>
        <v>223</v>
      </c>
      <c r="AB64" s="1">
        <f t="shared" si="12"/>
        <v>223</v>
      </c>
      <c r="AC64" s="1">
        <f t="shared" si="12"/>
        <v>226</v>
      </c>
      <c r="AD64" s="1">
        <f t="shared" si="12"/>
        <v>223</v>
      </c>
      <c r="AE64" s="1">
        <f t="shared" si="12"/>
        <v>223</v>
      </c>
      <c r="AF64" s="1">
        <f t="shared" si="12"/>
        <v>223</v>
      </c>
      <c r="AG64" s="1">
        <f t="shared" si="12"/>
        <v>223</v>
      </c>
      <c r="AH64" s="1">
        <f t="shared" si="12"/>
        <v>223</v>
      </c>
      <c r="AI64" s="1">
        <f t="shared" si="12"/>
        <v>223</v>
      </c>
      <c r="AJ64" s="1">
        <f t="shared" si="12"/>
        <v>223</v>
      </c>
      <c r="AK64" s="1">
        <f t="shared" si="12"/>
        <v>223</v>
      </c>
      <c r="AL64" s="1">
        <f t="shared" si="12"/>
        <v>223</v>
      </c>
      <c r="AM64" s="1">
        <f t="shared" si="12"/>
        <v>226</v>
      </c>
      <c r="AN64" s="1">
        <f t="shared" si="12"/>
        <v>223</v>
      </c>
      <c r="AO64" s="1">
        <f t="shared" si="12"/>
        <v>223</v>
      </c>
      <c r="AP64" s="1">
        <f t="shared" si="12"/>
        <v>223</v>
      </c>
      <c r="AQ64" s="1">
        <f t="shared" si="13"/>
        <v>223</v>
      </c>
      <c r="AR64" s="1">
        <f t="shared" si="13"/>
        <v>223</v>
      </c>
      <c r="AS64" s="1">
        <f t="shared" si="13"/>
        <v>223</v>
      </c>
      <c r="AT64" s="1">
        <f t="shared" si="13"/>
        <v>223</v>
      </c>
      <c r="AU64" s="1">
        <f t="shared" si="13"/>
        <v>223</v>
      </c>
      <c r="AV64" s="16"/>
    </row>
    <row r="65" spans="4:48">
      <c r="D65" s="1"/>
      <c r="E65" s="1"/>
      <c r="F65" s="1"/>
      <c r="G65" s="1"/>
      <c r="H65" s="17"/>
      <c r="I65" s="1"/>
      <c r="AV65" s="16"/>
    </row>
    <row r="66" spans="4:48">
      <c r="D66" s="1" t="s">
        <v>26</v>
      </c>
      <c r="E66" s="1"/>
      <c r="F66" s="4" t="s">
        <v>169</v>
      </c>
      <c r="G66" s="1"/>
      <c r="H66" s="17"/>
      <c r="I66" s="64">
        <f>SUM(I55:I64)</f>
        <v>2233</v>
      </c>
      <c r="J66" s="50">
        <f>SUM(J55:J64)</f>
        <v>2233</v>
      </c>
      <c r="K66" s="50">
        <f t="shared" ref="K66:AU66" si="15">SUM(K55:K64)</f>
        <v>2233</v>
      </c>
      <c r="L66" s="50">
        <f t="shared" si="15"/>
        <v>2233</v>
      </c>
      <c r="M66" s="50">
        <f t="shared" si="15"/>
        <v>2233</v>
      </c>
      <c r="N66" s="50">
        <f t="shared" si="15"/>
        <v>2233</v>
      </c>
      <c r="O66" s="50">
        <f t="shared" si="15"/>
        <v>2233</v>
      </c>
      <c r="P66" s="50">
        <f t="shared" si="15"/>
        <v>2233</v>
      </c>
      <c r="Q66" s="50">
        <f t="shared" si="15"/>
        <v>2233</v>
      </c>
      <c r="R66" s="50">
        <f t="shared" si="15"/>
        <v>2233</v>
      </c>
      <c r="S66" s="50">
        <f t="shared" si="15"/>
        <v>2233</v>
      </c>
      <c r="T66" s="50">
        <f t="shared" si="15"/>
        <v>2233</v>
      </c>
      <c r="U66" s="50">
        <f t="shared" si="15"/>
        <v>2233</v>
      </c>
      <c r="V66" s="50">
        <f t="shared" si="15"/>
        <v>2233</v>
      </c>
      <c r="W66" s="50">
        <f t="shared" si="15"/>
        <v>2233</v>
      </c>
      <c r="X66" s="50">
        <f t="shared" si="15"/>
        <v>2233</v>
      </c>
      <c r="Y66" s="50">
        <f t="shared" si="15"/>
        <v>2233</v>
      </c>
      <c r="Z66" s="50">
        <f t="shared" si="15"/>
        <v>2233</v>
      </c>
      <c r="AA66" s="50">
        <f t="shared" si="15"/>
        <v>2233</v>
      </c>
      <c r="AB66" s="50">
        <f t="shared" si="15"/>
        <v>2233</v>
      </c>
      <c r="AC66" s="50">
        <f t="shared" si="15"/>
        <v>2233</v>
      </c>
      <c r="AD66" s="50">
        <f t="shared" si="15"/>
        <v>2233</v>
      </c>
      <c r="AE66" s="50">
        <f t="shared" si="15"/>
        <v>2233</v>
      </c>
      <c r="AF66" s="50">
        <f t="shared" si="15"/>
        <v>2233</v>
      </c>
      <c r="AG66" s="50">
        <f t="shared" si="15"/>
        <v>2233</v>
      </c>
      <c r="AH66" s="50">
        <f t="shared" si="15"/>
        <v>2233</v>
      </c>
      <c r="AI66" s="50">
        <f t="shared" si="15"/>
        <v>2233</v>
      </c>
      <c r="AJ66" s="50">
        <f t="shared" si="15"/>
        <v>2233</v>
      </c>
      <c r="AK66" s="50">
        <f t="shared" si="15"/>
        <v>2233</v>
      </c>
      <c r="AL66" s="50">
        <f t="shared" si="15"/>
        <v>2233</v>
      </c>
      <c r="AM66" s="50">
        <f t="shared" si="15"/>
        <v>2233</v>
      </c>
      <c r="AN66" s="50">
        <f t="shared" si="15"/>
        <v>2233</v>
      </c>
      <c r="AO66" s="50">
        <f t="shared" si="15"/>
        <v>2233</v>
      </c>
      <c r="AP66" s="50">
        <f t="shared" si="15"/>
        <v>2233</v>
      </c>
      <c r="AQ66" s="50">
        <f t="shared" si="15"/>
        <v>2233</v>
      </c>
      <c r="AR66" s="50">
        <f t="shared" si="15"/>
        <v>2233</v>
      </c>
      <c r="AS66" s="50">
        <f t="shared" si="15"/>
        <v>2233</v>
      </c>
      <c r="AT66" s="50">
        <f t="shared" si="15"/>
        <v>2233</v>
      </c>
      <c r="AU66" s="50">
        <f t="shared" si="15"/>
        <v>2233</v>
      </c>
      <c r="AV66" s="16"/>
    </row>
    <row r="67" spans="4:48">
      <c r="H67" s="17"/>
      <c r="I67" s="1"/>
      <c r="AV67" s="16"/>
    </row>
    <row r="68" spans="4:48">
      <c r="D68" s="1" t="s">
        <v>159</v>
      </c>
      <c r="F68" s="4" t="s">
        <v>169</v>
      </c>
      <c r="H68" s="17"/>
      <c r="I68" s="63">
        <v>0</v>
      </c>
      <c r="J68" s="50">
        <f>J42-I42+I77</f>
        <v>22</v>
      </c>
      <c r="K68" s="50">
        <f t="shared" ref="K68:AU68" si="16">K42-J42+J77</f>
        <v>23</v>
      </c>
      <c r="L68" s="50">
        <f t="shared" si="16"/>
        <v>23</v>
      </c>
      <c r="M68" s="50">
        <f t="shared" si="16"/>
        <v>23</v>
      </c>
      <c r="N68" s="50">
        <f t="shared" si="16"/>
        <v>23</v>
      </c>
      <c r="O68" s="50">
        <f t="shared" si="16"/>
        <v>23</v>
      </c>
      <c r="P68" s="50">
        <f t="shared" si="16"/>
        <v>24</v>
      </c>
      <c r="Q68" s="50">
        <f t="shared" si="16"/>
        <v>24</v>
      </c>
      <c r="R68" s="50">
        <f t="shared" si="16"/>
        <v>24</v>
      </c>
      <c r="S68" s="50">
        <f t="shared" si="16"/>
        <v>24</v>
      </c>
      <c r="T68" s="50">
        <f t="shared" si="16"/>
        <v>47</v>
      </c>
      <c r="U68" s="50">
        <f t="shared" si="16"/>
        <v>48</v>
      </c>
      <c r="V68" s="50">
        <f t="shared" si="16"/>
        <v>48</v>
      </c>
      <c r="W68" s="50">
        <f t="shared" si="16"/>
        <v>49</v>
      </c>
      <c r="X68" s="50">
        <f t="shared" si="16"/>
        <v>48</v>
      </c>
      <c r="Y68" s="50">
        <f t="shared" si="16"/>
        <v>49</v>
      </c>
      <c r="Z68" s="50">
        <f t="shared" si="16"/>
        <v>50</v>
      </c>
      <c r="AA68" s="50">
        <f t="shared" si="16"/>
        <v>51</v>
      </c>
      <c r="AB68" s="50">
        <f t="shared" si="16"/>
        <v>51</v>
      </c>
      <c r="AC68" s="50">
        <f t="shared" si="16"/>
        <v>51</v>
      </c>
      <c r="AD68" s="50">
        <f t="shared" si="16"/>
        <v>74</v>
      </c>
      <c r="AE68" s="50">
        <f t="shared" si="16"/>
        <v>75</v>
      </c>
      <c r="AF68" s="50">
        <f t="shared" si="16"/>
        <v>76</v>
      </c>
      <c r="AG68" s="50">
        <f t="shared" si="16"/>
        <v>77</v>
      </c>
      <c r="AH68" s="50">
        <f t="shared" si="16"/>
        <v>77</v>
      </c>
      <c r="AI68" s="50">
        <f t="shared" si="16"/>
        <v>77</v>
      </c>
      <c r="AJ68" s="50">
        <f t="shared" si="16"/>
        <v>79</v>
      </c>
      <c r="AK68" s="50">
        <f t="shared" si="16"/>
        <v>80</v>
      </c>
      <c r="AL68" s="50">
        <f t="shared" si="16"/>
        <v>81</v>
      </c>
      <c r="AM68" s="50">
        <f t="shared" si="16"/>
        <v>81</v>
      </c>
      <c r="AN68" s="50">
        <f t="shared" si="16"/>
        <v>104</v>
      </c>
      <c r="AO68" s="50">
        <f t="shared" si="16"/>
        <v>105</v>
      </c>
      <c r="AP68" s="50">
        <f t="shared" si="16"/>
        <v>107</v>
      </c>
      <c r="AQ68" s="50">
        <f t="shared" si="16"/>
        <v>108</v>
      </c>
      <c r="AR68" s="50">
        <f t="shared" si="16"/>
        <v>108</v>
      </c>
      <c r="AS68" s="50">
        <f t="shared" si="16"/>
        <v>109</v>
      </c>
      <c r="AT68" s="50">
        <f t="shared" si="16"/>
        <v>111</v>
      </c>
      <c r="AU68" s="50">
        <f t="shared" si="16"/>
        <v>112</v>
      </c>
      <c r="AV68" s="16"/>
    </row>
    <row r="69" spans="4:48">
      <c r="D69" s="1" t="s">
        <v>160</v>
      </c>
      <c r="F69" s="4" t="s">
        <v>169</v>
      </c>
      <c r="H69" s="17"/>
      <c r="I69" s="63">
        <v>0</v>
      </c>
      <c r="J69" s="1">
        <f>I68</f>
        <v>0</v>
      </c>
      <c r="K69" s="1">
        <f t="shared" ref="K69:Z77" si="17">J68</f>
        <v>22</v>
      </c>
      <c r="L69" s="1">
        <f t="shared" si="17"/>
        <v>23</v>
      </c>
      <c r="M69" s="1">
        <f t="shared" si="17"/>
        <v>23</v>
      </c>
      <c r="N69" s="1">
        <f t="shared" si="17"/>
        <v>23</v>
      </c>
      <c r="O69" s="1">
        <f t="shared" si="17"/>
        <v>23</v>
      </c>
      <c r="P69" s="1">
        <f t="shared" si="17"/>
        <v>23</v>
      </c>
      <c r="Q69" s="1">
        <f t="shared" si="17"/>
        <v>24</v>
      </c>
      <c r="R69" s="1">
        <f t="shared" si="17"/>
        <v>24</v>
      </c>
      <c r="S69" s="1">
        <f t="shared" si="17"/>
        <v>24</v>
      </c>
      <c r="T69" s="1">
        <f t="shared" si="17"/>
        <v>24</v>
      </c>
      <c r="U69" s="1">
        <f t="shared" si="17"/>
        <v>47</v>
      </c>
      <c r="V69" s="1">
        <f t="shared" si="17"/>
        <v>48</v>
      </c>
      <c r="W69" s="1">
        <f t="shared" si="17"/>
        <v>48</v>
      </c>
      <c r="X69" s="1">
        <f t="shared" si="17"/>
        <v>49</v>
      </c>
      <c r="Y69" s="1">
        <f t="shared" si="17"/>
        <v>48</v>
      </c>
      <c r="Z69" s="1">
        <f t="shared" si="17"/>
        <v>49</v>
      </c>
      <c r="AA69" s="1">
        <f t="shared" ref="AA69:AP77" si="18">Z68</f>
        <v>50</v>
      </c>
      <c r="AB69" s="1">
        <f t="shared" si="18"/>
        <v>51</v>
      </c>
      <c r="AC69" s="1">
        <f t="shared" si="18"/>
        <v>51</v>
      </c>
      <c r="AD69" s="1">
        <f t="shared" si="18"/>
        <v>51</v>
      </c>
      <c r="AE69" s="1">
        <f t="shared" si="18"/>
        <v>74</v>
      </c>
      <c r="AF69" s="1">
        <f t="shared" si="18"/>
        <v>75</v>
      </c>
      <c r="AG69" s="1">
        <f t="shared" si="18"/>
        <v>76</v>
      </c>
      <c r="AH69" s="1">
        <f t="shared" si="18"/>
        <v>77</v>
      </c>
      <c r="AI69" s="1">
        <f t="shared" si="18"/>
        <v>77</v>
      </c>
      <c r="AJ69" s="1">
        <f t="shared" si="18"/>
        <v>77</v>
      </c>
      <c r="AK69" s="1">
        <f t="shared" si="18"/>
        <v>79</v>
      </c>
      <c r="AL69" s="1">
        <f t="shared" si="18"/>
        <v>80</v>
      </c>
      <c r="AM69" s="1">
        <f t="shared" si="18"/>
        <v>81</v>
      </c>
      <c r="AN69" s="1">
        <f t="shared" si="18"/>
        <v>81</v>
      </c>
      <c r="AO69" s="1">
        <f t="shared" si="18"/>
        <v>104</v>
      </c>
      <c r="AP69" s="1">
        <f t="shared" si="18"/>
        <v>105</v>
      </c>
      <c r="AQ69" s="1">
        <f t="shared" ref="AQ69:AU77" si="19">AP68</f>
        <v>107</v>
      </c>
      <c r="AR69" s="1">
        <f t="shared" si="19"/>
        <v>108</v>
      </c>
      <c r="AS69" s="1">
        <f t="shared" si="19"/>
        <v>108</v>
      </c>
      <c r="AT69" s="1">
        <f t="shared" si="19"/>
        <v>109</v>
      </c>
      <c r="AU69" s="1">
        <f t="shared" si="19"/>
        <v>111</v>
      </c>
      <c r="AV69" s="16"/>
    </row>
    <row r="70" spans="4:48">
      <c r="D70" s="1" t="s">
        <v>161</v>
      </c>
      <c r="F70" s="4" t="s">
        <v>169</v>
      </c>
      <c r="H70" s="17"/>
      <c r="I70" s="63">
        <v>0</v>
      </c>
      <c r="J70" s="1">
        <f t="shared" ref="J70:Y77" si="20">I69</f>
        <v>0</v>
      </c>
      <c r="K70" s="1">
        <f t="shared" si="20"/>
        <v>0</v>
      </c>
      <c r="L70" s="1">
        <f t="shared" si="20"/>
        <v>22</v>
      </c>
      <c r="M70" s="1">
        <f t="shared" si="20"/>
        <v>23</v>
      </c>
      <c r="N70" s="1">
        <f t="shared" si="20"/>
        <v>23</v>
      </c>
      <c r="O70" s="1">
        <f t="shared" si="20"/>
        <v>23</v>
      </c>
      <c r="P70" s="1">
        <f t="shared" si="20"/>
        <v>23</v>
      </c>
      <c r="Q70" s="1">
        <f t="shared" si="20"/>
        <v>23</v>
      </c>
      <c r="R70" s="1">
        <f t="shared" si="20"/>
        <v>24</v>
      </c>
      <c r="S70" s="1">
        <f t="shared" si="20"/>
        <v>24</v>
      </c>
      <c r="T70" s="1">
        <f t="shared" si="20"/>
        <v>24</v>
      </c>
      <c r="U70" s="1">
        <f t="shared" si="20"/>
        <v>24</v>
      </c>
      <c r="V70" s="1">
        <f t="shared" si="20"/>
        <v>47</v>
      </c>
      <c r="W70" s="1">
        <f t="shared" si="20"/>
        <v>48</v>
      </c>
      <c r="X70" s="1">
        <f t="shared" si="20"/>
        <v>48</v>
      </c>
      <c r="Y70" s="1">
        <f t="shared" si="20"/>
        <v>49</v>
      </c>
      <c r="Z70" s="1">
        <f t="shared" si="17"/>
        <v>48</v>
      </c>
      <c r="AA70" s="1">
        <f t="shared" si="18"/>
        <v>49</v>
      </c>
      <c r="AB70" s="1">
        <f t="shared" si="18"/>
        <v>50</v>
      </c>
      <c r="AC70" s="1">
        <f t="shared" si="18"/>
        <v>51</v>
      </c>
      <c r="AD70" s="1">
        <f t="shared" si="18"/>
        <v>51</v>
      </c>
      <c r="AE70" s="1">
        <f t="shared" si="18"/>
        <v>51</v>
      </c>
      <c r="AF70" s="1">
        <f t="shared" si="18"/>
        <v>74</v>
      </c>
      <c r="AG70" s="1">
        <f t="shared" si="18"/>
        <v>75</v>
      </c>
      <c r="AH70" s="1">
        <f t="shared" si="18"/>
        <v>76</v>
      </c>
      <c r="AI70" s="1">
        <f t="shared" si="18"/>
        <v>77</v>
      </c>
      <c r="AJ70" s="1">
        <f t="shared" si="18"/>
        <v>77</v>
      </c>
      <c r="AK70" s="1">
        <f t="shared" si="18"/>
        <v>77</v>
      </c>
      <c r="AL70" s="1">
        <f t="shared" si="18"/>
        <v>79</v>
      </c>
      <c r="AM70" s="1">
        <f t="shared" si="18"/>
        <v>80</v>
      </c>
      <c r="AN70" s="1">
        <f t="shared" si="18"/>
        <v>81</v>
      </c>
      <c r="AO70" s="1">
        <f t="shared" si="18"/>
        <v>81</v>
      </c>
      <c r="AP70" s="1">
        <f t="shared" si="18"/>
        <v>104</v>
      </c>
      <c r="AQ70" s="1">
        <f t="shared" si="19"/>
        <v>105</v>
      </c>
      <c r="AR70" s="1">
        <f t="shared" si="19"/>
        <v>107</v>
      </c>
      <c r="AS70" s="1">
        <f t="shared" si="19"/>
        <v>108</v>
      </c>
      <c r="AT70" s="1">
        <f t="shared" si="19"/>
        <v>108</v>
      </c>
      <c r="AU70" s="1">
        <f t="shared" si="19"/>
        <v>109</v>
      </c>
      <c r="AV70" s="16"/>
    </row>
    <row r="71" spans="4:48">
      <c r="D71" s="1" t="s">
        <v>162</v>
      </c>
      <c r="F71" s="4" t="s">
        <v>169</v>
      </c>
      <c r="H71" s="17"/>
      <c r="I71" s="63">
        <v>0</v>
      </c>
      <c r="J71" s="1">
        <f t="shared" si="20"/>
        <v>0</v>
      </c>
      <c r="K71" s="1">
        <f t="shared" si="20"/>
        <v>0</v>
      </c>
      <c r="L71" s="1">
        <f t="shared" si="20"/>
        <v>0</v>
      </c>
      <c r="M71" s="1">
        <f t="shared" si="20"/>
        <v>22</v>
      </c>
      <c r="N71" s="1">
        <f t="shared" si="20"/>
        <v>23</v>
      </c>
      <c r="O71" s="1">
        <f t="shared" si="20"/>
        <v>23</v>
      </c>
      <c r="P71" s="1">
        <f t="shared" si="20"/>
        <v>23</v>
      </c>
      <c r="Q71" s="1">
        <f t="shared" si="20"/>
        <v>23</v>
      </c>
      <c r="R71" s="1">
        <f t="shared" si="20"/>
        <v>23</v>
      </c>
      <c r="S71" s="1">
        <f t="shared" si="20"/>
        <v>24</v>
      </c>
      <c r="T71" s="1">
        <f t="shared" si="20"/>
        <v>24</v>
      </c>
      <c r="U71" s="1">
        <f t="shared" si="20"/>
        <v>24</v>
      </c>
      <c r="V71" s="1">
        <f t="shared" si="20"/>
        <v>24</v>
      </c>
      <c r="W71" s="1">
        <f t="shared" si="20"/>
        <v>47</v>
      </c>
      <c r="X71" s="1">
        <f t="shared" si="20"/>
        <v>48</v>
      </c>
      <c r="Y71" s="1">
        <f t="shared" si="20"/>
        <v>48</v>
      </c>
      <c r="Z71" s="1">
        <f t="shared" si="17"/>
        <v>49</v>
      </c>
      <c r="AA71" s="1">
        <f t="shared" si="18"/>
        <v>48</v>
      </c>
      <c r="AB71" s="1">
        <f t="shared" si="18"/>
        <v>49</v>
      </c>
      <c r="AC71" s="1">
        <f t="shared" si="18"/>
        <v>50</v>
      </c>
      <c r="AD71" s="1">
        <f t="shared" si="18"/>
        <v>51</v>
      </c>
      <c r="AE71" s="1">
        <f t="shared" si="18"/>
        <v>51</v>
      </c>
      <c r="AF71" s="1">
        <f t="shared" si="18"/>
        <v>51</v>
      </c>
      <c r="AG71" s="1">
        <f t="shared" si="18"/>
        <v>74</v>
      </c>
      <c r="AH71" s="1">
        <f t="shared" si="18"/>
        <v>75</v>
      </c>
      <c r="AI71" s="1">
        <f t="shared" si="18"/>
        <v>76</v>
      </c>
      <c r="AJ71" s="1">
        <f t="shared" si="18"/>
        <v>77</v>
      </c>
      <c r="AK71" s="1">
        <f t="shared" si="18"/>
        <v>77</v>
      </c>
      <c r="AL71" s="1">
        <f t="shared" si="18"/>
        <v>77</v>
      </c>
      <c r="AM71" s="1">
        <f t="shared" si="18"/>
        <v>79</v>
      </c>
      <c r="AN71" s="1">
        <f t="shared" si="18"/>
        <v>80</v>
      </c>
      <c r="AO71" s="1">
        <f t="shared" si="18"/>
        <v>81</v>
      </c>
      <c r="AP71" s="1">
        <f t="shared" si="18"/>
        <v>81</v>
      </c>
      <c r="AQ71" s="1">
        <f t="shared" si="19"/>
        <v>104</v>
      </c>
      <c r="AR71" s="1">
        <f t="shared" si="19"/>
        <v>105</v>
      </c>
      <c r="AS71" s="1">
        <f t="shared" si="19"/>
        <v>107</v>
      </c>
      <c r="AT71" s="1">
        <f t="shared" si="19"/>
        <v>108</v>
      </c>
      <c r="AU71" s="1">
        <f t="shared" si="19"/>
        <v>108</v>
      </c>
      <c r="AV71" s="16"/>
    </row>
    <row r="72" spans="4:48">
      <c r="D72" s="1" t="s">
        <v>163</v>
      </c>
      <c r="F72" s="4" t="s">
        <v>169</v>
      </c>
      <c r="H72" s="17"/>
      <c r="I72" s="63">
        <v>0</v>
      </c>
      <c r="J72" s="1">
        <f t="shared" si="20"/>
        <v>0</v>
      </c>
      <c r="K72" s="1">
        <f t="shared" si="20"/>
        <v>0</v>
      </c>
      <c r="L72" s="1">
        <f t="shared" si="20"/>
        <v>0</v>
      </c>
      <c r="M72" s="1">
        <f t="shared" si="20"/>
        <v>0</v>
      </c>
      <c r="N72" s="1">
        <f t="shared" si="20"/>
        <v>22</v>
      </c>
      <c r="O72" s="1">
        <f t="shared" si="20"/>
        <v>23</v>
      </c>
      <c r="P72" s="1">
        <f t="shared" si="20"/>
        <v>23</v>
      </c>
      <c r="Q72" s="1">
        <f t="shared" si="20"/>
        <v>23</v>
      </c>
      <c r="R72" s="1">
        <f t="shared" si="20"/>
        <v>23</v>
      </c>
      <c r="S72" s="1">
        <f t="shared" si="20"/>
        <v>23</v>
      </c>
      <c r="T72" s="1">
        <f t="shared" si="20"/>
        <v>24</v>
      </c>
      <c r="U72" s="1">
        <f t="shared" si="20"/>
        <v>24</v>
      </c>
      <c r="V72" s="1">
        <f t="shared" si="20"/>
        <v>24</v>
      </c>
      <c r="W72" s="1">
        <f t="shared" si="20"/>
        <v>24</v>
      </c>
      <c r="X72" s="1">
        <f t="shared" si="20"/>
        <v>47</v>
      </c>
      <c r="Y72" s="1">
        <f t="shared" si="20"/>
        <v>48</v>
      </c>
      <c r="Z72" s="1">
        <f t="shared" si="17"/>
        <v>48</v>
      </c>
      <c r="AA72" s="1">
        <f t="shared" si="18"/>
        <v>49</v>
      </c>
      <c r="AB72" s="1">
        <f t="shared" si="18"/>
        <v>48</v>
      </c>
      <c r="AC72" s="1">
        <f t="shared" si="18"/>
        <v>49</v>
      </c>
      <c r="AD72" s="1">
        <f t="shared" si="18"/>
        <v>50</v>
      </c>
      <c r="AE72" s="1">
        <f t="shared" si="18"/>
        <v>51</v>
      </c>
      <c r="AF72" s="1">
        <f t="shared" si="18"/>
        <v>51</v>
      </c>
      <c r="AG72" s="1">
        <f t="shared" si="18"/>
        <v>51</v>
      </c>
      <c r="AH72" s="1">
        <f t="shared" si="18"/>
        <v>74</v>
      </c>
      <c r="AI72" s="1">
        <f t="shared" si="18"/>
        <v>75</v>
      </c>
      <c r="AJ72" s="1">
        <f t="shared" si="18"/>
        <v>76</v>
      </c>
      <c r="AK72" s="1">
        <f t="shared" si="18"/>
        <v>77</v>
      </c>
      <c r="AL72" s="1">
        <f t="shared" si="18"/>
        <v>77</v>
      </c>
      <c r="AM72" s="1">
        <f t="shared" si="18"/>
        <v>77</v>
      </c>
      <c r="AN72" s="1">
        <f t="shared" si="18"/>
        <v>79</v>
      </c>
      <c r="AO72" s="1">
        <f t="shared" si="18"/>
        <v>80</v>
      </c>
      <c r="AP72" s="1">
        <f t="shared" si="18"/>
        <v>81</v>
      </c>
      <c r="AQ72" s="1">
        <f t="shared" si="19"/>
        <v>81</v>
      </c>
      <c r="AR72" s="1">
        <f t="shared" si="19"/>
        <v>104</v>
      </c>
      <c r="AS72" s="1">
        <f t="shared" si="19"/>
        <v>105</v>
      </c>
      <c r="AT72" s="1">
        <f t="shared" si="19"/>
        <v>107</v>
      </c>
      <c r="AU72" s="1">
        <f t="shared" si="19"/>
        <v>108</v>
      </c>
      <c r="AV72" s="16"/>
    </row>
    <row r="73" spans="4:48">
      <c r="D73" s="1" t="s">
        <v>164</v>
      </c>
      <c r="F73" s="4" t="s">
        <v>169</v>
      </c>
      <c r="H73" s="17"/>
      <c r="I73" s="63">
        <v>0</v>
      </c>
      <c r="J73" s="1">
        <f t="shared" si="20"/>
        <v>0</v>
      </c>
      <c r="K73" s="1">
        <f t="shared" si="20"/>
        <v>0</v>
      </c>
      <c r="L73" s="1">
        <f t="shared" si="20"/>
        <v>0</v>
      </c>
      <c r="M73" s="1">
        <f t="shared" si="20"/>
        <v>0</v>
      </c>
      <c r="N73" s="1">
        <f t="shared" si="20"/>
        <v>0</v>
      </c>
      <c r="O73" s="1">
        <f t="shared" si="20"/>
        <v>22</v>
      </c>
      <c r="P73" s="1">
        <f t="shared" si="20"/>
        <v>23</v>
      </c>
      <c r="Q73" s="1">
        <f t="shared" si="20"/>
        <v>23</v>
      </c>
      <c r="R73" s="1">
        <f t="shared" si="20"/>
        <v>23</v>
      </c>
      <c r="S73" s="1">
        <f t="shared" si="20"/>
        <v>23</v>
      </c>
      <c r="T73" s="1">
        <f t="shared" si="20"/>
        <v>23</v>
      </c>
      <c r="U73" s="1">
        <f t="shared" si="20"/>
        <v>24</v>
      </c>
      <c r="V73" s="1">
        <f t="shared" si="20"/>
        <v>24</v>
      </c>
      <c r="W73" s="1">
        <f t="shared" si="20"/>
        <v>24</v>
      </c>
      <c r="X73" s="1">
        <f t="shared" si="20"/>
        <v>24</v>
      </c>
      <c r="Y73" s="1">
        <f t="shared" si="20"/>
        <v>47</v>
      </c>
      <c r="Z73" s="1">
        <f t="shared" si="17"/>
        <v>48</v>
      </c>
      <c r="AA73" s="1">
        <f t="shared" si="18"/>
        <v>48</v>
      </c>
      <c r="AB73" s="1">
        <f t="shared" si="18"/>
        <v>49</v>
      </c>
      <c r="AC73" s="1">
        <f t="shared" si="18"/>
        <v>48</v>
      </c>
      <c r="AD73" s="1">
        <f t="shared" si="18"/>
        <v>49</v>
      </c>
      <c r="AE73" s="1">
        <f t="shared" si="18"/>
        <v>50</v>
      </c>
      <c r="AF73" s="1">
        <f t="shared" si="18"/>
        <v>51</v>
      </c>
      <c r="AG73" s="1">
        <f t="shared" si="18"/>
        <v>51</v>
      </c>
      <c r="AH73" s="1">
        <f t="shared" si="18"/>
        <v>51</v>
      </c>
      <c r="AI73" s="1">
        <f t="shared" si="18"/>
        <v>74</v>
      </c>
      <c r="AJ73" s="1">
        <f t="shared" si="18"/>
        <v>75</v>
      </c>
      <c r="AK73" s="1">
        <f t="shared" si="18"/>
        <v>76</v>
      </c>
      <c r="AL73" s="1">
        <f t="shared" si="18"/>
        <v>77</v>
      </c>
      <c r="AM73" s="1">
        <f t="shared" si="18"/>
        <v>77</v>
      </c>
      <c r="AN73" s="1">
        <f t="shared" si="18"/>
        <v>77</v>
      </c>
      <c r="AO73" s="1">
        <f t="shared" si="18"/>
        <v>79</v>
      </c>
      <c r="AP73" s="1">
        <f t="shared" si="18"/>
        <v>80</v>
      </c>
      <c r="AQ73" s="1">
        <f t="shared" si="19"/>
        <v>81</v>
      </c>
      <c r="AR73" s="1">
        <f t="shared" si="19"/>
        <v>81</v>
      </c>
      <c r="AS73" s="1">
        <f t="shared" si="19"/>
        <v>104</v>
      </c>
      <c r="AT73" s="1">
        <f t="shared" si="19"/>
        <v>105</v>
      </c>
      <c r="AU73" s="1">
        <f t="shared" si="19"/>
        <v>107</v>
      </c>
      <c r="AV73" s="16"/>
    </row>
    <row r="74" spans="4:48">
      <c r="D74" s="1" t="s">
        <v>165</v>
      </c>
      <c r="F74" s="4" t="s">
        <v>169</v>
      </c>
      <c r="H74" s="17"/>
      <c r="I74" s="63">
        <v>0</v>
      </c>
      <c r="J74" s="1">
        <f t="shared" si="20"/>
        <v>0</v>
      </c>
      <c r="K74" s="1">
        <f t="shared" si="20"/>
        <v>0</v>
      </c>
      <c r="L74" s="1">
        <f t="shared" si="20"/>
        <v>0</v>
      </c>
      <c r="M74" s="1">
        <f t="shared" si="20"/>
        <v>0</v>
      </c>
      <c r="N74" s="1">
        <f t="shared" si="20"/>
        <v>0</v>
      </c>
      <c r="O74" s="1">
        <f t="shared" si="20"/>
        <v>0</v>
      </c>
      <c r="P74" s="1">
        <f t="shared" si="20"/>
        <v>22</v>
      </c>
      <c r="Q74" s="1">
        <f t="shared" si="20"/>
        <v>23</v>
      </c>
      <c r="R74" s="1">
        <f t="shared" si="20"/>
        <v>23</v>
      </c>
      <c r="S74" s="1">
        <f t="shared" si="20"/>
        <v>23</v>
      </c>
      <c r="T74" s="1">
        <f t="shared" si="20"/>
        <v>23</v>
      </c>
      <c r="U74" s="1">
        <f t="shared" si="20"/>
        <v>23</v>
      </c>
      <c r="V74" s="1">
        <f t="shared" si="20"/>
        <v>24</v>
      </c>
      <c r="W74" s="1">
        <f t="shared" si="20"/>
        <v>24</v>
      </c>
      <c r="X74" s="1">
        <f t="shared" si="20"/>
        <v>24</v>
      </c>
      <c r="Y74" s="1">
        <f t="shared" si="20"/>
        <v>24</v>
      </c>
      <c r="Z74" s="1">
        <f t="shared" si="17"/>
        <v>47</v>
      </c>
      <c r="AA74" s="1">
        <f t="shared" si="18"/>
        <v>48</v>
      </c>
      <c r="AB74" s="1">
        <f t="shared" si="18"/>
        <v>48</v>
      </c>
      <c r="AC74" s="1">
        <f t="shared" si="18"/>
        <v>49</v>
      </c>
      <c r="AD74" s="1">
        <f t="shared" si="18"/>
        <v>48</v>
      </c>
      <c r="AE74" s="1">
        <f t="shared" si="18"/>
        <v>49</v>
      </c>
      <c r="AF74" s="1">
        <f t="shared" si="18"/>
        <v>50</v>
      </c>
      <c r="AG74" s="1">
        <f t="shared" si="18"/>
        <v>51</v>
      </c>
      <c r="AH74" s="1">
        <f t="shared" si="18"/>
        <v>51</v>
      </c>
      <c r="AI74" s="1">
        <f t="shared" si="18"/>
        <v>51</v>
      </c>
      <c r="AJ74" s="1">
        <f t="shared" si="18"/>
        <v>74</v>
      </c>
      <c r="AK74" s="1">
        <f t="shared" si="18"/>
        <v>75</v>
      </c>
      <c r="AL74" s="1">
        <f t="shared" si="18"/>
        <v>76</v>
      </c>
      <c r="AM74" s="1">
        <f t="shared" si="18"/>
        <v>77</v>
      </c>
      <c r="AN74" s="1">
        <f t="shared" si="18"/>
        <v>77</v>
      </c>
      <c r="AO74" s="1">
        <f t="shared" si="18"/>
        <v>77</v>
      </c>
      <c r="AP74" s="1">
        <f t="shared" si="18"/>
        <v>79</v>
      </c>
      <c r="AQ74" s="1">
        <f t="shared" si="19"/>
        <v>80</v>
      </c>
      <c r="AR74" s="1">
        <f t="shared" si="19"/>
        <v>81</v>
      </c>
      <c r="AS74" s="1">
        <f t="shared" si="19"/>
        <v>81</v>
      </c>
      <c r="AT74" s="1">
        <f t="shared" si="19"/>
        <v>104</v>
      </c>
      <c r="AU74" s="1">
        <f t="shared" si="19"/>
        <v>105</v>
      </c>
      <c r="AV74" s="16"/>
    </row>
    <row r="75" spans="4:48">
      <c r="D75" s="1" t="s">
        <v>166</v>
      </c>
      <c r="F75" s="4" t="s">
        <v>169</v>
      </c>
      <c r="H75" s="17"/>
      <c r="I75" s="63">
        <v>0</v>
      </c>
      <c r="J75" s="1">
        <f t="shared" si="20"/>
        <v>0</v>
      </c>
      <c r="K75" s="1">
        <f t="shared" si="20"/>
        <v>0</v>
      </c>
      <c r="L75" s="1">
        <f t="shared" si="20"/>
        <v>0</v>
      </c>
      <c r="M75" s="1">
        <f t="shared" si="20"/>
        <v>0</v>
      </c>
      <c r="N75" s="1">
        <f t="shared" si="20"/>
        <v>0</v>
      </c>
      <c r="O75" s="1">
        <f t="shared" si="20"/>
        <v>0</v>
      </c>
      <c r="P75" s="1">
        <f t="shared" si="20"/>
        <v>0</v>
      </c>
      <c r="Q75" s="1">
        <f t="shared" si="20"/>
        <v>22</v>
      </c>
      <c r="R75" s="1">
        <f t="shared" si="20"/>
        <v>23</v>
      </c>
      <c r="S75" s="1">
        <f t="shared" si="20"/>
        <v>23</v>
      </c>
      <c r="T75" s="1">
        <f t="shared" si="20"/>
        <v>23</v>
      </c>
      <c r="U75" s="1">
        <f t="shared" si="20"/>
        <v>23</v>
      </c>
      <c r="V75" s="1">
        <f t="shared" si="20"/>
        <v>23</v>
      </c>
      <c r="W75" s="1">
        <f t="shared" si="20"/>
        <v>24</v>
      </c>
      <c r="X75" s="1">
        <f t="shared" si="20"/>
        <v>24</v>
      </c>
      <c r="Y75" s="1">
        <f t="shared" si="20"/>
        <v>24</v>
      </c>
      <c r="Z75" s="1">
        <f t="shared" si="17"/>
        <v>24</v>
      </c>
      <c r="AA75" s="1">
        <f t="shared" si="18"/>
        <v>47</v>
      </c>
      <c r="AB75" s="1">
        <f t="shared" si="18"/>
        <v>48</v>
      </c>
      <c r="AC75" s="1">
        <f t="shared" si="18"/>
        <v>48</v>
      </c>
      <c r="AD75" s="1">
        <f t="shared" si="18"/>
        <v>49</v>
      </c>
      <c r="AE75" s="1">
        <f t="shared" si="18"/>
        <v>48</v>
      </c>
      <c r="AF75" s="1">
        <f t="shared" si="18"/>
        <v>49</v>
      </c>
      <c r="AG75" s="1">
        <f t="shared" si="18"/>
        <v>50</v>
      </c>
      <c r="AH75" s="1">
        <f t="shared" si="18"/>
        <v>51</v>
      </c>
      <c r="AI75" s="1">
        <f t="shared" si="18"/>
        <v>51</v>
      </c>
      <c r="AJ75" s="1">
        <f t="shared" si="18"/>
        <v>51</v>
      </c>
      <c r="AK75" s="1">
        <f t="shared" si="18"/>
        <v>74</v>
      </c>
      <c r="AL75" s="1">
        <f t="shared" si="18"/>
        <v>75</v>
      </c>
      <c r="AM75" s="1">
        <f t="shared" si="18"/>
        <v>76</v>
      </c>
      <c r="AN75" s="1">
        <f t="shared" si="18"/>
        <v>77</v>
      </c>
      <c r="AO75" s="1">
        <f t="shared" si="18"/>
        <v>77</v>
      </c>
      <c r="AP75" s="1">
        <f t="shared" si="18"/>
        <v>77</v>
      </c>
      <c r="AQ75" s="1">
        <f t="shared" si="19"/>
        <v>79</v>
      </c>
      <c r="AR75" s="1">
        <f t="shared" si="19"/>
        <v>80</v>
      </c>
      <c r="AS75" s="1">
        <f t="shared" si="19"/>
        <v>81</v>
      </c>
      <c r="AT75" s="1">
        <f t="shared" si="19"/>
        <v>81</v>
      </c>
      <c r="AU75" s="1">
        <f t="shared" si="19"/>
        <v>104</v>
      </c>
      <c r="AV75" s="16"/>
    </row>
    <row r="76" spans="4:48">
      <c r="D76" s="1" t="s">
        <v>167</v>
      </c>
      <c r="F76" s="4" t="s">
        <v>169</v>
      </c>
      <c r="H76" s="17"/>
      <c r="I76" s="63">
        <v>0</v>
      </c>
      <c r="J76" s="1">
        <f t="shared" si="20"/>
        <v>0</v>
      </c>
      <c r="K76" s="1">
        <f t="shared" si="20"/>
        <v>0</v>
      </c>
      <c r="L76" s="1">
        <f t="shared" si="20"/>
        <v>0</v>
      </c>
      <c r="M76" s="1">
        <f t="shared" si="20"/>
        <v>0</v>
      </c>
      <c r="N76" s="1">
        <f t="shared" si="20"/>
        <v>0</v>
      </c>
      <c r="O76" s="1">
        <f t="shared" si="20"/>
        <v>0</v>
      </c>
      <c r="P76" s="1">
        <f t="shared" si="20"/>
        <v>0</v>
      </c>
      <c r="Q76" s="1">
        <f t="shared" si="20"/>
        <v>0</v>
      </c>
      <c r="R76" s="1">
        <f t="shared" si="20"/>
        <v>22</v>
      </c>
      <c r="S76" s="1">
        <f t="shared" si="20"/>
        <v>23</v>
      </c>
      <c r="T76" s="1">
        <f t="shared" si="20"/>
        <v>23</v>
      </c>
      <c r="U76" s="1">
        <f t="shared" si="20"/>
        <v>23</v>
      </c>
      <c r="V76" s="1">
        <f t="shared" si="20"/>
        <v>23</v>
      </c>
      <c r="W76" s="1">
        <f t="shared" si="20"/>
        <v>23</v>
      </c>
      <c r="X76" s="1">
        <f t="shared" si="20"/>
        <v>24</v>
      </c>
      <c r="Y76" s="1">
        <f t="shared" si="20"/>
        <v>24</v>
      </c>
      <c r="Z76" s="1">
        <f t="shared" si="17"/>
        <v>24</v>
      </c>
      <c r="AA76" s="1">
        <f t="shared" si="18"/>
        <v>24</v>
      </c>
      <c r="AB76" s="1">
        <f t="shared" si="18"/>
        <v>47</v>
      </c>
      <c r="AC76" s="1">
        <f t="shared" si="18"/>
        <v>48</v>
      </c>
      <c r="AD76" s="1">
        <f t="shared" si="18"/>
        <v>48</v>
      </c>
      <c r="AE76" s="1">
        <f t="shared" si="18"/>
        <v>49</v>
      </c>
      <c r="AF76" s="1">
        <f t="shared" si="18"/>
        <v>48</v>
      </c>
      <c r="AG76" s="1">
        <f t="shared" si="18"/>
        <v>49</v>
      </c>
      <c r="AH76" s="1">
        <f t="shared" si="18"/>
        <v>50</v>
      </c>
      <c r="AI76" s="1">
        <f t="shared" si="18"/>
        <v>51</v>
      </c>
      <c r="AJ76" s="1">
        <f t="shared" si="18"/>
        <v>51</v>
      </c>
      <c r="AK76" s="1">
        <f t="shared" si="18"/>
        <v>51</v>
      </c>
      <c r="AL76" s="1">
        <f t="shared" si="18"/>
        <v>74</v>
      </c>
      <c r="AM76" s="1">
        <f t="shared" si="18"/>
        <v>75</v>
      </c>
      <c r="AN76" s="1">
        <f t="shared" si="18"/>
        <v>76</v>
      </c>
      <c r="AO76" s="1">
        <f t="shared" si="18"/>
        <v>77</v>
      </c>
      <c r="AP76" s="1">
        <f t="shared" si="18"/>
        <v>77</v>
      </c>
      <c r="AQ76" s="1">
        <f t="shared" si="19"/>
        <v>77</v>
      </c>
      <c r="AR76" s="1">
        <f t="shared" si="19"/>
        <v>79</v>
      </c>
      <c r="AS76" s="1">
        <f t="shared" si="19"/>
        <v>80</v>
      </c>
      <c r="AT76" s="1">
        <f t="shared" si="19"/>
        <v>81</v>
      </c>
      <c r="AU76" s="1">
        <f t="shared" si="19"/>
        <v>81</v>
      </c>
      <c r="AV76" s="16"/>
    </row>
    <row r="77" spans="4:48">
      <c r="D77" s="1" t="s">
        <v>168</v>
      </c>
      <c r="F77" s="4" t="s">
        <v>169</v>
      </c>
      <c r="H77" s="17"/>
      <c r="I77" s="63">
        <v>0</v>
      </c>
      <c r="J77" s="1">
        <f t="shared" si="20"/>
        <v>0</v>
      </c>
      <c r="K77" s="1">
        <f t="shared" si="20"/>
        <v>0</v>
      </c>
      <c r="L77" s="1">
        <f t="shared" si="20"/>
        <v>0</v>
      </c>
      <c r="M77" s="1">
        <f t="shared" si="20"/>
        <v>0</v>
      </c>
      <c r="N77" s="1">
        <f t="shared" si="20"/>
        <v>0</v>
      </c>
      <c r="O77" s="1">
        <f t="shared" si="20"/>
        <v>0</v>
      </c>
      <c r="P77" s="1">
        <f t="shared" si="20"/>
        <v>0</v>
      </c>
      <c r="Q77" s="1">
        <f t="shared" si="20"/>
        <v>0</v>
      </c>
      <c r="R77" s="1">
        <f t="shared" si="20"/>
        <v>0</v>
      </c>
      <c r="S77" s="1">
        <f t="shared" si="20"/>
        <v>22</v>
      </c>
      <c r="T77" s="1">
        <f t="shared" si="20"/>
        <v>23</v>
      </c>
      <c r="U77" s="1">
        <f t="shared" si="20"/>
        <v>23</v>
      </c>
      <c r="V77" s="1">
        <f t="shared" si="20"/>
        <v>23</v>
      </c>
      <c r="W77" s="1">
        <f t="shared" si="20"/>
        <v>23</v>
      </c>
      <c r="X77" s="1">
        <f t="shared" si="20"/>
        <v>23</v>
      </c>
      <c r="Y77" s="1">
        <f t="shared" si="20"/>
        <v>24</v>
      </c>
      <c r="Z77" s="1">
        <f t="shared" si="17"/>
        <v>24</v>
      </c>
      <c r="AA77" s="1">
        <f t="shared" si="18"/>
        <v>24</v>
      </c>
      <c r="AB77" s="1">
        <f t="shared" si="18"/>
        <v>24</v>
      </c>
      <c r="AC77" s="1">
        <f t="shared" si="18"/>
        <v>47</v>
      </c>
      <c r="AD77" s="1">
        <f t="shared" si="18"/>
        <v>48</v>
      </c>
      <c r="AE77" s="1">
        <f t="shared" si="18"/>
        <v>48</v>
      </c>
      <c r="AF77" s="1">
        <f t="shared" si="18"/>
        <v>49</v>
      </c>
      <c r="AG77" s="1">
        <f t="shared" si="18"/>
        <v>48</v>
      </c>
      <c r="AH77" s="1">
        <f t="shared" si="18"/>
        <v>49</v>
      </c>
      <c r="AI77" s="1">
        <f t="shared" si="18"/>
        <v>50</v>
      </c>
      <c r="AJ77" s="1">
        <f t="shared" si="18"/>
        <v>51</v>
      </c>
      <c r="AK77" s="1">
        <f t="shared" si="18"/>
        <v>51</v>
      </c>
      <c r="AL77" s="1">
        <f t="shared" si="18"/>
        <v>51</v>
      </c>
      <c r="AM77" s="1">
        <f t="shared" si="18"/>
        <v>74</v>
      </c>
      <c r="AN77" s="1">
        <f t="shared" si="18"/>
        <v>75</v>
      </c>
      <c r="AO77" s="1">
        <f t="shared" si="18"/>
        <v>76</v>
      </c>
      <c r="AP77" s="1">
        <f t="shared" si="18"/>
        <v>77</v>
      </c>
      <c r="AQ77" s="1">
        <f t="shared" si="19"/>
        <v>77</v>
      </c>
      <c r="AR77" s="1">
        <f t="shared" si="19"/>
        <v>77</v>
      </c>
      <c r="AS77" s="1">
        <f t="shared" si="19"/>
        <v>79</v>
      </c>
      <c r="AT77" s="1">
        <f t="shared" si="19"/>
        <v>80</v>
      </c>
      <c r="AU77" s="1">
        <f t="shared" si="19"/>
        <v>81</v>
      </c>
      <c r="AV77" s="16"/>
    </row>
    <row r="78" spans="4:48">
      <c r="F78" s="1"/>
      <c r="H78" s="17"/>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6"/>
    </row>
    <row r="79" spans="4:48">
      <c r="D79" s="1" t="s">
        <v>170</v>
      </c>
      <c r="E79" s="1"/>
      <c r="F79" s="4" t="s">
        <v>169</v>
      </c>
      <c r="H79" s="17"/>
      <c r="I79" s="63">
        <f>SUM(I68:I77)</f>
        <v>0</v>
      </c>
      <c r="J79" s="1">
        <f>SUM(J68:J77)</f>
        <v>22</v>
      </c>
      <c r="K79" s="1">
        <f t="shared" ref="K79:AU79" si="21">SUM(K68:K77)</f>
        <v>45</v>
      </c>
      <c r="L79" s="1">
        <f t="shared" si="21"/>
        <v>68</v>
      </c>
      <c r="M79" s="1">
        <f t="shared" si="21"/>
        <v>91</v>
      </c>
      <c r="N79" s="1">
        <f t="shared" si="21"/>
        <v>114</v>
      </c>
      <c r="O79" s="1">
        <f t="shared" si="21"/>
        <v>137</v>
      </c>
      <c r="P79" s="1">
        <f t="shared" si="21"/>
        <v>161</v>
      </c>
      <c r="Q79" s="1">
        <f t="shared" si="21"/>
        <v>185</v>
      </c>
      <c r="R79" s="1">
        <f t="shared" si="21"/>
        <v>209</v>
      </c>
      <c r="S79" s="1">
        <f t="shared" si="21"/>
        <v>233</v>
      </c>
      <c r="T79" s="1">
        <f t="shared" si="21"/>
        <v>258</v>
      </c>
      <c r="U79" s="1">
        <f t="shared" si="21"/>
        <v>283</v>
      </c>
      <c r="V79" s="1">
        <f t="shared" si="21"/>
        <v>308</v>
      </c>
      <c r="W79" s="1">
        <f t="shared" si="21"/>
        <v>334</v>
      </c>
      <c r="X79" s="1">
        <f t="shared" si="21"/>
        <v>359</v>
      </c>
      <c r="Y79" s="1">
        <f t="shared" si="21"/>
        <v>385</v>
      </c>
      <c r="Z79" s="1">
        <f t="shared" si="21"/>
        <v>411</v>
      </c>
      <c r="AA79" s="1">
        <f t="shared" si="21"/>
        <v>438</v>
      </c>
      <c r="AB79" s="1">
        <f t="shared" si="21"/>
        <v>465</v>
      </c>
      <c r="AC79" s="1">
        <f t="shared" si="21"/>
        <v>492</v>
      </c>
      <c r="AD79" s="1">
        <f t="shared" si="21"/>
        <v>519</v>
      </c>
      <c r="AE79" s="1">
        <f t="shared" si="21"/>
        <v>546</v>
      </c>
      <c r="AF79" s="1">
        <f t="shared" si="21"/>
        <v>574</v>
      </c>
      <c r="AG79" s="1">
        <f t="shared" si="21"/>
        <v>602</v>
      </c>
      <c r="AH79" s="1">
        <f t="shared" si="21"/>
        <v>631</v>
      </c>
      <c r="AI79" s="1">
        <f t="shared" si="21"/>
        <v>659</v>
      </c>
      <c r="AJ79" s="1">
        <f t="shared" si="21"/>
        <v>688</v>
      </c>
      <c r="AK79" s="1">
        <f t="shared" si="21"/>
        <v>717</v>
      </c>
      <c r="AL79" s="1">
        <f t="shared" si="21"/>
        <v>747</v>
      </c>
      <c r="AM79" s="1">
        <f t="shared" si="21"/>
        <v>777</v>
      </c>
      <c r="AN79" s="1">
        <f t="shared" si="21"/>
        <v>807</v>
      </c>
      <c r="AO79" s="1">
        <f t="shared" si="21"/>
        <v>837</v>
      </c>
      <c r="AP79" s="1">
        <f t="shared" si="21"/>
        <v>868</v>
      </c>
      <c r="AQ79" s="1">
        <f t="shared" si="21"/>
        <v>899</v>
      </c>
      <c r="AR79" s="1">
        <f t="shared" si="21"/>
        <v>930</v>
      </c>
      <c r="AS79" s="1">
        <f t="shared" si="21"/>
        <v>962</v>
      </c>
      <c r="AT79" s="1">
        <f t="shared" si="21"/>
        <v>994</v>
      </c>
      <c r="AU79" s="1">
        <f t="shared" si="21"/>
        <v>1026</v>
      </c>
      <c r="AV79" s="16"/>
    </row>
    <row r="80" spans="4:48">
      <c r="D80" s="1"/>
      <c r="E80" s="1"/>
      <c r="F80" s="1"/>
      <c r="H80" s="17"/>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6"/>
    </row>
    <row r="81" spans="4:48">
      <c r="D81" s="1" t="s">
        <v>310</v>
      </c>
      <c r="E81" s="1"/>
      <c r="F81" s="4" t="s">
        <v>169</v>
      </c>
      <c r="H81" s="17"/>
      <c r="I81" s="64">
        <f>I79+I66</f>
        <v>2233</v>
      </c>
      <c r="J81" s="50">
        <f>J79+J66</f>
        <v>2255</v>
      </c>
      <c r="K81" s="50">
        <f t="shared" ref="K81:AU81" si="22">K79+K66</f>
        <v>2278</v>
      </c>
      <c r="L81" s="50">
        <f t="shared" si="22"/>
        <v>2301</v>
      </c>
      <c r="M81" s="50">
        <f t="shared" si="22"/>
        <v>2324</v>
      </c>
      <c r="N81" s="50">
        <f t="shared" si="22"/>
        <v>2347</v>
      </c>
      <c r="O81" s="50">
        <f t="shared" si="22"/>
        <v>2370</v>
      </c>
      <c r="P81" s="50">
        <f t="shared" si="22"/>
        <v>2394</v>
      </c>
      <c r="Q81" s="50">
        <f t="shared" si="22"/>
        <v>2418</v>
      </c>
      <c r="R81" s="50">
        <f t="shared" si="22"/>
        <v>2442</v>
      </c>
      <c r="S81" s="50">
        <f t="shared" si="22"/>
        <v>2466</v>
      </c>
      <c r="T81" s="50">
        <f t="shared" si="22"/>
        <v>2491</v>
      </c>
      <c r="U81" s="50">
        <f t="shared" si="22"/>
        <v>2516</v>
      </c>
      <c r="V81" s="50">
        <f t="shared" si="22"/>
        <v>2541</v>
      </c>
      <c r="W81" s="50">
        <f t="shared" si="22"/>
        <v>2567</v>
      </c>
      <c r="X81" s="50">
        <f t="shared" si="22"/>
        <v>2592</v>
      </c>
      <c r="Y81" s="50">
        <f t="shared" si="22"/>
        <v>2618</v>
      </c>
      <c r="Z81" s="50">
        <f t="shared" si="22"/>
        <v>2644</v>
      </c>
      <c r="AA81" s="50">
        <f t="shared" si="22"/>
        <v>2671</v>
      </c>
      <c r="AB81" s="50">
        <f t="shared" si="22"/>
        <v>2698</v>
      </c>
      <c r="AC81" s="50">
        <f t="shared" si="22"/>
        <v>2725</v>
      </c>
      <c r="AD81" s="50">
        <f t="shared" si="22"/>
        <v>2752</v>
      </c>
      <c r="AE81" s="50">
        <f t="shared" si="22"/>
        <v>2779</v>
      </c>
      <c r="AF81" s="50">
        <f t="shared" si="22"/>
        <v>2807</v>
      </c>
      <c r="AG81" s="50">
        <f t="shared" si="22"/>
        <v>2835</v>
      </c>
      <c r="AH81" s="50">
        <f t="shared" si="22"/>
        <v>2864</v>
      </c>
      <c r="AI81" s="50">
        <f t="shared" si="22"/>
        <v>2892</v>
      </c>
      <c r="AJ81" s="50">
        <f t="shared" si="22"/>
        <v>2921</v>
      </c>
      <c r="AK81" s="50">
        <f t="shared" si="22"/>
        <v>2950</v>
      </c>
      <c r="AL81" s="50">
        <f t="shared" si="22"/>
        <v>2980</v>
      </c>
      <c r="AM81" s="50">
        <f t="shared" si="22"/>
        <v>3010</v>
      </c>
      <c r="AN81" s="50">
        <f t="shared" si="22"/>
        <v>3040</v>
      </c>
      <c r="AO81" s="50">
        <f t="shared" si="22"/>
        <v>3070</v>
      </c>
      <c r="AP81" s="50">
        <f t="shared" si="22"/>
        <v>3101</v>
      </c>
      <c r="AQ81" s="50">
        <f t="shared" si="22"/>
        <v>3132</v>
      </c>
      <c r="AR81" s="50">
        <f t="shared" si="22"/>
        <v>3163</v>
      </c>
      <c r="AS81" s="50">
        <f t="shared" si="22"/>
        <v>3195</v>
      </c>
      <c r="AT81" s="50">
        <f t="shared" si="22"/>
        <v>3227</v>
      </c>
      <c r="AU81" s="50">
        <f t="shared" si="22"/>
        <v>3259</v>
      </c>
      <c r="AV81" s="16"/>
    </row>
    <row r="82" spans="4:48">
      <c r="D82" s="1"/>
      <c r="E82" s="1"/>
      <c r="F82" s="1"/>
      <c r="H82" s="17"/>
      <c r="AV82" s="16"/>
    </row>
    <row r="83" spans="4:48">
      <c r="D83" s="1" t="s">
        <v>172</v>
      </c>
      <c r="E83" s="1"/>
      <c r="F83" s="4" t="s">
        <v>169</v>
      </c>
      <c r="H83" s="17"/>
      <c r="I83" s="1">
        <f>I55+I68</f>
        <v>223</v>
      </c>
      <c r="J83" s="1">
        <f t="shared" ref="J83:AU83" si="23">J55+J68</f>
        <v>248</v>
      </c>
      <c r="K83" s="1">
        <f t="shared" si="23"/>
        <v>246</v>
      </c>
      <c r="L83" s="1">
        <f t="shared" si="23"/>
        <v>246</v>
      </c>
      <c r="M83" s="1">
        <f t="shared" si="23"/>
        <v>246</v>
      </c>
      <c r="N83" s="1">
        <f t="shared" si="23"/>
        <v>246</v>
      </c>
      <c r="O83" s="1">
        <f t="shared" si="23"/>
        <v>246</v>
      </c>
      <c r="P83" s="1">
        <f t="shared" si="23"/>
        <v>247</v>
      </c>
      <c r="Q83" s="1">
        <f t="shared" si="23"/>
        <v>247</v>
      </c>
      <c r="R83" s="1">
        <f t="shared" si="23"/>
        <v>247</v>
      </c>
      <c r="S83" s="1">
        <f t="shared" si="23"/>
        <v>247</v>
      </c>
      <c r="T83" s="1">
        <f t="shared" si="23"/>
        <v>273</v>
      </c>
      <c r="U83" s="1">
        <f t="shared" si="23"/>
        <v>271</v>
      </c>
      <c r="V83" s="1">
        <f t="shared" si="23"/>
        <v>271</v>
      </c>
      <c r="W83" s="1">
        <f t="shared" si="23"/>
        <v>272</v>
      </c>
      <c r="X83" s="1">
        <f t="shared" si="23"/>
        <v>271</v>
      </c>
      <c r="Y83" s="1">
        <f t="shared" si="23"/>
        <v>272</v>
      </c>
      <c r="Z83" s="1">
        <f t="shared" si="23"/>
        <v>273</v>
      </c>
      <c r="AA83" s="1">
        <f t="shared" si="23"/>
        <v>274</v>
      </c>
      <c r="AB83" s="1">
        <f t="shared" si="23"/>
        <v>274</v>
      </c>
      <c r="AC83" s="1">
        <f t="shared" si="23"/>
        <v>274</v>
      </c>
      <c r="AD83" s="1">
        <f t="shared" si="23"/>
        <v>300</v>
      </c>
      <c r="AE83" s="1">
        <f t="shared" si="23"/>
        <v>298</v>
      </c>
      <c r="AF83" s="1">
        <f t="shared" si="23"/>
        <v>299</v>
      </c>
      <c r="AG83" s="1">
        <f t="shared" si="23"/>
        <v>300</v>
      </c>
      <c r="AH83" s="1">
        <f t="shared" si="23"/>
        <v>300</v>
      </c>
      <c r="AI83" s="1">
        <f t="shared" si="23"/>
        <v>300</v>
      </c>
      <c r="AJ83" s="1">
        <f t="shared" si="23"/>
        <v>302</v>
      </c>
      <c r="AK83" s="1">
        <f t="shared" si="23"/>
        <v>303</v>
      </c>
      <c r="AL83" s="1">
        <f t="shared" si="23"/>
        <v>304</v>
      </c>
      <c r="AM83" s="1">
        <f t="shared" si="23"/>
        <v>304</v>
      </c>
      <c r="AN83" s="1">
        <f t="shared" si="23"/>
        <v>330</v>
      </c>
      <c r="AO83" s="1">
        <f t="shared" si="23"/>
        <v>328</v>
      </c>
      <c r="AP83" s="1">
        <f t="shared" si="23"/>
        <v>330</v>
      </c>
      <c r="AQ83" s="1">
        <f t="shared" si="23"/>
        <v>331</v>
      </c>
      <c r="AR83" s="1">
        <f t="shared" si="23"/>
        <v>331</v>
      </c>
      <c r="AS83" s="1">
        <f t="shared" si="23"/>
        <v>332</v>
      </c>
      <c r="AT83" s="1">
        <f t="shared" si="23"/>
        <v>334</v>
      </c>
      <c r="AU83" s="1">
        <f t="shared" si="23"/>
        <v>335</v>
      </c>
      <c r="AV83" s="16"/>
    </row>
    <row r="84" spans="4:48">
      <c r="D84" s="1"/>
      <c r="E84" s="1"/>
      <c r="F84" s="4"/>
      <c r="H84" s="17"/>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6"/>
    </row>
    <row r="85" spans="4:48">
      <c r="D85" s="58" t="s">
        <v>75</v>
      </c>
      <c r="E85" s="57"/>
      <c r="F85" s="59" t="s">
        <v>150</v>
      </c>
      <c r="H85" s="17"/>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6"/>
    </row>
    <row r="86" spans="4:48">
      <c r="D86" s="1"/>
      <c r="E86" s="1"/>
      <c r="F86" s="4"/>
      <c r="H86" s="17"/>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6"/>
    </row>
    <row r="87" spans="4:48">
      <c r="D87" s="1" t="s">
        <v>159</v>
      </c>
      <c r="E87" s="1"/>
      <c r="F87" s="4" t="s">
        <v>169</v>
      </c>
      <c r="H87" s="17"/>
      <c r="I87" s="63">
        <f>ROUND($E$50*$I$43,0)</f>
        <v>299</v>
      </c>
      <c r="J87" s="1">
        <f>I96</f>
        <v>298</v>
      </c>
      <c r="K87" s="1">
        <f>J96</f>
        <v>299</v>
      </c>
      <c r="L87" s="1">
        <f t="shared" ref="L87:AU87" si="24">K96</f>
        <v>299</v>
      </c>
      <c r="M87" s="1">
        <f t="shared" si="24"/>
        <v>299</v>
      </c>
      <c r="N87" s="1">
        <f t="shared" si="24"/>
        <v>299</v>
      </c>
      <c r="O87" s="1">
        <f t="shared" si="24"/>
        <v>299</v>
      </c>
      <c r="P87" s="1">
        <f t="shared" si="24"/>
        <v>299</v>
      </c>
      <c r="Q87" s="1">
        <f t="shared" si="24"/>
        <v>299</v>
      </c>
      <c r="R87" s="1">
        <f t="shared" si="24"/>
        <v>299</v>
      </c>
      <c r="S87" s="1">
        <f t="shared" si="24"/>
        <v>299</v>
      </c>
      <c r="T87" s="1">
        <f t="shared" si="24"/>
        <v>298</v>
      </c>
      <c r="U87" s="1">
        <f t="shared" si="24"/>
        <v>299</v>
      </c>
      <c r="V87" s="1">
        <f t="shared" si="24"/>
        <v>299</v>
      </c>
      <c r="W87" s="1">
        <f t="shared" si="24"/>
        <v>299</v>
      </c>
      <c r="X87" s="1">
        <f t="shared" si="24"/>
        <v>299</v>
      </c>
      <c r="Y87" s="1">
        <f t="shared" si="24"/>
        <v>299</v>
      </c>
      <c r="Z87" s="1">
        <f t="shared" si="24"/>
        <v>299</v>
      </c>
      <c r="AA87" s="1">
        <f t="shared" si="24"/>
        <v>299</v>
      </c>
      <c r="AB87" s="1">
        <f t="shared" si="24"/>
        <v>299</v>
      </c>
      <c r="AC87" s="1">
        <f t="shared" si="24"/>
        <v>299</v>
      </c>
      <c r="AD87" s="1">
        <f t="shared" si="24"/>
        <v>298</v>
      </c>
      <c r="AE87" s="1">
        <f t="shared" si="24"/>
        <v>299</v>
      </c>
      <c r="AF87" s="1">
        <f t="shared" si="24"/>
        <v>299</v>
      </c>
      <c r="AG87" s="1">
        <f t="shared" si="24"/>
        <v>299</v>
      </c>
      <c r="AH87" s="1">
        <f t="shared" si="24"/>
        <v>299</v>
      </c>
      <c r="AI87" s="1">
        <f t="shared" si="24"/>
        <v>299</v>
      </c>
      <c r="AJ87" s="1">
        <f t="shared" si="24"/>
        <v>299</v>
      </c>
      <c r="AK87" s="1">
        <f t="shared" si="24"/>
        <v>299</v>
      </c>
      <c r="AL87" s="1">
        <f t="shared" si="24"/>
        <v>299</v>
      </c>
      <c r="AM87" s="1">
        <f t="shared" si="24"/>
        <v>299</v>
      </c>
      <c r="AN87" s="1">
        <f t="shared" si="24"/>
        <v>298</v>
      </c>
      <c r="AO87" s="1">
        <f t="shared" si="24"/>
        <v>299</v>
      </c>
      <c r="AP87" s="1">
        <f t="shared" si="24"/>
        <v>299</v>
      </c>
      <c r="AQ87" s="1">
        <f t="shared" si="24"/>
        <v>299</v>
      </c>
      <c r="AR87" s="1">
        <f t="shared" si="24"/>
        <v>299</v>
      </c>
      <c r="AS87" s="1">
        <f t="shared" si="24"/>
        <v>299</v>
      </c>
      <c r="AT87" s="1">
        <f t="shared" si="24"/>
        <v>299</v>
      </c>
      <c r="AU87" s="1">
        <f t="shared" si="24"/>
        <v>299</v>
      </c>
      <c r="AV87" s="16"/>
    </row>
    <row r="88" spans="4:48">
      <c r="D88" s="1" t="s">
        <v>160</v>
      </c>
      <c r="E88" s="1"/>
      <c r="F88" s="4" t="s">
        <v>169</v>
      </c>
      <c r="H88" s="17"/>
      <c r="I88" s="63">
        <f t="shared" ref="I88:I95" si="25">ROUND($E$50*$I$43,0)</f>
        <v>299</v>
      </c>
      <c r="J88" s="1">
        <f>I87</f>
        <v>299</v>
      </c>
      <c r="K88" s="1">
        <f>J87</f>
        <v>298</v>
      </c>
      <c r="L88" s="1">
        <f t="shared" ref="L88:AU95" si="26">K87</f>
        <v>299</v>
      </c>
      <c r="M88" s="1">
        <f t="shared" si="26"/>
        <v>299</v>
      </c>
      <c r="N88" s="1">
        <f t="shared" si="26"/>
        <v>299</v>
      </c>
      <c r="O88" s="1">
        <f t="shared" si="26"/>
        <v>299</v>
      </c>
      <c r="P88" s="1">
        <f t="shared" si="26"/>
        <v>299</v>
      </c>
      <c r="Q88" s="1">
        <f t="shared" si="26"/>
        <v>299</v>
      </c>
      <c r="R88" s="1">
        <f t="shared" si="26"/>
        <v>299</v>
      </c>
      <c r="S88" s="1">
        <f t="shared" si="26"/>
        <v>299</v>
      </c>
      <c r="T88" s="1">
        <f t="shared" si="26"/>
        <v>299</v>
      </c>
      <c r="U88" s="1">
        <f t="shared" si="26"/>
        <v>298</v>
      </c>
      <c r="V88" s="1">
        <f t="shared" si="26"/>
        <v>299</v>
      </c>
      <c r="W88" s="1">
        <f t="shared" si="26"/>
        <v>299</v>
      </c>
      <c r="X88" s="1">
        <f t="shared" si="26"/>
        <v>299</v>
      </c>
      <c r="Y88" s="1">
        <f t="shared" si="26"/>
        <v>299</v>
      </c>
      <c r="Z88" s="1">
        <f t="shared" si="26"/>
        <v>299</v>
      </c>
      <c r="AA88" s="1">
        <f t="shared" si="26"/>
        <v>299</v>
      </c>
      <c r="AB88" s="1">
        <f t="shared" si="26"/>
        <v>299</v>
      </c>
      <c r="AC88" s="1">
        <f t="shared" si="26"/>
        <v>299</v>
      </c>
      <c r="AD88" s="1">
        <f t="shared" si="26"/>
        <v>299</v>
      </c>
      <c r="AE88" s="1">
        <f t="shared" si="26"/>
        <v>298</v>
      </c>
      <c r="AF88" s="1">
        <f t="shared" si="26"/>
        <v>299</v>
      </c>
      <c r="AG88" s="1">
        <f t="shared" si="26"/>
        <v>299</v>
      </c>
      <c r="AH88" s="1">
        <f t="shared" si="26"/>
        <v>299</v>
      </c>
      <c r="AI88" s="1">
        <f t="shared" si="26"/>
        <v>299</v>
      </c>
      <c r="AJ88" s="1">
        <f t="shared" si="26"/>
        <v>299</v>
      </c>
      <c r="AK88" s="1">
        <f t="shared" si="26"/>
        <v>299</v>
      </c>
      <c r="AL88" s="1">
        <f t="shared" si="26"/>
        <v>299</v>
      </c>
      <c r="AM88" s="1">
        <f t="shared" si="26"/>
        <v>299</v>
      </c>
      <c r="AN88" s="1">
        <f t="shared" si="26"/>
        <v>299</v>
      </c>
      <c r="AO88" s="1">
        <f t="shared" si="26"/>
        <v>298</v>
      </c>
      <c r="AP88" s="1">
        <f t="shared" si="26"/>
        <v>299</v>
      </c>
      <c r="AQ88" s="1">
        <f t="shared" si="26"/>
        <v>299</v>
      </c>
      <c r="AR88" s="1">
        <f t="shared" si="26"/>
        <v>299</v>
      </c>
      <c r="AS88" s="1">
        <f t="shared" si="26"/>
        <v>299</v>
      </c>
      <c r="AT88" s="1">
        <f t="shared" si="26"/>
        <v>299</v>
      </c>
      <c r="AU88" s="1">
        <f t="shared" si="26"/>
        <v>299</v>
      </c>
      <c r="AV88" s="16"/>
    </row>
    <row r="89" spans="4:48">
      <c r="D89" s="1" t="s">
        <v>161</v>
      </c>
      <c r="E89" s="1"/>
      <c r="F89" s="4" t="s">
        <v>169</v>
      </c>
      <c r="H89" s="17"/>
      <c r="I89" s="63">
        <f t="shared" si="25"/>
        <v>299</v>
      </c>
      <c r="J89" s="1">
        <f t="shared" ref="J89:K96" si="27">I88</f>
        <v>299</v>
      </c>
      <c r="K89" s="1">
        <f t="shared" si="27"/>
        <v>299</v>
      </c>
      <c r="L89" s="1">
        <f t="shared" si="26"/>
        <v>298</v>
      </c>
      <c r="M89" s="1">
        <f t="shared" si="26"/>
        <v>299</v>
      </c>
      <c r="N89" s="1">
        <f t="shared" si="26"/>
        <v>299</v>
      </c>
      <c r="O89" s="1">
        <f t="shared" si="26"/>
        <v>299</v>
      </c>
      <c r="P89" s="1">
        <f t="shared" si="26"/>
        <v>299</v>
      </c>
      <c r="Q89" s="1">
        <f t="shared" si="26"/>
        <v>299</v>
      </c>
      <c r="R89" s="1">
        <f t="shared" si="26"/>
        <v>299</v>
      </c>
      <c r="S89" s="1">
        <f t="shared" si="26"/>
        <v>299</v>
      </c>
      <c r="T89" s="1">
        <f t="shared" si="26"/>
        <v>299</v>
      </c>
      <c r="U89" s="1">
        <f t="shared" si="26"/>
        <v>299</v>
      </c>
      <c r="V89" s="1">
        <f t="shared" si="26"/>
        <v>298</v>
      </c>
      <c r="W89" s="1">
        <f t="shared" si="26"/>
        <v>299</v>
      </c>
      <c r="X89" s="1">
        <f t="shared" si="26"/>
        <v>299</v>
      </c>
      <c r="Y89" s="1">
        <f t="shared" si="26"/>
        <v>299</v>
      </c>
      <c r="Z89" s="1">
        <f t="shared" si="26"/>
        <v>299</v>
      </c>
      <c r="AA89" s="1">
        <f t="shared" si="26"/>
        <v>299</v>
      </c>
      <c r="AB89" s="1">
        <f t="shared" si="26"/>
        <v>299</v>
      </c>
      <c r="AC89" s="1">
        <f t="shared" si="26"/>
        <v>299</v>
      </c>
      <c r="AD89" s="1">
        <f t="shared" si="26"/>
        <v>299</v>
      </c>
      <c r="AE89" s="1">
        <f t="shared" si="26"/>
        <v>299</v>
      </c>
      <c r="AF89" s="1">
        <f t="shared" si="26"/>
        <v>298</v>
      </c>
      <c r="AG89" s="1">
        <f t="shared" si="26"/>
        <v>299</v>
      </c>
      <c r="AH89" s="1">
        <f t="shared" si="26"/>
        <v>299</v>
      </c>
      <c r="AI89" s="1">
        <f t="shared" si="26"/>
        <v>299</v>
      </c>
      <c r="AJ89" s="1">
        <f t="shared" si="26"/>
        <v>299</v>
      </c>
      <c r="AK89" s="1">
        <f t="shared" si="26"/>
        <v>299</v>
      </c>
      <c r="AL89" s="1">
        <f t="shared" si="26"/>
        <v>299</v>
      </c>
      <c r="AM89" s="1">
        <f t="shared" si="26"/>
        <v>299</v>
      </c>
      <c r="AN89" s="1">
        <f t="shared" si="26"/>
        <v>299</v>
      </c>
      <c r="AO89" s="1">
        <f t="shared" si="26"/>
        <v>299</v>
      </c>
      <c r="AP89" s="1">
        <f t="shared" si="26"/>
        <v>298</v>
      </c>
      <c r="AQ89" s="1">
        <f t="shared" si="26"/>
        <v>299</v>
      </c>
      <c r="AR89" s="1">
        <f t="shared" si="26"/>
        <v>299</v>
      </c>
      <c r="AS89" s="1">
        <f t="shared" si="26"/>
        <v>299</v>
      </c>
      <c r="AT89" s="1">
        <f t="shared" si="26"/>
        <v>299</v>
      </c>
      <c r="AU89" s="1">
        <f t="shared" si="26"/>
        <v>299</v>
      </c>
      <c r="AV89" s="16"/>
    </row>
    <row r="90" spans="4:48">
      <c r="D90" s="1" t="s">
        <v>162</v>
      </c>
      <c r="E90" s="1"/>
      <c r="F90" s="4" t="s">
        <v>169</v>
      </c>
      <c r="H90" s="17"/>
      <c r="I90" s="63">
        <f t="shared" si="25"/>
        <v>299</v>
      </c>
      <c r="J90" s="1">
        <f t="shared" si="27"/>
        <v>299</v>
      </c>
      <c r="K90" s="1">
        <f t="shared" si="27"/>
        <v>299</v>
      </c>
      <c r="L90" s="1">
        <f t="shared" si="26"/>
        <v>299</v>
      </c>
      <c r="M90" s="1">
        <f t="shared" si="26"/>
        <v>298</v>
      </c>
      <c r="N90" s="1">
        <f t="shared" si="26"/>
        <v>299</v>
      </c>
      <c r="O90" s="1">
        <f t="shared" si="26"/>
        <v>299</v>
      </c>
      <c r="P90" s="1">
        <f t="shared" si="26"/>
        <v>299</v>
      </c>
      <c r="Q90" s="1">
        <f t="shared" si="26"/>
        <v>299</v>
      </c>
      <c r="R90" s="1">
        <f t="shared" si="26"/>
        <v>299</v>
      </c>
      <c r="S90" s="1">
        <f t="shared" si="26"/>
        <v>299</v>
      </c>
      <c r="T90" s="1">
        <f t="shared" si="26"/>
        <v>299</v>
      </c>
      <c r="U90" s="1">
        <f t="shared" si="26"/>
        <v>299</v>
      </c>
      <c r="V90" s="1">
        <f t="shared" si="26"/>
        <v>299</v>
      </c>
      <c r="W90" s="1">
        <f t="shared" si="26"/>
        <v>298</v>
      </c>
      <c r="X90" s="1">
        <f t="shared" si="26"/>
        <v>299</v>
      </c>
      <c r="Y90" s="1">
        <f t="shared" si="26"/>
        <v>299</v>
      </c>
      <c r="Z90" s="1">
        <f t="shared" si="26"/>
        <v>299</v>
      </c>
      <c r="AA90" s="1">
        <f t="shared" si="26"/>
        <v>299</v>
      </c>
      <c r="AB90" s="1">
        <f t="shared" si="26"/>
        <v>299</v>
      </c>
      <c r="AC90" s="1">
        <f t="shared" si="26"/>
        <v>299</v>
      </c>
      <c r="AD90" s="1">
        <f t="shared" si="26"/>
        <v>299</v>
      </c>
      <c r="AE90" s="1">
        <f t="shared" si="26"/>
        <v>299</v>
      </c>
      <c r="AF90" s="1">
        <f t="shared" si="26"/>
        <v>299</v>
      </c>
      <c r="AG90" s="1">
        <f t="shared" si="26"/>
        <v>298</v>
      </c>
      <c r="AH90" s="1">
        <f t="shared" si="26"/>
        <v>299</v>
      </c>
      <c r="AI90" s="1">
        <f t="shared" si="26"/>
        <v>299</v>
      </c>
      <c r="AJ90" s="1">
        <f t="shared" si="26"/>
        <v>299</v>
      </c>
      <c r="AK90" s="1">
        <f t="shared" si="26"/>
        <v>299</v>
      </c>
      <c r="AL90" s="1">
        <f t="shared" si="26"/>
        <v>299</v>
      </c>
      <c r="AM90" s="1">
        <f t="shared" si="26"/>
        <v>299</v>
      </c>
      <c r="AN90" s="1">
        <f t="shared" si="26"/>
        <v>299</v>
      </c>
      <c r="AO90" s="1">
        <f t="shared" si="26"/>
        <v>299</v>
      </c>
      <c r="AP90" s="1">
        <f t="shared" si="26"/>
        <v>299</v>
      </c>
      <c r="AQ90" s="1">
        <f t="shared" si="26"/>
        <v>298</v>
      </c>
      <c r="AR90" s="1">
        <f t="shared" si="26"/>
        <v>299</v>
      </c>
      <c r="AS90" s="1">
        <f t="shared" si="26"/>
        <v>299</v>
      </c>
      <c r="AT90" s="1">
        <f t="shared" si="26"/>
        <v>299</v>
      </c>
      <c r="AU90" s="1">
        <f t="shared" si="26"/>
        <v>299</v>
      </c>
      <c r="AV90" s="16"/>
    </row>
    <row r="91" spans="4:48">
      <c r="D91" s="1" t="s">
        <v>163</v>
      </c>
      <c r="E91" s="1"/>
      <c r="F91" s="4" t="s">
        <v>169</v>
      </c>
      <c r="H91" s="17"/>
      <c r="I91" s="63">
        <f t="shared" si="25"/>
        <v>299</v>
      </c>
      <c r="J91" s="1">
        <f t="shared" si="27"/>
        <v>299</v>
      </c>
      <c r="K91" s="1">
        <f t="shared" si="27"/>
        <v>299</v>
      </c>
      <c r="L91" s="1">
        <f t="shared" si="26"/>
        <v>299</v>
      </c>
      <c r="M91" s="1">
        <f t="shared" si="26"/>
        <v>299</v>
      </c>
      <c r="N91" s="1">
        <f t="shared" si="26"/>
        <v>298</v>
      </c>
      <c r="O91" s="1">
        <f t="shared" si="26"/>
        <v>299</v>
      </c>
      <c r="P91" s="1">
        <f t="shared" si="26"/>
        <v>299</v>
      </c>
      <c r="Q91" s="1">
        <f t="shared" si="26"/>
        <v>299</v>
      </c>
      <c r="R91" s="1">
        <f t="shared" si="26"/>
        <v>299</v>
      </c>
      <c r="S91" s="1">
        <f t="shared" si="26"/>
        <v>299</v>
      </c>
      <c r="T91" s="1">
        <f t="shared" si="26"/>
        <v>299</v>
      </c>
      <c r="U91" s="1">
        <f t="shared" si="26"/>
        <v>299</v>
      </c>
      <c r="V91" s="1">
        <f t="shared" si="26"/>
        <v>299</v>
      </c>
      <c r="W91" s="1">
        <f t="shared" si="26"/>
        <v>299</v>
      </c>
      <c r="X91" s="1">
        <f t="shared" si="26"/>
        <v>298</v>
      </c>
      <c r="Y91" s="1">
        <f t="shared" si="26"/>
        <v>299</v>
      </c>
      <c r="Z91" s="1">
        <f t="shared" si="26"/>
        <v>299</v>
      </c>
      <c r="AA91" s="1">
        <f t="shared" si="26"/>
        <v>299</v>
      </c>
      <c r="AB91" s="1">
        <f t="shared" si="26"/>
        <v>299</v>
      </c>
      <c r="AC91" s="1">
        <f t="shared" si="26"/>
        <v>299</v>
      </c>
      <c r="AD91" s="1">
        <f t="shared" si="26"/>
        <v>299</v>
      </c>
      <c r="AE91" s="1">
        <f t="shared" si="26"/>
        <v>299</v>
      </c>
      <c r="AF91" s="1">
        <f t="shared" si="26"/>
        <v>299</v>
      </c>
      <c r="AG91" s="1">
        <f t="shared" si="26"/>
        <v>299</v>
      </c>
      <c r="AH91" s="1">
        <f t="shared" si="26"/>
        <v>298</v>
      </c>
      <c r="AI91" s="1">
        <f t="shared" si="26"/>
        <v>299</v>
      </c>
      <c r="AJ91" s="1">
        <f t="shared" si="26"/>
        <v>299</v>
      </c>
      <c r="AK91" s="1">
        <f t="shared" si="26"/>
        <v>299</v>
      </c>
      <c r="AL91" s="1">
        <f t="shared" si="26"/>
        <v>299</v>
      </c>
      <c r="AM91" s="1">
        <f t="shared" si="26"/>
        <v>299</v>
      </c>
      <c r="AN91" s="1">
        <f t="shared" si="26"/>
        <v>299</v>
      </c>
      <c r="AO91" s="1">
        <f t="shared" si="26"/>
        <v>299</v>
      </c>
      <c r="AP91" s="1">
        <f t="shared" si="26"/>
        <v>299</v>
      </c>
      <c r="AQ91" s="1">
        <f t="shared" si="26"/>
        <v>299</v>
      </c>
      <c r="AR91" s="1">
        <f t="shared" si="26"/>
        <v>298</v>
      </c>
      <c r="AS91" s="1">
        <f t="shared" si="26"/>
        <v>299</v>
      </c>
      <c r="AT91" s="1">
        <f t="shared" si="26"/>
        <v>299</v>
      </c>
      <c r="AU91" s="1">
        <f t="shared" si="26"/>
        <v>299</v>
      </c>
      <c r="AV91" s="16"/>
    </row>
    <row r="92" spans="4:48">
      <c r="D92" s="1" t="s">
        <v>164</v>
      </c>
      <c r="E92" s="1"/>
      <c r="F92" s="4" t="s">
        <v>169</v>
      </c>
      <c r="H92" s="17"/>
      <c r="I92" s="63">
        <f t="shared" si="25"/>
        <v>299</v>
      </c>
      <c r="J92" s="1">
        <f t="shared" si="27"/>
        <v>299</v>
      </c>
      <c r="K92" s="1">
        <f t="shared" si="27"/>
        <v>299</v>
      </c>
      <c r="L92" s="1">
        <f t="shared" si="26"/>
        <v>299</v>
      </c>
      <c r="M92" s="1">
        <f t="shared" si="26"/>
        <v>299</v>
      </c>
      <c r="N92" s="1">
        <f t="shared" si="26"/>
        <v>299</v>
      </c>
      <c r="O92" s="1">
        <f t="shared" si="26"/>
        <v>298</v>
      </c>
      <c r="P92" s="1">
        <f t="shared" si="26"/>
        <v>299</v>
      </c>
      <c r="Q92" s="1">
        <f t="shared" si="26"/>
        <v>299</v>
      </c>
      <c r="R92" s="1">
        <f t="shared" si="26"/>
        <v>299</v>
      </c>
      <c r="S92" s="1">
        <f t="shared" si="26"/>
        <v>299</v>
      </c>
      <c r="T92" s="1">
        <f t="shared" si="26"/>
        <v>299</v>
      </c>
      <c r="U92" s="1">
        <f t="shared" si="26"/>
        <v>299</v>
      </c>
      <c r="V92" s="1">
        <f t="shared" si="26"/>
        <v>299</v>
      </c>
      <c r="W92" s="1">
        <f t="shared" si="26"/>
        <v>299</v>
      </c>
      <c r="X92" s="1">
        <f t="shared" si="26"/>
        <v>299</v>
      </c>
      <c r="Y92" s="1">
        <f t="shared" si="26"/>
        <v>298</v>
      </c>
      <c r="Z92" s="1">
        <f t="shared" si="26"/>
        <v>299</v>
      </c>
      <c r="AA92" s="1">
        <f t="shared" si="26"/>
        <v>299</v>
      </c>
      <c r="AB92" s="1">
        <f t="shared" si="26"/>
        <v>299</v>
      </c>
      <c r="AC92" s="1">
        <f t="shared" si="26"/>
        <v>299</v>
      </c>
      <c r="AD92" s="1">
        <f t="shared" si="26"/>
        <v>299</v>
      </c>
      <c r="AE92" s="1">
        <f t="shared" si="26"/>
        <v>299</v>
      </c>
      <c r="AF92" s="1">
        <f t="shared" si="26"/>
        <v>299</v>
      </c>
      <c r="AG92" s="1">
        <f t="shared" si="26"/>
        <v>299</v>
      </c>
      <c r="AH92" s="1">
        <f t="shared" si="26"/>
        <v>299</v>
      </c>
      <c r="AI92" s="1">
        <f t="shared" si="26"/>
        <v>298</v>
      </c>
      <c r="AJ92" s="1">
        <f t="shared" si="26"/>
        <v>299</v>
      </c>
      <c r="AK92" s="1">
        <f t="shared" si="26"/>
        <v>299</v>
      </c>
      <c r="AL92" s="1">
        <f t="shared" si="26"/>
        <v>299</v>
      </c>
      <c r="AM92" s="1">
        <f t="shared" si="26"/>
        <v>299</v>
      </c>
      <c r="AN92" s="1">
        <f t="shared" si="26"/>
        <v>299</v>
      </c>
      <c r="AO92" s="1">
        <f t="shared" si="26"/>
        <v>299</v>
      </c>
      <c r="AP92" s="1">
        <f t="shared" si="26"/>
        <v>299</v>
      </c>
      <c r="AQ92" s="1">
        <f t="shared" si="26"/>
        <v>299</v>
      </c>
      <c r="AR92" s="1">
        <f t="shared" si="26"/>
        <v>299</v>
      </c>
      <c r="AS92" s="1">
        <f t="shared" si="26"/>
        <v>298</v>
      </c>
      <c r="AT92" s="1">
        <f t="shared" si="26"/>
        <v>299</v>
      </c>
      <c r="AU92" s="1">
        <f t="shared" si="26"/>
        <v>299</v>
      </c>
      <c r="AV92" s="16"/>
    </row>
    <row r="93" spans="4:48">
      <c r="D93" s="1" t="s">
        <v>165</v>
      </c>
      <c r="E93" s="1"/>
      <c r="F93" s="4" t="s">
        <v>169</v>
      </c>
      <c r="H93" s="17"/>
      <c r="I93" s="63">
        <f t="shared" si="25"/>
        <v>299</v>
      </c>
      <c r="J93" s="1">
        <f t="shared" si="27"/>
        <v>299</v>
      </c>
      <c r="K93" s="1">
        <f t="shared" si="27"/>
        <v>299</v>
      </c>
      <c r="L93" s="1">
        <f t="shared" si="26"/>
        <v>299</v>
      </c>
      <c r="M93" s="1">
        <f t="shared" si="26"/>
        <v>299</v>
      </c>
      <c r="N93" s="1">
        <f t="shared" si="26"/>
        <v>299</v>
      </c>
      <c r="O93" s="1">
        <f t="shared" si="26"/>
        <v>299</v>
      </c>
      <c r="P93" s="1">
        <f t="shared" si="26"/>
        <v>298</v>
      </c>
      <c r="Q93" s="1">
        <f t="shared" si="26"/>
        <v>299</v>
      </c>
      <c r="R93" s="1">
        <f t="shared" si="26"/>
        <v>299</v>
      </c>
      <c r="S93" s="1">
        <f t="shared" si="26"/>
        <v>299</v>
      </c>
      <c r="T93" s="1">
        <f t="shared" si="26"/>
        <v>299</v>
      </c>
      <c r="U93" s="1">
        <f t="shared" si="26"/>
        <v>299</v>
      </c>
      <c r="V93" s="1">
        <f t="shared" si="26"/>
        <v>299</v>
      </c>
      <c r="W93" s="1">
        <f t="shared" si="26"/>
        <v>299</v>
      </c>
      <c r="X93" s="1">
        <f t="shared" si="26"/>
        <v>299</v>
      </c>
      <c r="Y93" s="1">
        <f t="shared" si="26"/>
        <v>299</v>
      </c>
      <c r="Z93" s="1">
        <f t="shared" si="26"/>
        <v>298</v>
      </c>
      <c r="AA93" s="1">
        <f t="shared" si="26"/>
        <v>299</v>
      </c>
      <c r="AB93" s="1">
        <f t="shared" si="26"/>
        <v>299</v>
      </c>
      <c r="AC93" s="1">
        <f t="shared" si="26"/>
        <v>299</v>
      </c>
      <c r="AD93" s="1">
        <f t="shared" si="26"/>
        <v>299</v>
      </c>
      <c r="AE93" s="1">
        <f t="shared" si="26"/>
        <v>299</v>
      </c>
      <c r="AF93" s="1">
        <f t="shared" si="26"/>
        <v>299</v>
      </c>
      <c r="AG93" s="1">
        <f t="shared" si="26"/>
        <v>299</v>
      </c>
      <c r="AH93" s="1">
        <f t="shared" si="26"/>
        <v>299</v>
      </c>
      <c r="AI93" s="1">
        <f t="shared" si="26"/>
        <v>299</v>
      </c>
      <c r="AJ93" s="1">
        <f t="shared" si="26"/>
        <v>298</v>
      </c>
      <c r="AK93" s="1">
        <f t="shared" si="26"/>
        <v>299</v>
      </c>
      <c r="AL93" s="1">
        <f t="shared" si="26"/>
        <v>299</v>
      </c>
      <c r="AM93" s="1">
        <f t="shared" si="26"/>
        <v>299</v>
      </c>
      <c r="AN93" s="1">
        <f t="shared" si="26"/>
        <v>299</v>
      </c>
      <c r="AO93" s="1">
        <f t="shared" si="26"/>
        <v>299</v>
      </c>
      <c r="AP93" s="1">
        <f t="shared" si="26"/>
        <v>299</v>
      </c>
      <c r="AQ93" s="1">
        <f t="shared" si="26"/>
        <v>299</v>
      </c>
      <c r="AR93" s="1">
        <f t="shared" si="26"/>
        <v>299</v>
      </c>
      <c r="AS93" s="1">
        <f t="shared" si="26"/>
        <v>299</v>
      </c>
      <c r="AT93" s="1">
        <f t="shared" si="26"/>
        <v>298</v>
      </c>
      <c r="AU93" s="1">
        <f t="shared" si="26"/>
        <v>299</v>
      </c>
      <c r="AV93" s="16"/>
    </row>
    <row r="94" spans="4:48">
      <c r="D94" s="1" t="s">
        <v>166</v>
      </c>
      <c r="E94" s="1"/>
      <c r="F94" s="4" t="s">
        <v>169</v>
      </c>
      <c r="H94" s="17"/>
      <c r="I94" s="63">
        <f t="shared" si="25"/>
        <v>299</v>
      </c>
      <c r="J94" s="1">
        <f t="shared" si="27"/>
        <v>299</v>
      </c>
      <c r="K94" s="1">
        <f t="shared" si="27"/>
        <v>299</v>
      </c>
      <c r="L94" s="1">
        <f t="shared" si="26"/>
        <v>299</v>
      </c>
      <c r="M94" s="1">
        <f t="shared" si="26"/>
        <v>299</v>
      </c>
      <c r="N94" s="1">
        <f t="shared" si="26"/>
        <v>299</v>
      </c>
      <c r="O94" s="1">
        <f t="shared" si="26"/>
        <v>299</v>
      </c>
      <c r="P94" s="1">
        <f t="shared" si="26"/>
        <v>299</v>
      </c>
      <c r="Q94" s="1">
        <f t="shared" si="26"/>
        <v>298</v>
      </c>
      <c r="R94" s="1">
        <f t="shared" si="26"/>
        <v>299</v>
      </c>
      <c r="S94" s="1">
        <f t="shared" si="26"/>
        <v>299</v>
      </c>
      <c r="T94" s="1">
        <f t="shared" si="26"/>
        <v>299</v>
      </c>
      <c r="U94" s="1">
        <f t="shared" si="26"/>
        <v>299</v>
      </c>
      <c r="V94" s="1">
        <f t="shared" si="26"/>
        <v>299</v>
      </c>
      <c r="W94" s="1">
        <f t="shared" si="26"/>
        <v>299</v>
      </c>
      <c r="X94" s="1">
        <f t="shared" si="26"/>
        <v>299</v>
      </c>
      <c r="Y94" s="1">
        <f t="shared" si="26"/>
        <v>299</v>
      </c>
      <c r="Z94" s="1">
        <f t="shared" si="26"/>
        <v>299</v>
      </c>
      <c r="AA94" s="1">
        <f t="shared" si="26"/>
        <v>298</v>
      </c>
      <c r="AB94" s="1">
        <f t="shared" si="26"/>
        <v>299</v>
      </c>
      <c r="AC94" s="1">
        <f t="shared" si="26"/>
        <v>299</v>
      </c>
      <c r="AD94" s="1">
        <f t="shared" si="26"/>
        <v>299</v>
      </c>
      <c r="AE94" s="1">
        <f t="shared" si="26"/>
        <v>299</v>
      </c>
      <c r="AF94" s="1">
        <f t="shared" si="26"/>
        <v>299</v>
      </c>
      <c r="AG94" s="1">
        <f t="shared" si="26"/>
        <v>299</v>
      </c>
      <c r="AH94" s="1">
        <f t="shared" si="26"/>
        <v>299</v>
      </c>
      <c r="AI94" s="1">
        <f t="shared" si="26"/>
        <v>299</v>
      </c>
      <c r="AJ94" s="1">
        <f t="shared" si="26"/>
        <v>299</v>
      </c>
      <c r="AK94" s="1">
        <f t="shared" si="26"/>
        <v>298</v>
      </c>
      <c r="AL94" s="1">
        <f t="shared" si="26"/>
        <v>299</v>
      </c>
      <c r="AM94" s="1">
        <f t="shared" si="26"/>
        <v>299</v>
      </c>
      <c r="AN94" s="1">
        <f t="shared" si="26"/>
        <v>299</v>
      </c>
      <c r="AO94" s="1">
        <f t="shared" si="26"/>
        <v>299</v>
      </c>
      <c r="AP94" s="1">
        <f t="shared" si="26"/>
        <v>299</v>
      </c>
      <c r="AQ94" s="1">
        <f t="shared" si="26"/>
        <v>299</v>
      </c>
      <c r="AR94" s="1">
        <f t="shared" si="26"/>
        <v>299</v>
      </c>
      <c r="AS94" s="1">
        <f t="shared" si="26"/>
        <v>299</v>
      </c>
      <c r="AT94" s="1">
        <f t="shared" si="26"/>
        <v>299</v>
      </c>
      <c r="AU94" s="1">
        <f t="shared" si="26"/>
        <v>298</v>
      </c>
      <c r="AV94" s="16"/>
    </row>
    <row r="95" spans="4:48">
      <c r="D95" s="1" t="s">
        <v>167</v>
      </c>
      <c r="E95" s="1"/>
      <c r="F95" s="4" t="s">
        <v>169</v>
      </c>
      <c r="H95" s="17"/>
      <c r="I95" s="63">
        <f t="shared" si="25"/>
        <v>299</v>
      </c>
      <c r="J95" s="1">
        <f t="shared" si="27"/>
        <v>299</v>
      </c>
      <c r="K95" s="1">
        <f t="shared" si="27"/>
        <v>299</v>
      </c>
      <c r="L95" s="1">
        <f t="shared" si="26"/>
        <v>299</v>
      </c>
      <c r="M95" s="1">
        <f t="shared" si="26"/>
        <v>299</v>
      </c>
      <c r="N95" s="1">
        <f t="shared" si="26"/>
        <v>299</v>
      </c>
      <c r="O95" s="1">
        <f t="shared" ref="O95:O96" si="28">N94</f>
        <v>299</v>
      </c>
      <c r="P95" s="1">
        <f t="shared" ref="P95:P96" si="29">O94</f>
        <v>299</v>
      </c>
      <c r="Q95" s="1">
        <f t="shared" ref="Q95:Q96" si="30">P94</f>
        <v>299</v>
      </c>
      <c r="R95" s="1">
        <f t="shared" ref="R95:R96" si="31">Q94</f>
        <v>298</v>
      </c>
      <c r="S95" s="1">
        <f t="shared" ref="S95:S96" si="32">R94</f>
        <v>299</v>
      </c>
      <c r="T95" s="1">
        <f t="shared" ref="T95:T96" si="33">S94</f>
        <v>299</v>
      </c>
      <c r="U95" s="1">
        <f t="shared" ref="U95:U96" si="34">T94</f>
        <v>299</v>
      </c>
      <c r="V95" s="1">
        <f t="shared" ref="V95:V96" si="35">U94</f>
        <v>299</v>
      </c>
      <c r="W95" s="1">
        <f t="shared" ref="W95:W96" si="36">V94</f>
        <v>299</v>
      </c>
      <c r="X95" s="1">
        <f t="shared" ref="X95:X96" si="37">W94</f>
        <v>299</v>
      </c>
      <c r="Y95" s="1">
        <f t="shared" ref="Y95:Y96" si="38">X94</f>
        <v>299</v>
      </c>
      <c r="Z95" s="1">
        <f t="shared" ref="Z95:Z96" si="39">Y94</f>
        <v>299</v>
      </c>
      <c r="AA95" s="1">
        <f t="shared" ref="AA95:AA96" si="40">Z94</f>
        <v>299</v>
      </c>
      <c r="AB95" s="1">
        <f t="shared" ref="AB95:AB96" si="41">AA94</f>
        <v>298</v>
      </c>
      <c r="AC95" s="1">
        <f t="shared" ref="AC95:AC96" si="42">AB94</f>
        <v>299</v>
      </c>
      <c r="AD95" s="1">
        <f t="shared" ref="AD95:AD96" si="43">AC94</f>
        <v>299</v>
      </c>
      <c r="AE95" s="1">
        <f t="shared" ref="AE95:AE96" si="44">AD94</f>
        <v>299</v>
      </c>
      <c r="AF95" s="1">
        <f t="shared" ref="AF95:AF96" si="45">AE94</f>
        <v>299</v>
      </c>
      <c r="AG95" s="1">
        <f t="shared" ref="AG95:AG96" si="46">AF94</f>
        <v>299</v>
      </c>
      <c r="AH95" s="1">
        <f t="shared" ref="AH95:AH96" si="47">AG94</f>
        <v>299</v>
      </c>
      <c r="AI95" s="1">
        <f t="shared" ref="AI95:AI96" si="48">AH94</f>
        <v>299</v>
      </c>
      <c r="AJ95" s="1">
        <f t="shared" ref="AJ95:AJ96" si="49">AI94</f>
        <v>299</v>
      </c>
      <c r="AK95" s="1">
        <f t="shared" ref="AK95:AK96" si="50">AJ94</f>
        <v>299</v>
      </c>
      <c r="AL95" s="1">
        <f t="shared" ref="AL95:AL96" si="51">AK94</f>
        <v>298</v>
      </c>
      <c r="AM95" s="1">
        <f t="shared" ref="AM95:AM96" si="52">AL94</f>
        <v>299</v>
      </c>
      <c r="AN95" s="1">
        <f t="shared" ref="AN95:AN96" si="53">AM94</f>
        <v>299</v>
      </c>
      <c r="AO95" s="1">
        <f t="shared" ref="AO95:AO96" si="54">AN94</f>
        <v>299</v>
      </c>
      <c r="AP95" s="1">
        <f t="shared" ref="AP95:AP96" si="55">AO94</f>
        <v>299</v>
      </c>
      <c r="AQ95" s="1">
        <f t="shared" ref="AQ95:AQ96" si="56">AP94</f>
        <v>299</v>
      </c>
      <c r="AR95" s="1">
        <f t="shared" ref="AR95:AR96" si="57">AQ94</f>
        <v>299</v>
      </c>
      <c r="AS95" s="1">
        <f t="shared" ref="AS95:AS96" si="58">AR94</f>
        <v>299</v>
      </c>
      <c r="AT95" s="1">
        <f t="shared" ref="AT95:AT96" si="59">AS94</f>
        <v>299</v>
      </c>
      <c r="AU95" s="1">
        <f t="shared" ref="AU95:AU96" si="60">AT94</f>
        <v>299</v>
      </c>
      <c r="AV95" s="16"/>
    </row>
    <row r="96" spans="4:48">
      <c r="D96" s="1" t="s">
        <v>168</v>
      </c>
      <c r="E96" s="1"/>
      <c r="F96" s="4" t="s">
        <v>169</v>
      </c>
      <c r="H96" s="17"/>
      <c r="I96" s="64">
        <f>I43-SUM(I87:I95)</f>
        <v>298</v>
      </c>
      <c r="J96" s="1">
        <f t="shared" si="27"/>
        <v>299</v>
      </c>
      <c r="K96" s="1">
        <f t="shared" si="27"/>
        <v>299</v>
      </c>
      <c r="L96" s="1">
        <f t="shared" ref="L96" si="61">K95</f>
        <v>299</v>
      </c>
      <c r="M96" s="1">
        <f t="shared" ref="M96" si="62">L95</f>
        <v>299</v>
      </c>
      <c r="N96" s="1">
        <f t="shared" ref="N96" si="63">M95</f>
        <v>299</v>
      </c>
      <c r="O96" s="1">
        <f t="shared" si="28"/>
        <v>299</v>
      </c>
      <c r="P96" s="1">
        <f t="shared" si="29"/>
        <v>299</v>
      </c>
      <c r="Q96" s="1">
        <f t="shared" si="30"/>
        <v>299</v>
      </c>
      <c r="R96" s="1">
        <f t="shared" si="31"/>
        <v>299</v>
      </c>
      <c r="S96" s="1">
        <f t="shared" si="32"/>
        <v>298</v>
      </c>
      <c r="T96" s="1">
        <f t="shared" si="33"/>
        <v>299</v>
      </c>
      <c r="U96" s="1">
        <f t="shared" si="34"/>
        <v>299</v>
      </c>
      <c r="V96" s="1">
        <f t="shared" si="35"/>
        <v>299</v>
      </c>
      <c r="W96" s="1">
        <f t="shared" si="36"/>
        <v>299</v>
      </c>
      <c r="X96" s="1">
        <f t="shared" si="37"/>
        <v>299</v>
      </c>
      <c r="Y96" s="1">
        <f t="shared" si="38"/>
        <v>299</v>
      </c>
      <c r="Z96" s="1">
        <f t="shared" si="39"/>
        <v>299</v>
      </c>
      <c r="AA96" s="1">
        <f t="shared" si="40"/>
        <v>299</v>
      </c>
      <c r="AB96" s="1">
        <f t="shared" si="41"/>
        <v>299</v>
      </c>
      <c r="AC96" s="1">
        <f t="shared" si="42"/>
        <v>298</v>
      </c>
      <c r="AD96" s="1">
        <f t="shared" si="43"/>
        <v>299</v>
      </c>
      <c r="AE96" s="1">
        <f t="shared" si="44"/>
        <v>299</v>
      </c>
      <c r="AF96" s="1">
        <f t="shared" si="45"/>
        <v>299</v>
      </c>
      <c r="AG96" s="1">
        <f t="shared" si="46"/>
        <v>299</v>
      </c>
      <c r="AH96" s="1">
        <f t="shared" si="47"/>
        <v>299</v>
      </c>
      <c r="AI96" s="1">
        <f t="shared" si="48"/>
        <v>299</v>
      </c>
      <c r="AJ96" s="1">
        <f t="shared" si="49"/>
        <v>299</v>
      </c>
      <c r="AK96" s="1">
        <f t="shared" si="50"/>
        <v>299</v>
      </c>
      <c r="AL96" s="1">
        <f t="shared" si="51"/>
        <v>299</v>
      </c>
      <c r="AM96" s="1">
        <f t="shared" si="52"/>
        <v>298</v>
      </c>
      <c r="AN96" s="1">
        <f t="shared" si="53"/>
        <v>299</v>
      </c>
      <c r="AO96" s="1">
        <f t="shared" si="54"/>
        <v>299</v>
      </c>
      <c r="AP96" s="1">
        <f t="shared" si="55"/>
        <v>299</v>
      </c>
      <c r="AQ96" s="1">
        <f t="shared" si="56"/>
        <v>299</v>
      </c>
      <c r="AR96" s="1">
        <f t="shared" si="57"/>
        <v>299</v>
      </c>
      <c r="AS96" s="1">
        <f t="shared" si="58"/>
        <v>299</v>
      </c>
      <c r="AT96" s="1">
        <f t="shared" si="59"/>
        <v>299</v>
      </c>
      <c r="AU96" s="1">
        <f t="shared" si="60"/>
        <v>299</v>
      </c>
      <c r="AV96" s="16"/>
    </row>
    <row r="97" spans="4:48">
      <c r="D97" s="1"/>
      <c r="E97" s="1"/>
      <c r="F97" s="1"/>
      <c r="H97" s="17"/>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6"/>
    </row>
    <row r="98" spans="4:48">
      <c r="D98" s="1" t="s">
        <v>26</v>
      </c>
      <c r="E98" s="1"/>
      <c r="F98" s="4" t="s">
        <v>169</v>
      </c>
      <c r="H98" s="17"/>
      <c r="I98" s="64">
        <f>SUM(I87:I96)</f>
        <v>2989</v>
      </c>
      <c r="J98" s="50">
        <f>SUM(J87:J96)</f>
        <v>2989</v>
      </c>
      <c r="K98" s="50">
        <f>SUM(K87:K96)</f>
        <v>2989</v>
      </c>
      <c r="L98" s="50">
        <f t="shared" ref="L98:AU98" si="64">SUM(L87:L96)</f>
        <v>2989</v>
      </c>
      <c r="M98" s="50">
        <f t="shared" si="64"/>
        <v>2989</v>
      </c>
      <c r="N98" s="50">
        <f t="shared" si="64"/>
        <v>2989</v>
      </c>
      <c r="O98" s="50">
        <f t="shared" si="64"/>
        <v>2989</v>
      </c>
      <c r="P98" s="50">
        <f t="shared" si="64"/>
        <v>2989</v>
      </c>
      <c r="Q98" s="50">
        <f t="shared" si="64"/>
        <v>2989</v>
      </c>
      <c r="R98" s="50">
        <f t="shared" si="64"/>
        <v>2989</v>
      </c>
      <c r="S98" s="50">
        <f t="shared" si="64"/>
        <v>2989</v>
      </c>
      <c r="T98" s="50">
        <f t="shared" si="64"/>
        <v>2989</v>
      </c>
      <c r="U98" s="50">
        <f t="shared" si="64"/>
        <v>2989</v>
      </c>
      <c r="V98" s="50">
        <f t="shared" si="64"/>
        <v>2989</v>
      </c>
      <c r="W98" s="50">
        <f t="shared" si="64"/>
        <v>2989</v>
      </c>
      <c r="X98" s="50">
        <f t="shared" si="64"/>
        <v>2989</v>
      </c>
      <c r="Y98" s="50">
        <f t="shared" si="64"/>
        <v>2989</v>
      </c>
      <c r="Z98" s="50">
        <f t="shared" si="64"/>
        <v>2989</v>
      </c>
      <c r="AA98" s="50">
        <f t="shared" si="64"/>
        <v>2989</v>
      </c>
      <c r="AB98" s="50">
        <f t="shared" si="64"/>
        <v>2989</v>
      </c>
      <c r="AC98" s="50">
        <f t="shared" si="64"/>
        <v>2989</v>
      </c>
      <c r="AD98" s="50">
        <f t="shared" si="64"/>
        <v>2989</v>
      </c>
      <c r="AE98" s="50">
        <f t="shared" si="64"/>
        <v>2989</v>
      </c>
      <c r="AF98" s="50">
        <f t="shared" si="64"/>
        <v>2989</v>
      </c>
      <c r="AG98" s="50">
        <f t="shared" si="64"/>
        <v>2989</v>
      </c>
      <c r="AH98" s="50">
        <f t="shared" si="64"/>
        <v>2989</v>
      </c>
      <c r="AI98" s="50">
        <f t="shared" si="64"/>
        <v>2989</v>
      </c>
      <c r="AJ98" s="50">
        <f t="shared" si="64"/>
        <v>2989</v>
      </c>
      <c r="AK98" s="50">
        <f t="shared" si="64"/>
        <v>2989</v>
      </c>
      <c r="AL98" s="50">
        <f t="shared" si="64"/>
        <v>2989</v>
      </c>
      <c r="AM98" s="50">
        <f t="shared" si="64"/>
        <v>2989</v>
      </c>
      <c r="AN98" s="50">
        <f t="shared" si="64"/>
        <v>2989</v>
      </c>
      <c r="AO98" s="50">
        <f t="shared" si="64"/>
        <v>2989</v>
      </c>
      <c r="AP98" s="50">
        <f t="shared" si="64"/>
        <v>2989</v>
      </c>
      <c r="AQ98" s="50">
        <f t="shared" si="64"/>
        <v>2989</v>
      </c>
      <c r="AR98" s="50">
        <f t="shared" si="64"/>
        <v>2989</v>
      </c>
      <c r="AS98" s="50">
        <f t="shared" si="64"/>
        <v>2989</v>
      </c>
      <c r="AT98" s="50">
        <f t="shared" si="64"/>
        <v>2989</v>
      </c>
      <c r="AU98" s="50">
        <f t="shared" si="64"/>
        <v>2989</v>
      </c>
      <c r="AV98" s="16"/>
    </row>
    <row r="99" spans="4:48">
      <c r="H99" s="17"/>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6"/>
    </row>
    <row r="100" spans="4:48">
      <c r="D100" s="1" t="s">
        <v>159</v>
      </c>
      <c r="F100" s="4" t="s">
        <v>169</v>
      </c>
      <c r="H100" s="17"/>
      <c r="I100" s="63">
        <v>0</v>
      </c>
      <c r="J100" s="50">
        <f>J43-I43+I109</f>
        <v>30</v>
      </c>
      <c r="K100" s="50">
        <f>K43-J43+J109</f>
        <v>30</v>
      </c>
      <c r="L100" s="50">
        <f t="shared" ref="L100:AU100" si="65">L43-K43+K109</f>
        <v>31</v>
      </c>
      <c r="M100" s="50">
        <f t="shared" si="65"/>
        <v>31</v>
      </c>
      <c r="N100" s="50">
        <f t="shared" si="65"/>
        <v>31</v>
      </c>
      <c r="O100" s="50">
        <f t="shared" si="65"/>
        <v>31</v>
      </c>
      <c r="P100" s="50">
        <f t="shared" si="65"/>
        <v>32</v>
      </c>
      <c r="Q100" s="50">
        <f t="shared" si="65"/>
        <v>32</v>
      </c>
      <c r="R100" s="50">
        <f t="shared" si="65"/>
        <v>32</v>
      </c>
      <c r="S100" s="50">
        <f t="shared" si="65"/>
        <v>33</v>
      </c>
      <c r="T100" s="50">
        <f t="shared" si="65"/>
        <v>63</v>
      </c>
      <c r="U100" s="50">
        <f t="shared" si="65"/>
        <v>63</v>
      </c>
      <c r="V100" s="50">
        <f t="shared" si="65"/>
        <v>65</v>
      </c>
      <c r="W100" s="50">
        <f t="shared" si="65"/>
        <v>65</v>
      </c>
      <c r="X100" s="50">
        <f t="shared" si="65"/>
        <v>65</v>
      </c>
      <c r="Y100" s="50">
        <f t="shared" si="65"/>
        <v>66</v>
      </c>
      <c r="Z100" s="50">
        <f t="shared" si="65"/>
        <v>67</v>
      </c>
      <c r="AA100" s="50">
        <f t="shared" si="65"/>
        <v>68</v>
      </c>
      <c r="AB100" s="50">
        <f t="shared" si="65"/>
        <v>67</v>
      </c>
      <c r="AC100" s="50">
        <f t="shared" si="65"/>
        <v>69</v>
      </c>
      <c r="AD100" s="50">
        <f t="shared" si="65"/>
        <v>100</v>
      </c>
      <c r="AE100" s="50">
        <f t="shared" si="65"/>
        <v>100</v>
      </c>
      <c r="AF100" s="50">
        <f t="shared" si="65"/>
        <v>102</v>
      </c>
      <c r="AG100" s="50">
        <f t="shared" si="65"/>
        <v>103</v>
      </c>
      <c r="AH100" s="50">
        <f t="shared" si="65"/>
        <v>103</v>
      </c>
      <c r="AI100" s="50">
        <f t="shared" si="65"/>
        <v>104</v>
      </c>
      <c r="AJ100" s="50">
        <f t="shared" si="65"/>
        <v>106</v>
      </c>
      <c r="AK100" s="50">
        <f t="shared" si="65"/>
        <v>107</v>
      </c>
      <c r="AL100" s="50">
        <f t="shared" si="65"/>
        <v>106</v>
      </c>
      <c r="AM100" s="50">
        <f t="shared" si="65"/>
        <v>109</v>
      </c>
      <c r="AN100" s="50">
        <f t="shared" si="65"/>
        <v>140</v>
      </c>
      <c r="AO100" s="50">
        <f t="shared" si="65"/>
        <v>141</v>
      </c>
      <c r="AP100" s="50">
        <f t="shared" si="65"/>
        <v>143</v>
      </c>
      <c r="AQ100" s="50">
        <f t="shared" si="65"/>
        <v>145</v>
      </c>
      <c r="AR100" s="50">
        <f t="shared" si="65"/>
        <v>145</v>
      </c>
      <c r="AS100" s="50">
        <f t="shared" si="65"/>
        <v>146</v>
      </c>
      <c r="AT100" s="50">
        <f t="shared" si="65"/>
        <v>149</v>
      </c>
      <c r="AU100" s="50">
        <f t="shared" si="65"/>
        <v>150</v>
      </c>
      <c r="AV100" s="16"/>
    </row>
    <row r="101" spans="4:48">
      <c r="D101" s="1" t="s">
        <v>160</v>
      </c>
      <c r="F101" s="4" t="s">
        <v>169</v>
      </c>
      <c r="H101" s="17"/>
      <c r="I101" s="63">
        <v>0</v>
      </c>
      <c r="J101" s="1">
        <f>I100</f>
        <v>0</v>
      </c>
      <c r="K101" s="1">
        <f>J100</f>
        <v>30</v>
      </c>
      <c r="L101" s="1">
        <f t="shared" ref="L101:AU108" si="66">K100</f>
        <v>30</v>
      </c>
      <c r="M101" s="1">
        <f t="shared" si="66"/>
        <v>31</v>
      </c>
      <c r="N101" s="1">
        <f t="shared" si="66"/>
        <v>31</v>
      </c>
      <c r="O101" s="1">
        <f t="shared" si="66"/>
        <v>31</v>
      </c>
      <c r="P101" s="1">
        <f t="shared" si="66"/>
        <v>31</v>
      </c>
      <c r="Q101" s="1">
        <f t="shared" si="66"/>
        <v>32</v>
      </c>
      <c r="R101" s="1">
        <f t="shared" si="66"/>
        <v>32</v>
      </c>
      <c r="S101" s="1">
        <f t="shared" si="66"/>
        <v>32</v>
      </c>
      <c r="T101" s="1">
        <f t="shared" si="66"/>
        <v>33</v>
      </c>
      <c r="U101" s="1">
        <f t="shared" si="66"/>
        <v>63</v>
      </c>
      <c r="V101" s="1">
        <f t="shared" si="66"/>
        <v>63</v>
      </c>
      <c r="W101" s="1">
        <f t="shared" si="66"/>
        <v>65</v>
      </c>
      <c r="X101" s="1">
        <f t="shared" si="66"/>
        <v>65</v>
      </c>
      <c r="Y101" s="1">
        <f t="shared" si="66"/>
        <v>65</v>
      </c>
      <c r="Z101" s="1">
        <f t="shared" si="66"/>
        <v>66</v>
      </c>
      <c r="AA101" s="1">
        <f t="shared" si="66"/>
        <v>67</v>
      </c>
      <c r="AB101" s="1">
        <f t="shared" si="66"/>
        <v>68</v>
      </c>
      <c r="AC101" s="1">
        <f t="shared" si="66"/>
        <v>67</v>
      </c>
      <c r="AD101" s="1">
        <f t="shared" si="66"/>
        <v>69</v>
      </c>
      <c r="AE101" s="1">
        <f t="shared" si="66"/>
        <v>100</v>
      </c>
      <c r="AF101" s="1">
        <f t="shared" si="66"/>
        <v>100</v>
      </c>
      <c r="AG101" s="1">
        <f t="shared" si="66"/>
        <v>102</v>
      </c>
      <c r="AH101" s="1">
        <f t="shared" si="66"/>
        <v>103</v>
      </c>
      <c r="AI101" s="1">
        <f t="shared" si="66"/>
        <v>103</v>
      </c>
      <c r="AJ101" s="1">
        <f t="shared" si="66"/>
        <v>104</v>
      </c>
      <c r="AK101" s="1">
        <f t="shared" si="66"/>
        <v>106</v>
      </c>
      <c r="AL101" s="1">
        <f t="shared" si="66"/>
        <v>107</v>
      </c>
      <c r="AM101" s="1">
        <f t="shared" si="66"/>
        <v>106</v>
      </c>
      <c r="AN101" s="1">
        <f t="shared" si="66"/>
        <v>109</v>
      </c>
      <c r="AO101" s="1">
        <f t="shared" si="66"/>
        <v>140</v>
      </c>
      <c r="AP101" s="1">
        <f t="shared" si="66"/>
        <v>141</v>
      </c>
      <c r="AQ101" s="1">
        <f t="shared" si="66"/>
        <v>143</v>
      </c>
      <c r="AR101" s="1">
        <f t="shared" si="66"/>
        <v>145</v>
      </c>
      <c r="AS101" s="1">
        <f t="shared" si="66"/>
        <v>145</v>
      </c>
      <c r="AT101" s="1">
        <f t="shared" si="66"/>
        <v>146</v>
      </c>
      <c r="AU101" s="1">
        <f t="shared" si="66"/>
        <v>149</v>
      </c>
      <c r="AV101" s="16"/>
    </row>
    <row r="102" spans="4:48">
      <c r="D102" s="1" t="s">
        <v>161</v>
      </c>
      <c r="F102" s="4" t="s">
        <v>169</v>
      </c>
      <c r="H102" s="17"/>
      <c r="I102" s="63">
        <v>0</v>
      </c>
      <c r="J102" s="1">
        <f t="shared" ref="J102:Y109" si="67">I101</f>
        <v>0</v>
      </c>
      <c r="K102" s="1">
        <f t="shared" si="67"/>
        <v>0</v>
      </c>
      <c r="L102" s="1">
        <f t="shared" si="67"/>
        <v>30</v>
      </c>
      <c r="M102" s="1">
        <f t="shared" si="67"/>
        <v>30</v>
      </c>
      <c r="N102" s="1">
        <f t="shared" si="67"/>
        <v>31</v>
      </c>
      <c r="O102" s="1">
        <f t="shared" si="67"/>
        <v>31</v>
      </c>
      <c r="P102" s="1">
        <f t="shared" si="67"/>
        <v>31</v>
      </c>
      <c r="Q102" s="1">
        <f t="shared" si="67"/>
        <v>31</v>
      </c>
      <c r="R102" s="1">
        <f t="shared" si="67"/>
        <v>32</v>
      </c>
      <c r="S102" s="1">
        <f t="shared" si="67"/>
        <v>32</v>
      </c>
      <c r="T102" s="1">
        <f t="shared" si="67"/>
        <v>32</v>
      </c>
      <c r="U102" s="1">
        <f t="shared" si="67"/>
        <v>33</v>
      </c>
      <c r="V102" s="1">
        <f t="shared" si="67"/>
        <v>63</v>
      </c>
      <c r="W102" s="1">
        <f t="shared" si="67"/>
        <v>63</v>
      </c>
      <c r="X102" s="1">
        <f t="shared" si="67"/>
        <v>65</v>
      </c>
      <c r="Y102" s="1">
        <f t="shared" si="67"/>
        <v>65</v>
      </c>
      <c r="Z102" s="1">
        <f t="shared" si="66"/>
        <v>65</v>
      </c>
      <c r="AA102" s="1">
        <f t="shared" si="66"/>
        <v>66</v>
      </c>
      <c r="AB102" s="1">
        <f t="shared" si="66"/>
        <v>67</v>
      </c>
      <c r="AC102" s="1">
        <f t="shared" si="66"/>
        <v>68</v>
      </c>
      <c r="AD102" s="1">
        <f t="shared" si="66"/>
        <v>67</v>
      </c>
      <c r="AE102" s="1">
        <f t="shared" si="66"/>
        <v>69</v>
      </c>
      <c r="AF102" s="1">
        <f t="shared" si="66"/>
        <v>100</v>
      </c>
      <c r="AG102" s="1">
        <f t="shared" si="66"/>
        <v>100</v>
      </c>
      <c r="AH102" s="1">
        <f t="shared" si="66"/>
        <v>102</v>
      </c>
      <c r="AI102" s="1">
        <f t="shared" si="66"/>
        <v>103</v>
      </c>
      <c r="AJ102" s="1">
        <f t="shared" si="66"/>
        <v>103</v>
      </c>
      <c r="AK102" s="1">
        <f t="shared" si="66"/>
        <v>104</v>
      </c>
      <c r="AL102" s="1">
        <f t="shared" si="66"/>
        <v>106</v>
      </c>
      <c r="AM102" s="1">
        <f t="shared" si="66"/>
        <v>107</v>
      </c>
      <c r="AN102" s="1">
        <f t="shared" si="66"/>
        <v>106</v>
      </c>
      <c r="AO102" s="1">
        <f t="shared" si="66"/>
        <v>109</v>
      </c>
      <c r="AP102" s="1">
        <f t="shared" si="66"/>
        <v>140</v>
      </c>
      <c r="AQ102" s="1">
        <f t="shared" si="66"/>
        <v>141</v>
      </c>
      <c r="AR102" s="1">
        <f t="shared" si="66"/>
        <v>143</v>
      </c>
      <c r="AS102" s="1">
        <f t="shared" si="66"/>
        <v>145</v>
      </c>
      <c r="AT102" s="1">
        <f t="shared" si="66"/>
        <v>145</v>
      </c>
      <c r="AU102" s="1">
        <f t="shared" si="66"/>
        <v>146</v>
      </c>
      <c r="AV102" s="16"/>
    </row>
    <row r="103" spans="4:48">
      <c r="D103" s="1" t="s">
        <v>162</v>
      </c>
      <c r="F103" s="4" t="s">
        <v>169</v>
      </c>
      <c r="H103" s="17"/>
      <c r="I103" s="63">
        <v>0</v>
      </c>
      <c r="J103" s="1">
        <f t="shared" si="67"/>
        <v>0</v>
      </c>
      <c r="K103" s="1">
        <f t="shared" si="67"/>
        <v>0</v>
      </c>
      <c r="L103" s="1">
        <f t="shared" si="66"/>
        <v>0</v>
      </c>
      <c r="M103" s="1">
        <f t="shared" si="66"/>
        <v>30</v>
      </c>
      <c r="N103" s="1">
        <f t="shared" si="66"/>
        <v>30</v>
      </c>
      <c r="O103" s="1">
        <f t="shared" si="66"/>
        <v>31</v>
      </c>
      <c r="P103" s="1">
        <f t="shared" si="66"/>
        <v>31</v>
      </c>
      <c r="Q103" s="1">
        <f t="shared" si="66"/>
        <v>31</v>
      </c>
      <c r="R103" s="1">
        <f t="shared" si="66"/>
        <v>31</v>
      </c>
      <c r="S103" s="1">
        <f t="shared" si="66"/>
        <v>32</v>
      </c>
      <c r="T103" s="1">
        <f t="shared" si="66"/>
        <v>32</v>
      </c>
      <c r="U103" s="1">
        <f t="shared" si="66"/>
        <v>32</v>
      </c>
      <c r="V103" s="1">
        <f t="shared" si="66"/>
        <v>33</v>
      </c>
      <c r="W103" s="1">
        <f t="shared" si="66"/>
        <v>63</v>
      </c>
      <c r="X103" s="1">
        <f t="shared" si="66"/>
        <v>63</v>
      </c>
      <c r="Y103" s="1">
        <f t="shared" si="66"/>
        <v>65</v>
      </c>
      <c r="Z103" s="1">
        <f t="shared" si="66"/>
        <v>65</v>
      </c>
      <c r="AA103" s="1">
        <f t="shared" si="66"/>
        <v>65</v>
      </c>
      <c r="AB103" s="1">
        <f t="shared" si="66"/>
        <v>66</v>
      </c>
      <c r="AC103" s="1">
        <f t="shared" si="66"/>
        <v>67</v>
      </c>
      <c r="AD103" s="1">
        <f t="shared" si="66"/>
        <v>68</v>
      </c>
      <c r="AE103" s="1">
        <f t="shared" si="66"/>
        <v>67</v>
      </c>
      <c r="AF103" s="1">
        <f t="shared" si="66"/>
        <v>69</v>
      </c>
      <c r="AG103" s="1">
        <f t="shared" si="66"/>
        <v>100</v>
      </c>
      <c r="AH103" s="1">
        <f t="shared" si="66"/>
        <v>100</v>
      </c>
      <c r="AI103" s="1">
        <f t="shared" si="66"/>
        <v>102</v>
      </c>
      <c r="AJ103" s="1">
        <f t="shared" si="66"/>
        <v>103</v>
      </c>
      <c r="AK103" s="1">
        <f t="shared" si="66"/>
        <v>103</v>
      </c>
      <c r="AL103" s="1">
        <f t="shared" si="66"/>
        <v>104</v>
      </c>
      <c r="AM103" s="1">
        <f t="shared" si="66"/>
        <v>106</v>
      </c>
      <c r="AN103" s="1">
        <f t="shared" si="66"/>
        <v>107</v>
      </c>
      <c r="AO103" s="1">
        <f t="shared" si="66"/>
        <v>106</v>
      </c>
      <c r="AP103" s="1">
        <f t="shared" si="66"/>
        <v>109</v>
      </c>
      <c r="AQ103" s="1">
        <f t="shared" si="66"/>
        <v>140</v>
      </c>
      <c r="AR103" s="1">
        <f t="shared" si="66"/>
        <v>141</v>
      </c>
      <c r="AS103" s="1">
        <f t="shared" si="66"/>
        <v>143</v>
      </c>
      <c r="AT103" s="1">
        <f t="shared" si="66"/>
        <v>145</v>
      </c>
      <c r="AU103" s="1">
        <f t="shared" si="66"/>
        <v>145</v>
      </c>
      <c r="AV103" s="16"/>
    </row>
    <row r="104" spans="4:48">
      <c r="D104" s="1" t="s">
        <v>163</v>
      </c>
      <c r="F104" s="4" t="s">
        <v>169</v>
      </c>
      <c r="H104" s="17"/>
      <c r="I104" s="63">
        <v>0</v>
      </c>
      <c r="J104" s="1">
        <f t="shared" si="67"/>
        <v>0</v>
      </c>
      <c r="K104" s="1">
        <f t="shared" si="67"/>
        <v>0</v>
      </c>
      <c r="L104" s="1">
        <f t="shared" si="66"/>
        <v>0</v>
      </c>
      <c r="M104" s="1">
        <f t="shared" si="66"/>
        <v>0</v>
      </c>
      <c r="N104" s="1">
        <f t="shared" si="66"/>
        <v>30</v>
      </c>
      <c r="O104" s="1">
        <f t="shared" si="66"/>
        <v>30</v>
      </c>
      <c r="P104" s="1">
        <f t="shared" si="66"/>
        <v>31</v>
      </c>
      <c r="Q104" s="1">
        <f t="shared" si="66"/>
        <v>31</v>
      </c>
      <c r="R104" s="1">
        <f t="shared" si="66"/>
        <v>31</v>
      </c>
      <c r="S104" s="1">
        <f t="shared" si="66"/>
        <v>31</v>
      </c>
      <c r="T104" s="1">
        <f t="shared" si="66"/>
        <v>32</v>
      </c>
      <c r="U104" s="1">
        <f t="shared" si="66"/>
        <v>32</v>
      </c>
      <c r="V104" s="1">
        <f t="shared" si="66"/>
        <v>32</v>
      </c>
      <c r="W104" s="1">
        <f t="shared" si="66"/>
        <v>33</v>
      </c>
      <c r="X104" s="1">
        <f t="shared" si="66"/>
        <v>63</v>
      </c>
      <c r="Y104" s="1">
        <f t="shared" si="66"/>
        <v>63</v>
      </c>
      <c r="Z104" s="1">
        <f t="shared" si="66"/>
        <v>65</v>
      </c>
      <c r="AA104" s="1">
        <f t="shared" si="66"/>
        <v>65</v>
      </c>
      <c r="AB104" s="1">
        <f t="shared" si="66"/>
        <v>65</v>
      </c>
      <c r="AC104" s="1">
        <f t="shared" si="66"/>
        <v>66</v>
      </c>
      <c r="AD104" s="1">
        <f t="shared" si="66"/>
        <v>67</v>
      </c>
      <c r="AE104" s="1">
        <f t="shared" si="66"/>
        <v>68</v>
      </c>
      <c r="AF104" s="1">
        <f t="shared" si="66"/>
        <v>67</v>
      </c>
      <c r="AG104" s="1">
        <f t="shared" si="66"/>
        <v>69</v>
      </c>
      <c r="AH104" s="1">
        <f t="shared" si="66"/>
        <v>100</v>
      </c>
      <c r="AI104" s="1">
        <f t="shared" si="66"/>
        <v>100</v>
      </c>
      <c r="AJ104" s="1">
        <f t="shared" si="66"/>
        <v>102</v>
      </c>
      <c r="AK104" s="1">
        <f t="shared" si="66"/>
        <v>103</v>
      </c>
      <c r="AL104" s="1">
        <f t="shared" si="66"/>
        <v>103</v>
      </c>
      <c r="AM104" s="1">
        <f t="shared" si="66"/>
        <v>104</v>
      </c>
      <c r="AN104" s="1">
        <f t="shared" si="66"/>
        <v>106</v>
      </c>
      <c r="AO104" s="1">
        <f t="shared" si="66"/>
        <v>107</v>
      </c>
      <c r="AP104" s="1">
        <f t="shared" si="66"/>
        <v>106</v>
      </c>
      <c r="AQ104" s="1">
        <f t="shared" si="66"/>
        <v>109</v>
      </c>
      <c r="AR104" s="1">
        <f t="shared" si="66"/>
        <v>140</v>
      </c>
      <c r="AS104" s="1">
        <f t="shared" si="66"/>
        <v>141</v>
      </c>
      <c r="AT104" s="1">
        <f t="shared" si="66"/>
        <v>143</v>
      </c>
      <c r="AU104" s="1">
        <f t="shared" si="66"/>
        <v>145</v>
      </c>
      <c r="AV104" s="16"/>
    </row>
    <row r="105" spans="4:48">
      <c r="D105" s="1" t="s">
        <v>164</v>
      </c>
      <c r="F105" s="4" t="s">
        <v>169</v>
      </c>
      <c r="H105" s="17"/>
      <c r="I105" s="63">
        <v>0</v>
      </c>
      <c r="J105" s="1">
        <f t="shared" si="67"/>
        <v>0</v>
      </c>
      <c r="K105" s="1">
        <f t="shared" si="67"/>
        <v>0</v>
      </c>
      <c r="L105" s="1">
        <f t="shared" si="66"/>
        <v>0</v>
      </c>
      <c r="M105" s="1">
        <f t="shared" si="66"/>
        <v>0</v>
      </c>
      <c r="N105" s="1">
        <f t="shared" si="66"/>
        <v>0</v>
      </c>
      <c r="O105" s="1">
        <f t="shared" si="66"/>
        <v>30</v>
      </c>
      <c r="P105" s="1">
        <f t="shared" si="66"/>
        <v>30</v>
      </c>
      <c r="Q105" s="1">
        <f t="shared" si="66"/>
        <v>31</v>
      </c>
      <c r="R105" s="1">
        <f t="shared" si="66"/>
        <v>31</v>
      </c>
      <c r="S105" s="1">
        <f t="shared" si="66"/>
        <v>31</v>
      </c>
      <c r="T105" s="1">
        <f t="shared" si="66"/>
        <v>31</v>
      </c>
      <c r="U105" s="1">
        <f t="shared" si="66"/>
        <v>32</v>
      </c>
      <c r="V105" s="1">
        <f t="shared" si="66"/>
        <v>32</v>
      </c>
      <c r="W105" s="1">
        <f t="shared" si="66"/>
        <v>32</v>
      </c>
      <c r="X105" s="1">
        <f t="shared" si="66"/>
        <v>33</v>
      </c>
      <c r="Y105" s="1">
        <f t="shared" si="66"/>
        <v>63</v>
      </c>
      <c r="Z105" s="1">
        <f t="shared" si="66"/>
        <v>63</v>
      </c>
      <c r="AA105" s="1">
        <f t="shared" si="66"/>
        <v>65</v>
      </c>
      <c r="AB105" s="1">
        <f t="shared" si="66"/>
        <v>65</v>
      </c>
      <c r="AC105" s="1">
        <f t="shared" si="66"/>
        <v>65</v>
      </c>
      <c r="AD105" s="1">
        <f t="shared" si="66"/>
        <v>66</v>
      </c>
      <c r="AE105" s="1">
        <f t="shared" si="66"/>
        <v>67</v>
      </c>
      <c r="AF105" s="1">
        <f t="shared" si="66"/>
        <v>68</v>
      </c>
      <c r="AG105" s="1">
        <f t="shared" si="66"/>
        <v>67</v>
      </c>
      <c r="AH105" s="1">
        <f t="shared" si="66"/>
        <v>69</v>
      </c>
      <c r="AI105" s="1">
        <f t="shared" si="66"/>
        <v>100</v>
      </c>
      <c r="AJ105" s="1">
        <f t="shared" si="66"/>
        <v>100</v>
      </c>
      <c r="AK105" s="1">
        <f t="shared" si="66"/>
        <v>102</v>
      </c>
      <c r="AL105" s="1">
        <f t="shared" si="66"/>
        <v>103</v>
      </c>
      <c r="AM105" s="1">
        <f t="shared" si="66"/>
        <v>103</v>
      </c>
      <c r="AN105" s="1">
        <f t="shared" si="66"/>
        <v>104</v>
      </c>
      <c r="AO105" s="1">
        <f t="shared" si="66"/>
        <v>106</v>
      </c>
      <c r="AP105" s="1">
        <f t="shared" si="66"/>
        <v>107</v>
      </c>
      <c r="AQ105" s="1">
        <f t="shared" si="66"/>
        <v>106</v>
      </c>
      <c r="AR105" s="1">
        <f t="shared" si="66"/>
        <v>109</v>
      </c>
      <c r="AS105" s="1">
        <f t="shared" si="66"/>
        <v>140</v>
      </c>
      <c r="AT105" s="1">
        <f t="shared" si="66"/>
        <v>141</v>
      </c>
      <c r="AU105" s="1">
        <f t="shared" si="66"/>
        <v>143</v>
      </c>
      <c r="AV105" s="16"/>
    </row>
    <row r="106" spans="4:48">
      <c r="D106" s="1" t="s">
        <v>165</v>
      </c>
      <c r="F106" s="4" t="s">
        <v>169</v>
      </c>
      <c r="H106" s="17"/>
      <c r="I106" s="63">
        <v>0</v>
      </c>
      <c r="J106" s="1">
        <f t="shared" si="67"/>
        <v>0</v>
      </c>
      <c r="K106" s="1">
        <f t="shared" si="67"/>
        <v>0</v>
      </c>
      <c r="L106" s="1">
        <f t="shared" si="66"/>
        <v>0</v>
      </c>
      <c r="M106" s="1">
        <f t="shared" si="66"/>
        <v>0</v>
      </c>
      <c r="N106" s="1">
        <f t="shared" si="66"/>
        <v>0</v>
      </c>
      <c r="O106" s="1">
        <f t="shared" si="66"/>
        <v>0</v>
      </c>
      <c r="P106" s="1">
        <f t="shared" si="66"/>
        <v>30</v>
      </c>
      <c r="Q106" s="1">
        <f t="shared" si="66"/>
        <v>30</v>
      </c>
      <c r="R106" s="1">
        <f t="shared" si="66"/>
        <v>31</v>
      </c>
      <c r="S106" s="1">
        <f t="shared" si="66"/>
        <v>31</v>
      </c>
      <c r="T106" s="1">
        <f t="shared" si="66"/>
        <v>31</v>
      </c>
      <c r="U106" s="1">
        <f t="shared" si="66"/>
        <v>31</v>
      </c>
      <c r="V106" s="1">
        <f t="shared" si="66"/>
        <v>32</v>
      </c>
      <c r="W106" s="1">
        <f t="shared" si="66"/>
        <v>32</v>
      </c>
      <c r="X106" s="1">
        <f t="shared" si="66"/>
        <v>32</v>
      </c>
      <c r="Y106" s="1">
        <f t="shared" si="66"/>
        <v>33</v>
      </c>
      <c r="Z106" s="1">
        <f t="shared" si="66"/>
        <v>63</v>
      </c>
      <c r="AA106" s="1">
        <f t="shared" si="66"/>
        <v>63</v>
      </c>
      <c r="AB106" s="1">
        <f t="shared" si="66"/>
        <v>65</v>
      </c>
      <c r="AC106" s="1">
        <f t="shared" si="66"/>
        <v>65</v>
      </c>
      <c r="AD106" s="1">
        <f t="shared" si="66"/>
        <v>65</v>
      </c>
      <c r="AE106" s="1">
        <f t="shared" si="66"/>
        <v>66</v>
      </c>
      <c r="AF106" s="1">
        <f t="shared" si="66"/>
        <v>67</v>
      </c>
      <c r="AG106" s="1">
        <f t="shared" si="66"/>
        <v>68</v>
      </c>
      <c r="AH106" s="1">
        <f t="shared" si="66"/>
        <v>67</v>
      </c>
      <c r="AI106" s="1">
        <f t="shared" si="66"/>
        <v>69</v>
      </c>
      <c r="AJ106" s="1">
        <f t="shared" si="66"/>
        <v>100</v>
      </c>
      <c r="AK106" s="1">
        <f t="shared" si="66"/>
        <v>100</v>
      </c>
      <c r="AL106" s="1">
        <f t="shared" si="66"/>
        <v>102</v>
      </c>
      <c r="AM106" s="1">
        <f t="shared" si="66"/>
        <v>103</v>
      </c>
      <c r="AN106" s="1">
        <f t="shared" si="66"/>
        <v>103</v>
      </c>
      <c r="AO106" s="1">
        <f t="shared" si="66"/>
        <v>104</v>
      </c>
      <c r="AP106" s="1">
        <f t="shared" si="66"/>
        <v>106</v>
      </c>
      <c r="AQ106" s="1">
        <f t="shared" si="66"/>
        <v>107</v>
      </c>
      <c r="AR106" s="1">
        <f t="shared" si="66"/>
        <v>106</v>
      </c>
      <c r="AS106" s="1">
        <f t="shared" si="66"/>
        <v>109</v>
      </c>
      <c r="AT106" s="1">
        <f t="shared" si="66"/>
        <v>140</v>
      </c>
      <c r="AU106" s="1">
        <f t="shared" si="66"/>
        <v>141</v>
      </c>
      <c r="AV106" s="16"/>
    </row>
    <row r="107" spans="4:48">
      <c r="D107" s="1" t="s">
        <v>166</v>
      </c>
      <c r="F107" s="4" t="s">
        <v>169</v>
      </c>
      <c r="H107" s="17"/>
      <c r="I107" s="63">
        <v>0</v>
      </c>
      <c r="J107" s="1">
        <f t="shared" si="67"/>
        <v>0</v>
      </c>
      <c r="K107" s="1">
        <f t="shared" si="67"/>
        <v>0</v>
      </c>
      <c r="L107" s="1">
        <f t="shared" si="66"/>
        <v>0</v>
      </c>
      <c r="M107" s="1">
        <f t="shared" si="66"/>
        <v>0</v>
      </c>
      <c r="N107" s="1">
        <f t="shared" si="66"/>
        <v>0</v>
      </c>
      <c r="O107" s="1">
        <f t="shared" si="66"/>
        <v>0</v>
      </c>
      <c r="P107" s="1">
        <f t="shared" si="66"/>
        <v>0</v>
      </c>
      <c r="Q107" s="1">
        <f t="shared" si="66"/>
        <v>30</v>
      </c>
      <c r="R107" s="1">
        <f t="shared" si="66"/>
        <v>30</v>
      </c>
      <c r="S107" s="1">
        <f t="shared" si="66"/>
        <v>31</v>
      </c>
      <c r="T107" s="1">
        <f t="shared" si="66"/>
        <v>31</v>
      </c>
      <c r="U107" s="1">
        <f t="shared" si="66"/>
        <v>31</v>
      </c>
      <c r="V107" s="1">
        <f t="shared" si="66"/>
        <v>31</v>
      </c>
      <c r="W107" s="1">
        <f t="shared" si="66"/>
        <v>32</v>
      </c>
      <c r="X107" s="1">
        <f t="shared" si="66"/>
        <v>32</v>
      </c>
      <c r="Y107" s="1">
        <f t="shared" si="66"/>
        <v>32</v>
      </c>
      <c r="Z107" s="1">
        <f t="shared" si="66"/>
        <v>33</v>
      </c>
      <c r="AA107" s="1">
        <f t="shared" si="66"/>
        <v>63</v>
      </c>
      <c r="AB107" s="1">
        <f t="shared" si="66"/>
        <v>63</v>
      </c>
      <c r="AC107" s="1">
        <f t="shared" si="66"/>
        <v>65</v>
      </c>
      <c r="AD107" s="1">
        <f t="shared" si="66"/>
        <v>65</v>
      </c>
      <c r="AE107" s="1">
        <f t="shared" si="66"/>
        <v>65</v>
      </c>
      <c r="AF107" s="1">
        <f t="shared" si="66"/>
        <v>66</v>
      </c>
      <c r="AG107" s="1">
        <f t="shared" si="66"/>
        <v>67</v>
      </c>
      <c r="AH107" s="1">
        <f t="shared" si="66"/>
        <v>68</v>
      </c>
      <c r="AI107" s="1">
        <f t="shared" si="66"/>
        <v>67</v>
      </c>
      <c r="AJ107" s="1">
        <f t="shared" si="66"/>
        <v>69</v>
      </c>
      <c r="AK107" s="1">
        <f t="shared" si="66"/>
        <v>100</v>
      </c>
      <c r="AL107" s="1">
        <f t="shared" si="66"/>
        <v>100</v>
      </c>
      <c r="AM107" s="1">
        <f t="shared" si="66"/>
        <v>102</v>
      </c>
      <c r="AN107" s="1">
        <f t="shared" si="66"/>
        <v>103</v>
      </c>
      <c r="AO107" s="1">
        <f t="shared" si="66"/>
        <v>103</v>
      </c>
      <c r="AP107" s="1">
        <f t="shared" si="66"/>
        <v>104</v>
      </c>
      <c r="AQ107" s="1">
        <f t="shared" si="66"/>
        <v>106</v>
      </c>
      <c r="AR107" s="1">
        <f t="shared" si="66"/>
        <v>107</v>
      </c>
      <c r="AS107" s="1">
        <f t="shared" si="66"/>
        <v>106</v>
      </c>
      <c r="AT107" s="1">
        <f t="shared" si="66"/>
        <v>109</v>
      </c>
      <c r="AU107" s="1">
        <f t="shared" si="66"/>
        <v>140</v>
      </c>
      <c r="AV107" s="16"/>
    </row>
    <row r="108" spans="4:48">
      <c r="D108" s="1" t="s">
        <v>167</v>
      </c>
      <c r="F108" s="4" t="s">
        <v>169</v>
      </c>
      <c r="H108" s="17"/>
      <c r="I108" s="63">
        <v>0</v>
      </c>
      <c r="J108" s="1">
        <f t="shared" si="67"/>
        <v>0</v>
      </c>
      <c r="K108" s="1">
        <f t="shared" si="67"/>
        <v>0</v>
      </c>
      <c r="L108" s="1">
        <f t="shared" si="66"/>
        <v>0</v>
      </c>
      <c r="M108" s="1">
        <f t="shared" si="66"/>
        <v>0</v>
      </c>
      <c r="N108" s="1">
        <f t="shared" si="66"/>
        <v>0</v>
      </c>
      <c r="O108" s="1">
        <f t="shared" si="66"/>
        <v>0</v>
      </c>
      <c r="P108" s="1">
        <f t="shared" si="66"/>
        <v>0</v>
      </c>
      <c r="Q108" s="1">
        <f t="shared" si="66"/>
        <v>0</v>
      </c>
      <c r="R108" s="1">
        <f t="shared" si="66"/>
        <v>30</v>
      </c>
      <c r="S108" s="1">
        <f t="shared" si="66"/>
        <v>30</v>
      </c>
      <c r="T108" s="1">
        <f t="shared" si="66"/>
        <v>31</v>
      </c>
      <c r="U108" s="1">
        <f t="shared" si="66"/>
        <v>31</v>
      </c>
      <c r="V108" s="1">
        <f t="shared" si="66"/>
        <v>31</v>
      </c>
      <c r="W108" s="1">
        <f t="shared" si="66"/>
        <v>31</v>
      </c>
      <c r="X108" s="1">
        <f t="shared" si="66"/>
        <v>32</v>
      </c>
      <c r="Y108" s="1">
        <f t="shared" si="66"/>
        <v>32</v>
      </c>
      <c r="Z108" s="1">
        <f t="shared" si="66"/>
        <v>32</v>
      </c>
      <c r="AA108" s="1">
        <f t="shared" si="66"/>
        <v>33</v>
      </c>
      <c r="AB108" s="1">
        <f t="shared" si="66"/>
        <v>63</v>
      </c>
      <c r="AC108" s="1">
        <f t="shared" ref="L108:AU109" si="68">AB107</f>
        <v>63</v>
      </c>
      <c r="AD108" s="1">
        <f t="shared" si="68"/>
        <v>65</v>
      </c>
      <c r="AE108" s="1">
        <f t="shared" si="68"/>
        <v>65</v>
      </c>
      <c r="AF108" s="1">
        <f t="shared" si="68"/>
        <v>65</v>
      </c>
      <c r="AG108" s="1">
        <f t="shared" si="68"/>
        <v>66</v>
      </c>
      <c r="AH108" s="1">
        <f t="shared" si="68"/>
        <v>67</v>
      </c>
      <c r="AI108" s="1">
        <f t="shared" si="68"/>
        <v>68</v>
      </c>
      <c r="AJ108" s="1">
        <f t="shared" si="68"/>
        <v>67</v>
      </c>
      <c r="AK108" s="1">
        <f t="shared" si="68"/>
        <v>69</v>
      </c>
      <c r="AL108" s="1">
        <f t="shared" si="68"/>
        <v>100</v>
      </c>
      <c r="AM108" s="1">
        <f t="shared" si="68"/>
        <v>100</v>
      </c>
      <c r="AN108" s="1">
        <f t="shared" si="68"/>
        <v>102</v>
      </c>
      <c r="AO108" s="1">
        <f t="shared" si="68"/>
        <v>103</v>
      </c>
      <c r="AP108" s="1">
        <f t="shared" si="68"/>
        <v>103</v>
      </c>
      <c r="AQ108" s="1">
        <f t="shared" si="68"/>
        <v>104</v>
      </c>
      <c r="AR108" s="1">
        <f t="shared" si="68"/>
        <v>106</v>
      </c>
      <c r="AS108" s="1">
        <f t="shared" si="68"/>
        <v>107</v>
      </c>
      <c r="AT108" s="1">
        <f t="shared" si="68"/>
        <v>106</v>
      </c>
      <c r="AU108" s="1">
        <f t="shared" si="68"/>
        <v>109</v>
      </c>
      <c r="AV108" s="16"/>
    </row>
    <row r="109" spans="4:48">
      <c r="D109" s="1" t="s">
        <v>168</v>
      </c>
      <c r="F109" s="4" t="s">
        <v>169</v>
      </c>
      <c r="H109" s="17"/>
      <c r="I109" s="63">
        <v>0</v>
      </c>
      <c r="J109" s="1">
        <f t="shared" si="67"/>
        <v>0</v>
      </c>
      <c r="K109" s="1">
        <f t="shared" si="67"/>
        <v>0</v>
      </c>
      <c r="L109" s="1">
        <f t="shared" si="68"/>
        <v>0</v>
      </c>
      <c r="M109" s="1">
        <f t="shared" si="68"/>
        <v>0</v>
      </c>
      <c r="N109" s="1">
        <f t="shared" si="68"/>
        <v>0</v>
      </c>
      <c r="O109" s="1">
        <f t="shared" si="68"/>
        <v>0</v>
      </c>
      <c r="P109" s="1">
        <f t="shared" si="68"/>
        <v>0</v>
      </c>
      <c r="Q109" s="1">
        <f t="shared" si="68"/>
        <v>0</v>
      </c>
      <c r="R109" s="1">
        <f t="shared" si="68"/>
        <v>0</v>
      </c>
      <c r="S109" s="1">
        <f t="shared" si="68"/>
        <v>30</v>
      </c>
      <c r="T109" s="1">
        <f t="shared" si="68"/>
        <v>30</v>
      </c>
      <c r="U109" s="1">
        <f t="shared" si="68"/>
        <v>31</v>
      </c>
      <c r="V109" s="1">
        <f t="shared" si="68"/>
        <v>31</v>
      </c>
      <c r="W109" s="1">
        <f t="shared" si="68"/>
        <v>31</v>
      </c>
      <c r="X109" s="1">
        <f t="shared" si="68"/>
        <v>31</v>
      </c>
      <c r="Y109" s="1">
        <f t="shared" si="68"/>
        <v>32</v>
      </c>
      <c r="Z109" s="1">
        <f t="shared" si="68"/>
        <v>32</v>
      </c>
      <c r="AA109" s="1">
        <f t="shared" si="68"/>
        <v>32</v>
      </c>
      <c r="AB109" s="1">
        <f t="shared" si="68"/>
        <v>33</v>
      </c>
      <c r="AC109" s="1">
        <f t="shared" si="68"/>
        <v>63</v>
      </c>
      <c r="AD109" s="1">
        <f t="shared" si="68"/>
        <v>63</v>
      </c>
      <c r="AE109" s="1">
        <f t="shared" si="68"/>
        <v>65</v>
      </c>
      <c r="AF109" s="1">
        <f t="shared" si="68"/>
        <v>65</v>
      </c>
      <c r="AG109" s="1">
        <f t="shared" si="68"/>
        <v>65</v>
      </c>
      <c r="AH109" s="1">
        <f t="shared" si="68"/>
        <v>66</v>
      </c>
      <c r="AI109" s="1">
        <f t="shared" si="68"/>
        <v>67</v>
      </c>
      <c r="AJ109" s="1">
        <f t="shared" si="68"/>
        <v>68</v>
      </c>
      <c r="AK109" s="1">
        <f t="shared" si="68"/>
        <v>67</v>
      </c>
      <c r="AL109" s="1">
        <f t="shared" si="68"/>
        <v>69</v>
      </c>
      <c r="AM109" s="1">
        <f t="shared" si="68"/>
        <v>100</v>
      </c>
      <c r="AN109" s="1">
        <f t="shared" si="68"/>
        <v>100</v>
      </c>
      <c r="AO109" s="1">
        <f t="shared" si="68"/>
        <v>102</v>
      </c>
      <c r="AP109" s="1">
        <f t="shared" si="68"/>
        <v>103</v>
      </c>
      <c r="AQ109" s="1">
        <f t="shared" si="68"/>
        <v>103</v>
      </c>
      <c r="AR109" s="1">
        <f t="shared" si="68"/>
        <v>104</v>
      </c>
      <c r="AS109" s="1">
        <f t="shared" si="68"/>
        <v>106</v>
      </c>
      <c r="AT109" s="1">
        <f t="shared" si="68"/>
        <v>107</v>
      </c>
      <c r="AU109" s="1">
        <f t="shared" si="68"/>
        <v>106</v>
      </c>
      <c r="AV109" s="16"/>
    </row>
    <row r="110" spans="4:48">
      <c r="F110" s="1"/>
      <c r="H110" s="1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6"/>
    </row>
    <row r="111" spans="4:48">
      <c r="D111" s="1" t="s">
        <v>170</v>
      </c>
      <c r="E111" s="1"/>
      <c r="F111" s="4" t="s">
        <v>169</v>
      </c>
      <c r="H111" s="17"/>
      <c r="I111" s="63">
        <f>SUM(I100:I109)</f>
        <v>0</v>
      </c>
      <c r="J111" s="1">
        <f t="shared" ref="J111:K111" si="69">SUM(J100:J109)</f>
        <v>30</v>
      </c>
      <c r="K111" s="1">
        <f t="shared" si="69"/>
        <v>60</v>
      </c>
      <c r="L111" s="1">
        <f t="shared" ref="L111:AU111" si="70">SUM(L100:L109)</f>
        <v>91</v>
      </c>
      <c r="M111" s="1">
        <f t="shared" si="70"/>
        <v>122</v>
      </c>
      <c r="N111" s="1">
        <f t="shared" si="70"/>
        <v>153</v>
      </c>
      <c r="O111" s="1">
        <f t="shared" si="70"/>
        <v>184</v>
      </c>
      <c r="P111" s="1">
        <f t="shared" si="70"/>
        <v>216</v>
      </c>
      <c r="Q111" s="1">
        <f t="shared" si="70"/>
        <v>248</v>
      </c>
      <c r="R111" s="1">
        <f t="shared" si="70"/>
        <v>280</v>
      </c>
      <c r="S111" s="1">
        <f t="shared" si="70"/>
        <v>313</v>
      </c>
      <c r="T111" s="1">
        <f t="shared" si="70"/>
        <v>346</v>
      </c>
      <c r="U111" s="1">
        <f t="shared" si="70"/>
        <v>379</v>
      </c>
      <c r="V111" s="1">
        <f t="shared" si="70"/>
        <v>413</v>
      </c>
      <c r="W111" s="1">
        <f t="shared" si="70"/>
        <v>447</v>
      </c>
      <c r="X111" s="1">
        <f t="shared" si="70"/>
        <v>481</v>
      </c>
      <c r="Y111" s="1">
        <f t="shared" si="70"/>
        <v>516</v>
      </c>
      <c r="Z111" s="1">
        <f t="shared" si="70"/>
        <v>551</v>
      </c>
      <c r="AA111" s="1">
        <f t="shared" si="70"/>
        <v>587</v>
      </c>
      <c r="AB111" s="1">
        <f t="shared" si="70"/>
        <v>622</v>
      </c>
      <c r="AC111" s="1">
        <f t="shared" si="70"/>
        <v>658</v>
      </c>
      <c r="AD111" s="1">
        <f t="shared" si="70"/>
        <v>695</v>
      </c>
      <c r="AE111" s="1">
        <f t="shared" si="70"/>
        <v>732</v>
      </c>
      <c r="AF111" s="1">
        <f t="shared" si="70"/>
        <v>769</v>
      </c>
      <c r="AG111" s="1">
        <f t="shared" si="70"/>
        <v>807</v>
      </c>
      <c r="AH111" s="1">
        <f t="shared" si="70"/>
        <v>845</v>
      </c>
      <c r="AI111" s="1">
        <f t="shared" si="70"/>
        <v>883</v>
      </c>
      <c r="AJ111" s="1">
        <f t="shared" si="70"/>
        <v>922</v>
      </c>
      <c r="AK111" s="1">
        <f t="shared" si="70"/>
        <v>961</v>
      </c>
      <c r="AL111" s="1">
        <f t="shared" si="70"/>
        <v>1000</v>
      </c>
      <c r="AM111" s="1">
        <f t="shared" si="70"/>
        <v>1040</v>
      </c>
      <c r="AN111" s="1">
        <f t="shared" si="70"/>
        <v>1080</v>
      </c>
      <c r="AO111" s="1">
        <f t="shared" si="70"/>
        <v>1121</v>
      </c>
      <c r="AP111" s="1">
        <f t="shared" si="70"/>
        <v>1162</v>
      </c>
      <c r="AQ111" s="1">
        <f t="shared" si="70"/>
        <v>1204</v>
      </c>
      <c r="AR111" s="1">
        <f t="shared" si="70"/>
        <v>1246</v>
      </c>
      <c r="AS111" s="1">
        <f t="shared" si="70"/>
        <v>1288</v>
      </c>
      <c r="AT111" s="1">
        <f t="shared" si="70"/>
        <v>1331</v>
      </c>
      <c r="AU111" s="1">
        <f t="shared" si="70"/>
        <v>1374</v>
      </c>
      <c r="AV111" s="16"/>
    </row>
    <row r="112" spans="4:48">
      <c r="D112" s="1"/>
      <c r="E112" s="1"/>
      <c r="F112" s="1"/>
      <c r="H112" s="1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6"/>
    </row>
    <row r="113" spans="4:48">
      <c r="D113" s="1" t="s">
        <v>310</v>
      </c>
      <c r="E113" s="1"/>
      <c r="F113" s="4" t="s">
        <v>169</v>
      </c>
      <c r="H113" s="17"/>
      <c r="I113" s="64">
        <f>I111+I98</f>
        <v>2989</v>
      </c>
      <c r="J113" s="50">
        <f t="shared" ref="J113:K113" si="71">J111+J98</f>
        <v>3019</v>
      </c>
      <c r="K113" s="50">
        <f t="shared" si="71"/>
        <v>3049</v>
      </c>
      <c r="L113" s="50">
        <f t="shared" ref="L113:AU113" si="72">L111+L98</f>
        <v>3080</v>
      </c>
      <c r="M113" s="50">
        <f t="shared" si="72"/>
        <v>3111</v>
      </c>
      <c r="N113" s="50">
        <f t="shared" si="72"/>
        <v>3142</v>
      </c>
      <c r="O113" s="50">
        <f t="shared" si="72"/>
        <v>3173</v>
      </c>
      <c r="P113" s="50">
        <f t="shared" si="72"/>
        <v>3205</v>
      </c>
      <c r="Q113" s="50">
        <f t="shared" si="72"/>
        <v>3237</v>
      </c>
      <c r="R113" s="50">
        <f t="shared" si="72"/>
        <v>3269</v>
      </c>
      <c r="S113" s="50">
        <f t="shared" si="72"/>
        <v>3302</v>
      </c>
      <c r="T113" s="50">
        <f t="shared" si="72"/>
        <v>3335</v>
      </c>
      <c r="U113" s="50">
        <f t="shared" si="72"/>
        <v>3368</v>
      </c>
      <c r="V113" s="50">
        <f t="shared" si="72"/>
        <v>3402</v>
      </c>
      <c r="W113" s="50">
        <f t="shared" si="72"/>
        <v>3436</v>
      </c>
      <c r="X113" s="50">
        <f t="shared" si="72"/>
        <v>3470</v>
      </c>
      <c r="Y113" s="50">
        <f t="shared" si="72"/>
        <v>3505</v>
      </c>
      <c r="Z113" s="50">
        <f t="shared" si="72"/>
        <v>3540</v>
      </c>
      <c r="AA113" s="50">
        <f t="shared" si="72"/>
        <v>3576</v>
      </c>
      <c r="AB113" s="50">
        <f t="shared" si="72"/>
        <v>3611</v>
      </c>
      <c r="AC113" s="50">
        <f t="shared" si="72"/>
        <v>3647</v>
      </c>
      <c r="AD113" s="50">
        <f t="shared" si="72"/>
        <v>3684</v>
      </c>
      <c r="AE113" s="50">
        <f t="shared" si="72"/>
        <v>3721</v>
      </c>
      <c r="AF113" s="50">
        <f t="shared" si="72"/>
        <v>3758</v>
      </c>
      <c r="AG113" s="50">
        <f t="shared" si="72"/>
        <v>3796</v>
      </c>
      <c r="AH113" s="50">
        <f t="shared" si="72"/>
        <v>3834</v>
      </c>
      <c r="AI113" s="50">
        <f t="shared" si="72"/>
        <v>3872</v>
      </c>
      <c r="AJ113" s="50">
        <f t="shared" si="72"/>
        <v>3911</v>
      </c>
      <c r="AK113" s="50">
        <f t="shared" si="72"/>
        <v>3950</v>
      </c>
      <c r="AL113" s="50">
        <f t="shared" si="72"/>
        <v>3989</v>
      </c>
      <c r="AM113" s="50">
        <f t="shared" si="72"/>
        <v>4029</v>
      </c>
      <c r="AN113" s="50">
        <f t="shared" si="72"/>
        <v>4069</v>
      </c>
      <c r="AO113" s="50">
        <f t="shared" si="72"/>
        <v>4110</v>
      </c>
      <c r="AP113" s="50">
        <f t="shared" si="72"/>
        <v>4151</v>
      </c>
      <c r="AQ113" s="50">
        <f t="shared" si="72"/>
        <v>4193</v>
      </c>
      <c r="AR113" s="50">
        <f t="shared" si="72"/>
        <v>4235</v>
      </c>
      <c r="AS113" s="50">
        <f t="shared" si="72"/>
        <v>4277</v>
      </c>
      <c r="AT113" s="50">
        <f t="shared" si="72"/>
        <v>4320</v>
      </c>
      <c r="AU113" s="50">
        <f t="shared" si="72"/>
        <v>4363</v>
      </c>
      <c r="AV113" s="16"/>
    </row>
    <row r="114" spans="4:48">
      <c r="D114" s="1"/>
      <c r="E114" s="1"/>
      <c r="F114" s="1"/>
      <c r="H114" s="1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6"/>
    </row>
    <row r="115" spans="4:48">
      <c r="D115" s="1" t="s">
        <v>172</v>
      </c>
      <c r="E115" s="1"/>
      <c r="F115" s="4" t="s">
        <v>169</v>
      </c>
      <c r="H115" s="17"/>
      <c r="I115" s="1">
        <f>I87+I100</f>
        <v>299</v>
      </c>
      <c r="J115" s="1">
        <f t="shared" ref="J115:K115" si="73">J87+J100</f>
        <v>328</v>
      </c>
      <c r="K115" s="1">
        <f t="shared" si="73"/>
        <v>329</v>
      </c>
      <c r="L115" s="1">
        <f t="shared" ref="L115:AU115" si="74">L87+L100</f>
        <v>330</v>
      </c>
      <c r="M115" s="1">
        <f t="shared" si="74"/>
        <v>330</v>
      </c>
      <c r="N115" s="1">
        <f t="shared" si="74"/>
        <v>330</v>
      </c>
      <c r="O115" s="1">
        <f t="shared" si="74"/>
        <v>330</v>
      </c>
      <c r="P115" s="1">
        <f t="shared" si="74"/>
        <v>331</v>
      </c>
      <c r="Q115" s="1">
        <f t="shared" si="74"/>
        <v>331</v>
      </c>
      <c r="R115" s="1">
        <f t="shared" si="74"/>
        <v>331</v>
      </c>
      <c r="S115" s="1">
        <f t="shared" si="74"/>
        <v>332</v>
      </c>
      <c r="T115" s="1">
        <f t="shared" si="74"/>
        <v>361</v>
      </c>
      <c r="U115" s="1">
        <f t="shared" si="74"/>
        <v>362</v>
      </c>
      <c r="V115" s="1">
        <f t="shared" si="74"/>
        <v>364</v>
      </c>
      <c r="W115" s="1">
        <f t="shared" si="74"/>
        <v>364</v>
      </c>
      <c r="X115" s="1">
        <f t="shared" si="74"/>
        <v>364</v>
      </c>
      <c r="Y115" s="1">
        <f t="shared" si="74"/>
        <v>365</v>
      </c>
      <c r="Z115" s="1">
        <f t="shared" si="74"/>
        <v>366</v>
      </c>
      <c r="AA115" s="1">
        <f t="shared" si="74"/>
        <v>367</v>
      </c>
      <c r="AB115" s="1">
        <f t="shared" si="74"/>
        <v>366</v>
      </c>
      <c r="AC115" s="1">
        <f t="shared" si="74"/>
        <v>368</v>
      </c>
      <c r="AD115" s="1">
        <f t="shared" si="74"/>
        <v>398</v>
      </c>
      <c r="AE115" s="1">
        <f t="shared" si="74"/>
        <v>399</v>
      </c>
      <c r="AF115" s="1">
        <f t="shared" si="74"/>
        <v>401</v>
      </c>
      <c r="AG115" s="1">
        <f t="shared" si="74"/>
        <v>402</v>
      </c>
      <c r="AH115" s="1">
        <f t="shared" si="74"/>
        <v>402</v>
      </c>
      <c r="AI115" s="1">
        <f t="shared" si="74"/>
        <v>403</v>
      </c>
      <c r="AJ115" s="1">
        <f t="shared" si="74"/>
        <v>405</v>
      </c>
      <c r="AK115" s="1">
        <f t="shared" si="74"/>
        <v>406</v>
      </c>
      <c r="AL115" s="1">
        <f t="shared" si="74"/>
        <v>405</v>
      </c>
      <c r="AM115" s="1">
        <f t="shared" si="74"/>
        <v>408</v>
      </c>
      <c r="AN115" s="1">
        <f t="shared" si="74"/>
        <v>438</v>
      </c>
      <c r="AO115" s="1">
        <f t="shared" si="74"/>
        <v>440</v>
      </c>
      <c r="AP115" s="1">
        <f t="shared" si="74"/>
        <v>442</v>
      </c>
      <c r="AQ115" s="1">
        <f t="shared" si="74"/>
        <v>444</v>
      </c>
      <c r="AR115" s="1">
        <f t="shared" si="74"/>
        <v>444</v>
      </c>
      <c r="AS115" s="1">
        <f t="shared" si="74"/>
        <v>445</v>
      </c>
      <c r="AT115" s="1">
        <f t="shared" si="74"/>
        <v>448</v>
      </c>
      <c r="AU115" s="1">
        <f t="shared" si="74"/>
        <v>449</v>
      </c>
      <c r="AV115" s="16"/>
    </row>
    <row r="116" spans="4:48">
      <c r="D116" s="1"/>
      <c r="E116" s="1"/>
      <c r="F116" s="4"/>
      <c r="H116" s="1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6"/>
    </row>
    <row r="117" spans="4:48">
      <c r="D117" s="58" t="s">
        <v>77</v>
      </c>
      <c r="E117" s="58"/>
      <c r="F117" s="59" t="s">
        <v>150</v>
      </c>
      <c r="H117" s="17"/>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6"/>
    </row>
    <row r="118" spans="4:48">
      <c r="D118" s="1"/>
      <c r="E118" s="1"/>
      <c r="F118" s="4"/>
      <c r="H118" s="17"/>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6"/>
    </row>
    <row r="119" spans="4:48">
      <c r="D119" s="1" t="s">
        <v>159</v>
      </c>
      <c r="E119" s="1"/>
      <c r="F119" s="4" t="s">
        <v>169</v>
      </c>
      <c r="H119" s="17"/>
      <c r="I119" s="63">
        <f>ROUND($E$50*$I$44,0)</f>
        <v>401</v>
      </c>
      <c r="J119" s="1">
        <f>I128</f>
        <v>400</v>
      </c>
      <c r="K119" s="1">
        <f>J128</f>
        <v>401</v>
      </c>
      <c r="L119" s="1">
        <f t="shared" ref="L119:AU119" si="75">K128</f>
        <v>401</v>
      </c>
      <c r="M119" s="1">
        <f t="shared" si="75"/>
        <v>401</v>
      </c>
      <c r="N119" s="1">
        <f t="shared" si="75"/>
        <v>401</v>
      </c>
      <c r="O119" s="1">
        <f t="shared" si="75"/>
        <v>401</v>
      </c>
      <c r="P119" s="1">
        <f t="shared" si="75"/>
        <v>401</v>
      </c>
      <c r="Q119" s="1">
        <f t="shared" si="75"/>
        <v>401</v>
      </c>
      <c r="R119" s="1">
        <f t="shared" si="75"/>
        <v>401</v>
      </c>
      <c r="S119" s="1">
        <f t="shared" si="75"/>
        <v>401</v>
      </c>
      <c r="T119" s="1">
        <f t="shared" si="75"/>
        <v>400</v>
      </c>
      <c r="U119" s="1">
        <f t="shared" si="75"/>
        <v>401</v>
      </c>
      <c r="V119" s="1">
        <f t="shared" si="75"/>
        <v>401</v>
      </c>
      <c r="W119" s="1">
        <f t="shared" si="75"/>
        <v>401</v>
      </c>
      <c r="X119" s="1">
        <f t="shared" si="75"/>
        <v>401</v>
      </c>
      <c r="Y119" s="1">
        <f t="shared" si="75"/>
        <v>401</v>
      </c>
      <c r="Z119" s="1">
        <f t="shared" si="75"/>
        <v>401</v>
      </c>
      <c r="AA119" s="1">
        <f t="shared" si="75"/>
        <v>401</v>
      </c>
      <c r="AB119" s="1">
        <f t="shared" si="75"/>
        <v>401</v>
      </c>
      <c r="AC119" s="1">
        <f t="shared" si="75"/>
        <v>401</v>
      </c>
      <c r="AD119" s="1">
        <f t="shared" si="75"/>
        <v>400</v>
      </c>
      <c r="AE119" s="1">
        <f t="shared" si="75"/>
        <v>401</v>
      </c>
      <c r="AF119" s="1">
        <f t="shared" si="75"/>
        <v>401</v>
      </c>
      <c r="AG119" s="1">
        <f t="shared" si="75"/>
        <v>401</v>
      </c>
      <c r="AH119" s="1">
        <f t="shared" si="75"/>
        <v>401</v>
      </c>
      <c r="AI119" s="1">
        <f t="shared" si="75"/>
        <v>401</v>
      </c>
      <c r="AJ119" s="1">
        <f t="shared" si="75"/>
        <v>401</v>
      </c>
      <c r="AK119" s="1">
        <f t="shared" si="75"/>
        <v>401</v>
      </c>
      <c r="AL119" s="1">
        <f t="shared" si="75"/>
        <v>401</v>
      </c>
      <c r="AM119" s="1">
        <f t="shared" si="75"/>
        <v>401</v>
      </c>
      <c r="AN119" s="1">
        <f t="shared" si="75"/>
        <v>400</v>
      </c>
      <c r="AO119" s="1">
        <f t="shared" si="75"/>
        <v>401</v>
      </c>
      <c r="AP119" s="1">
        <f t="shared" si="75"/>
        <v>401</v>
      </c>
      <c r="AQ119" s="1">
        <f t="shared" si="75"/>
        <v>401</v>
      </c>
      <c r="AR119" s="1">
        <f t="shared" si="75"/>
        <v>401</v>
      </c>
      <c r="AS119" s="1">
        <f t="shared" si="75"/>
        <v>401</v>
      </c>
      <c r="AT119" s="1">
        <f t="shared" si="75"/>
        <v>401</v>
      </c>
      <c r="AU119" s="1">
        <f t="shared" si="75"/>
        <v>401</v>
      </c>
      <c r="AV119" s="16"/>
    </row>
    <row r="120" spans="4:48">
      <c r="D120" s="1" t="s">
        <v>160</v>
      </c>
      <c r="E120" s="1"/>
      <c r="F120" s="4" t="s">
        <v>169</v>
      </c>
      <c r="H120" s="17"/>
      <c r="I120" s="63">
        <f t="shared" ref="I120:I127" si="76">ROUND($E$50*$I$44,0)</f>
        <v>401</v>
      </c>
      <c r="J120" s="1">
        <f>I119</f>
        <v>401</v>
      </c>
      <c r="K120" s="1">
        <f>J119</f>
        <v>400</v>
      </c>
      <c r="L120" s="1">
        <f t="shared" ref="L120:AU127" si="77">K119</f>
        <v>401</v>
      </c>
      <c r="M120" s="1">
        <f t="shared" si="77"/>
        <v>401</v>
      </c>
      <c r="N120" s="1">
        <f t="shared" si="77"/>
        <v>401</v>
      </c>
      <c r="O120" s="1">
        <f t="shared" si="77"/>
        <v>401</v>
      </c>
      <c r="P120" s="1">
        <f t="shared" si="77"/>
        <v>401</v>
      </c>
      <c r="Q120" s="1">
        <f t="shared" si="77"/>
        <v>401</v>
      </c>
      <c r="R120" s="1">
        <f t="shared" si="77"/>
        <v>401</v>
      </c>
      <c r="S120" s="1">
        <f t="shared" si="77"/>
        <v>401</v>
      </c>
      <c r="T120" s="1">
        <f t="shared" si="77"/>
        <v>401</v>
      </c>
      <c r="U120" s="1">
        <f t="shared" si="77"/>
        <v>400</v>
      </c>
      <c r="V120" s="1">
        <f t="shared" si="77"/>
        <v>401</v>
      </c>
      <c r="W120" s="1">
        <f t="shared" si="77"/>
        <v>401</v>
      </c>
      <c r="X120" s="1">
        <f t="shared" si="77"/>
        <v>401</v>
      </c>
      <c r="Y120" s="1">
        <f t="shared" si="77"/>
        <v>401</v>
      </c>
      <c r="Z120" s="1">
        <f t="shared" si="77"/>
        <v>401</v>
      </c>
      <c r="AA120" s="1">
        <f t="shared" si="77"/>
        <v>401</v>
      </c>
      <c r="AB120" s="1">
        <f t="shared" si="77"/>
        <v>401</v>
      </c>
      <c r="AC120" s="1">
        <f t="shared" si="77"/>
        <v>401</v>
      </c>
      <c r="AD120" s="1">
        <f t="shared" si="77"/>
        <v>401</v>
      </c>
      <c r="AE120" s="1">
        <f t="shared" si="77"/>
        <v>400</v>
      </c>
      <c r="AF120" s="1">
        <f t="shared" si="77"/>
        <v>401</v>
      </c>
      <c r="AG120" s="1">
        <f t="shared" si="77"/>
        <v>401</v>
      </c>
      <c r="AH120" s="1">
        <f t="shared" si="77"/>
        <v>401</v>
      </c>
      <c r="AI120" s="1">
        <f t="shared" si="77"/>
        <v>401</v>
      </c>
      <c r="AJ120" s="1">
        <f t="shared" si="77"/>
        <v>401</v>
      </c>
      <c r="AK120" s="1">
        <f t="shared" si="77"/>
        <v>401</v>
      </c>
      <c r="AL120" s="1">
        <f t="shared" si="77"/>
        <v>401</v>
      </c>
      <c r="AM120" s="1">
        <f t="shared" si="77"/>
        <v>401</v>
      </c>
      <c r="AN120" s="1">
        <f t="shared" si="77"/>
        <v>401</v>
      </c>
      <c r="AO120" s="1">
        <f t="shared" si="77"/>
        <v>400</v>
      </c>
      <c r="AP120" s="1">
        <f t="shared" si="77"/>
        <v>401</v>
      </c>
      <c r="AQ120" s="1">
        <f t="shared" si="77"/>
        <v>401</v>
      </c>
      <c r="AR120" s="1">
        <f t="shared" si="77"/>
        <v>401</v>
      </c>
      <c r="AS120" s="1">
        <f t="shared" si="77"/>
        <v>401</v>
      </c>
      <c r="AT120" s="1">
        <f t="shared" si="77"/>
        <v>401</v>
      </c>
      <c r="AU120" s="1">
        <f t="shared" si="77"/>
        <v>401</v>
      </c>
      <c r="AV120" s="16"/>
    </row>
    <row r="121" spans="4:48">
      <c r="D121" s="1" t="s">
        <v>161</v>
      </c>
      <c r="E121" s="1"/>
      <c r="F121" s="4" t="s">
        <v>169</v>
      </c>
      <c r="H121" s="17"/>
      <c r="I121" s="63">
        <f t="shared" si="76"/>
        <v>401</v>
      </c>
      <c r="J121" s="1">
        <f t="shared" ref="J121:K128" si="78">I120</f>
        <v>401</v>
      </c>
      <c r="K121" s="1">
        <f t="shared" si="78"/>
        <v>401</v>
      </c>
      <c r="L121" s="1">
        <f t="shared" si="77"/>
        <v>400</v>
      </c>
      <c r="M121" s="1">
        <f t="shared" si="77"/>
        <v>401</v>
      </c>
      <c r="N121" s="1">
        <f t="shared" si="77"/>
        <v>401</v>
      </c>
      <c r="O121" s="1">
        <f t="shared" si="77"/>
        <v>401</v>
      </c>
      <c r="P121" s="1">
        <f t="shared" si="77"/>
        <v>401</v>
      </c>
      <c r="Q121" s="1">
        <f t="shared" si="77"/>
        <v>401</v>
      </c>
      <c r="R121" s="1">
        <f t="shared" si="77"/>
        <v>401</v>
      </c>
      <c r="S121" s="1">
        <f t="shared" si="77"/>
        <v>401</v>
      </c>
      <c r="T121" s="1">
        <f t="shared" si="77"/>
        <v>401</v>
      </c>
      <c r="U121" s="1">
        <f t="shared" si="77"/>
        <v>401</v>
      </c>
      <c r="V121" s="1">
        <f t="shared" si="77"/>
        <v>400</v>
      </c>
      <c r="W121" s="1">
        <f t="shared" si="77"/>
        <v>401</v>
      </c>
      <c r="X121" s="1">
        <f t="shared" si="77"/>
        <v>401</v>
      </c>
      <c r="Y121" s="1">
        <f t="shared" si="77"/>
        <v>401</v>
      </c>
      <c r="Z121" s="1">
        <f t="shared" si="77"/>
        <v>401</v>
      </c>
      <c r="AA121" s="1">
        <f t="shared" si="77"/>
        <v>401</v>
      </c>
      <c r="AB121" s="1">
        <f t="shared" si="77"/>
        <v>401</v>
      </c>
      <c r="AC121" s="1">
        <f t="shared" si="77"/>
        <v>401</v>
      </c>
      <c r="AD121" s="1">
        <f t="shared" si="77"/>
        <v>401</v>
      </c>
      <c r="AE121" s="1">
        <f t="shared" si="77"/>
        <v>401</v>
      </c>
      <c r="AF121" s="1">
        <f t="shared" si="77"/>
        <v>400</v>
      </c>
      <c r="AG121" s="1">
        <f t="shared" si="77"/>
        <v>401</v>
      </c>
      <c r="AH121" s="1">
        <f t="shared" si="77"/>
        <v>401</v>
      </c>
      <c r="AI121" s="1">
        <f t="shared" si="77"/>
        <v>401</v>
      </c>
      <c r="AJ121" s="1">
        <f t="shared" si="77"/>
        <v>401</v>
      </c>
      <c r="AK121" s="1">
        <f t="shared" si="77"/>
        <v>401</v>
      </c>
      <c r="AL121" s="1">
        <f t="shared" si="77"/>
        <v>401</v>
      </c>
      <c r="AM121" s="1">
        <f t="shared" si="77"/>
        <v>401</v>
      </c>
      <c r="AN121" s="1">
        <f t="shared" si="77"/>
        <v>401</v>
      </c>
      <c r="AO121" s="1">
        <f t="shared" si="77"/>
        <v>401</v>
      </c>
      <c r="AP121" s="1">
        <f t="shared" si="77"/>
        <v>400</v>
      </c>
      <c r="AQ121" s="1">
        <f t="shared" si="77"/>
        <v>401</v>
      </c>
      <c r="AR121" s="1">
        <f t="shared" si="77"/>
        <v>401</v>
      </c>
      <c r="AS121" s="1">
        <f t="shared" si="77"/>
        <v>401</v>
      </c>
      <c r="AT121" s="1">
        <f t="shared" si="77"/>
        <v>401</v>
      </c>
      <c r="AU121" s="1">
        <f t="shared" si="77"/>
        <v>401</v>
      </c>
      <c r="AV121" s="16"/>
    </row>
    <row r="122" spans="4:48">
      <c r="D122" s="1" t="s">
        <v>162</v>
      </c>
      <c r="E122" s="1"/>
      <c r="F122" s="4" t="s">
        <v>169</v>
      </c>
      <c r="H122" s="17"/>
      <c r="I122" s="63">
        <f t="shared" si="76"/>
        <v>401</v>
      </c>
      <c r="J122" s="1">
        <f t="shared" si="78"/>
        <v>401</v>
      </c>
      <c r="K122" s="1">
        <f t="shared" si="78"/>
        <v>401</v>
      </c>
      <c r="L122" s="1">
        <f t="shared" si="77"/>
        <v>401</v>
      </c>
      <c r="M122" s="1">
        <f t="shared" si="77"/>
        <v>400</v>
      </c>
      <c r="N122" s="1">
        <f t="shared" si="77"/>
        <v>401</v>
      </c>
      <c r="O122" s="1">
        <f t="shared" si="77"/>
        <v>401</v>
      </c>
      <c r="P122" s="1">
        <f t="shared" si="77"/>
        <v>401</v>
      </c>
      <c r="Q122" s="1">
        <f t="shared" si="77"/>
        <v>401</v>
      </c>
      <c r="R122" s="1">
        <f t="shared" si="77"/>
        <v>401</v>
      </c>
      <c r="S122" s="1">
        <f t="shared" si="77"/>
        <v>401</v>
      </c>
      <c r="T122" s="1">
        <f t="shared" si="77"/>
        <v>401</v>
      </c>
      <c r="U122" s="1">
        <f t="shared" si="77"/>
        <v>401</v>
      </c>
      <c r="V122" s="1">
        <f t="shared" si="77"/>
        <v>401</v>
      </c>
      <c r="W122" s="1">
        <f t="shared" si="77"/>
        <v>400</v>
      </c>
      <c r="X122" s="1">
        <f t="shared" si="77"/>
        <v>401</v>
      </c>
      <c r="Y122" s="1">
        <f t="shared" si="77"/>
        <v>401</v>
      </c>
      <c r="Z122" s="1">
        <f t="shared" si="77"/>
        <v>401</v>
      </c>
      <c r="AA122" s="1">
        <f t="shared" si="77"/>
        <v>401</v>
      </c>
      <c r="AB122" s="1">
        <f t="shared" si="77"/>
        <v>401</v>
      </c>
      <c r="AC122" s="1">
        <f t="shared" si="77"/>
        <v>401</v>
      </c>
      <c r="AD122" s="1">
        <f t="shared" si="77"/>
        <v>401</v>
      </c>
      <c r="AE122" s="1">
        <f t="shared" si="77"/>
        <v>401</v>
      </c>
      <c r="AF122" s="1">
        <f t="shared" si="77"/>
        <v>401</v>
      </c>
      <c r="AG122" s="1">
        <f t="shared" si="77"/>
        <v>400</v>
      </c>
      <c r="AH122" s="1">
        <f t="shared" si="77"/>
        <v>401</v>
      </c>
      <c r="AI122" s="1">
        <f t="shared" si="77"/>
        <v>401</v>
      </c>
      <c r="AJ122" s="1">
        <f t="shared" si="77"/>
        <v>401</v>
      </c>
      <c r="AK122" s="1">
        <f t="shared" si="77"/>
        <v>401</v>
      </c>
      <c r="AL122" s="1">
        <f t="shared" si="77"/>
        <v>401</v>
      </c>
      <c r="AM122" s="1">
        <f t="shared" si="77"/>
        <v>401</v>
      </c>
      <c r="AN122" s="1">
        <f t="shared" si="77"/>
        <v>401</v>
      </c>
      <c r="AO122" s="1">
        <f t="shared" si="77"/>
        <v>401</v>
      </c>
      <c r="AP122" s="1">
        <f t="shared" si="77"/>
        <v>401</v>
      </c>
      <c r="AQ122" s="1">
        <f t="shared" si="77"/>
        <v>400</v>
      </c>
      <c r="AR122" s="1">
        <f t="shared" si="77"/>
        <v>401</v>
      </c>
      <c r="AS122" s="1">
        <f t="shared" si="77"/>
        <v>401</v>
      </c>
      <c r="AT122" s="1">
        <f t="shared" si="77"/>
        <v>401</v>
      </c>
      <c r="AU122" s="1">
        <f t="shared" si="77"/>
        <v>401</v>
      </c>
      <c r="AV122" s="16"/>
    </row>
    <row r="123" spans="4:48">
      <c r="D123" s="1" t="s">
        <v>163</v>
      </c>
      <c r="E123" s="1"/>
      <c r="F123" s="4" t="s">
        <v>169</v>
      </c>
      <c r="H123" s="17"/>
      <c r="I123" s="63">
        <f t="shared" si="76"/>
        <v>401</v>
      </c>
      <c r="J123" s="1">
        <f t="shared" si="78"/>
        <v>401</v>
      </c>
      <c r="K123" s="1">
        <f t="shared" si="78"/>
        <v>401</v>
      </c>
      <c r="L123" s="1">
        <f t="shared" si="77"/>
        <v>401</v>
      </c>
      <c r="M123" s="1">
        <f t="shared" si="77"/>
        <v>401</v>
      </c>
      <c r="N123" s="1">
        <f t="shared" si="77"/>
        <v>400</v>
      </c>
      <c r="O123" s="1">
        <f t="shared" si="77"/>
        <v>401</v>
      </c>
      <c r="P123" s="1">
        <f t="shared" si="77"/>
        <v>401</v>
      </c>
      <c r="Q123" s="1">
        <f t="shared" si="77"/>
        <v>401</v>
      </c>
      <c r="R123" s="1">
        <f t="shared" si="77"/>
        <v>401</v>
      </c>
      <c r="S123" s="1">
        <f t="shared" si="77"/>
        <v>401</v>
      </c>
      <c r="T123" s="1">
        <f t="shared" si="77"/>
        <v>401</v>
      </c>
      <c r="U123" s="1">
        <f t="shared" si="77"/>
        <v>401</v>
      </c>
      <c r="V123" s="1">
        <f t="shared" si="77"/>
        <v>401</v>
      </c>
      <c r="W123" s="1">
        <f t="shared" si="77"/>
        <v>401</v>
      </c>
      <c r="X123" s="1">
        <f t="shared" si="77"/>
        <v>400</v>
      </c>
      <c r="Y123" s="1">
        <f t="shared" si="77"/>
        <v>401</v>
      </c>
      <c r="Z123" s="1">
        <f t="shared" si="77"/>
        <v>401</v>
      </c>
      <c r="AA123" s="1">
        <f t="shared" si="77"/>
        <v>401</v>
      </c>
      <c r="AB123" s="1">
        <f t="shared" si="77"/>
        <v>401</v>
      </c>
      <c r="AC123" s="1">
        <f t="shared" si="77"/>
        <v>401</v>
      </c>
      <c r="AD123" s="1">
        <f t="shared" si="77"/>
        <v>401</v>
      </c>
      <c r="AE123" s="1">
        <f t="shared" si="77"/>
        <v>401</v>
      </c>
      <c r="AF123" s="1">
        <f t="shared" si="77"/>
        <v>401</v>
      </c>
      <c r="AG123" s="1">
        <f t="shared" si="77"/>
        <v>401</v>
      </c>
      <c r="AH123" s="1">
        <f t="shared" si="77"/>
        <v>400</v>
      </c>
      <c r="AI123" s="1">
        <f t="shared" si="77"/>
        <v>401</v>
      </c>
      <c r="AJ123" s="1">
        <f t="shared" si="77"/>
        <v>401</v>
      </c>
      <c r="AK123" s="1">
        <f t="shared" si="77"/>
        <v>401</v>
      </c>
      <c r="AL123" s="1">
        <f t="shared" si="77"/>
        <v>401</v>
      </c>
      <c r="AM123" s="1">
        <f t="shared" si="77"/>
        <v>401</v>
      </c>
      <c r="AN123" s="1">
        <f t="shared" si="77"/>
        <v>401</v>
      </c>
      <c r="AO123" s="1">
        <f t="shared" si="77"/>
        <v>401</v>
      </c>
      <c r="AP123" s="1">
        <f t="shared" si="77"/>
        <v>401</v>
      </c>
      <c r="AQ123" s="1">
        <f t="shared" si="77"/>
        <v>401</v>
      </c>
      <c r="AR123" s="1">
        <f t="shared" si="77"/>
        <v>400</v>
      </c>
      <c r="AS123" s="1">
        <f t="shared" si="77"/>
        <v>401</v>
      </c>
      <c r="AT123" s="1">
        <f t="shared" si="77"/>
        <v>401</v>
      </c>
      <c r="AU123" s="1">
        <f t="shared" si="77"/>
        <v>401</v>
      </c>
      <c r="AV123" s="16"/>
    </row>
    <row r="124" spans="4:48">
      <c r="D124" s="1" t="s">
        <v>164</v>
      </c>
      <c r="E124" s="1"/>
      <c r="F124" s="4" t="s">
        <v>169</v>
      </c>
      <c r="H124" s="17"/>
      <c r="I124" s="63">
        <f t="shared" si="76"/>
        <v>401</v>
      </c>
      <c r="J124" s="1">
        <f t="shared" si="78"/>
        <v>401</v>
      </c>
      <c r="K124" s="1">
        <f t="shared" si="78"/>
        <v>401</v>
      </c>
      <c r="L124" s="1">
        <f t="shared" si="77"/>
        <v>401</v>
      </c>
      <c r="M124" s="1">
        <f t="shared" si="77"/>
        <v>401</v>
      </c>
      <c r="N124" s="1">
        <f t="shared" si="77"/>
        <v>401</v>
      </c>
      <c r="O124" s="1">
        <f t="shared" si="77"/>
        <v>400</v>
      </c>
      <c r="P124" s="1">
        <f t="shared" si="77"/>
        <v>401</v>
      </c>
      <c r="Q124" s="1">
        <f t="shared" si="77"/>
        <v>401</v>
      </c>
      <c r="R124" s="1">
        <f t="shared" si="77"/>
        <v>401</v>
      </c>
      <c r="S124" s="1">
        <f t="shared" si="77"/>
        <v>401</v>
      </c>
      <c r="T124" s="1">
        <f t="shared" si="77"/>
        <v>401</v>
      </c>
      <c r="U124" s="1">
        <f t="shared" si="77"/>
        <v>401</v>
      </c>
      <c r="V124" s="1">
        <f t="shared" si="77"/>
        <v>401</v>
      </c>
      <c r="W124" s="1">
        <f t="shared" si="77"/>
        <v>401</v>
      </c>
      <c r="X124" s="1">
        <f t="shared" si="77"/>
        <v>401</v>
      </c>
      <c r="Y124" s="1">
        <f t="shared" si="77"/>
        <v>400</v>
      </c>
      <c r="Z124" s="1">
        <f t="shared" si="77"/>
        <v>401</v>
      </c>
      <c r="AA124" s="1">
        <f t="shared" si="77"/>
        <v>401</v>
      </c>
      <c r="AB124" s="1">
        <f t="shared" si="77"/>
        <v>401</v>
      </c>
      <c r="AC124" s="1">
        <f t="shared" si="77"/>
        <v>401</v>
      </c>
      <c r="AD124" s="1">
        <f t="shared" si="77"/>
        <v>401</v>
      </c>
      <c r="AE124" s="1">
        <f t="shared" si="77"/>
        <v>401</v>
      </c>
      <c r="AF124" s="1">
        <f t="shared" si="77"/>
        <v>401</v>
      </c>
      <c r="AG124" s="1">
        <f t="shared" si="77"/>
        <v>401</v>
      </c>
      <c r="AH124" s="1">
        <f t="shared" si="77"/>
        <v>401</v>
      </c>
      <c r="AI124" s="1">
        <f t="shared" si="77"/>
        <v>400</v>
      </c>
      <c r="AJ124" s="1">
        <f t="shared" si="77"/>
        <v>401</v>
      </c>
      <c r="AK124" s="1">
        <f t="shared" si="77"/>
        <v>401</v>
      </c>
      <c r="AL124" s="1">
        <f t="shared" si="77"/>
        <v>401</v>
      </c>
      <c r="AM124" s="1">
        <f t="shared" si="77"/>
        <v>401</v>
      </c>
      <c r="AN124" s="1">
        <f t="shared" si="77"/>
        <v>401</v>
      </c>
      <c r="AO124" s="1">
        <f t="shared" si="77"/>
        <v>401</v>
      </c>
      <c r="AP124" s="1">
        <f t="shared" si="77"/>
        <v>401</v>
      </c>
      <c r="AQ124" s="1">
        <f t="shared" si="77"/>
        <v>401</v>
      </c>
      <c r="AR124" s="1">
        <f t="shared" si="77"/>
        <v>401</v>
      </c>
      <c r="AS124" s="1">
        <f t="shared" si="77"/>
        <v>400</v>
      </c>
      <c r="AT124" s="1">
        <f t="shared" si="77"/>
        <v>401</v>
      </c>
      <c r="AU124" s="1">
        <f t="shared" si="77"/>
        <v>401</v>
      </c>
      <c r="AV124" s="16"/>
    </row>
    <row r="125" spans="4:48">
      <c r="D125" s="1" t="s">
        <v>165</v>
      </c>
      <c r="E125" s="1"/>
      <c r="F125" s="4" t="s">
        <v>169</v>
      </c>
      <c r="H125" s="17"/>
      <c r="I125" s="63">
        <f t="shared" si="76"/>
        <v>401</v>
      </c>
      <c r="J125" s="1">
        <f t="shared" si="78"/>
        <v>401</v>
      </c>
      <c r="K125" s="1">
        <f t="shared" si="78"/>
        <v>401</v>
      </c>
      <c r="L125" s="1">
        <f t="shared" si="77"/>
        <v>401</v>
      </c>
      <c r="M125" s="1">
        <f t="shared" si="77"/>
        <v>401</v>
      </c>
      <c r="N125" s="1">
        <f t="shared" si="77"/>
        <v>401</v>
      </c>
      <c r="O125" s="1">
        <f t="shared" si="77"/>
        <v>401</v>
      </c>
      <c r="P125" s="1">
        <f t="shared" si="77"/>
        <v>400</v>
      </c>
      <c r="Q125" s="1">
        <f t="shared" si="77"/>
        <v>401</v>
      </c>
      <c r="R125" s="1">
        <f t="shared" si="77"/>
        <v>401</v>
      </c>
      <c r="S125" s="1">
        <f t="shared" si="77"/>
        <v>401</v>
      </c>
      <c r="T125" s="1">
        <f t="shared" si="77"/>
        <v>401</v>
      </c>
      <c r="U125" s="1">
        <f t="shared" si="77"/>
        <v>401</v>
      </c>
      <c r="V125" s="1">
        <f t="shared" si="77"/>
        <v>401</v>
      </c>
      <c r="W125" s="1">
        <f t="shared" si="77"/>
        <v>401</v>
      </c>
      <c r="X125" s="1">
        <f t="shared" si="77"/>
        <v>401</v>
      </c>
      <c r="Y125" s="1">
        <f t="shared" si="77"/>
        <v>401</v>
      </c>
      <c r="Z125" s="1">
        <f t="shared" si="77"/>
        <v>400</v>
      </c>
      <c r="AA125" s="1">
        <f t="shared" si="77"/>
        <v>401</v>
      </c>
      <c r="AB125" s="1">
        <f t="shared" si="77"/>
        <v>401</v>
      </c>
      <c r="AC125" s="1">
        <f t="shared" si="77"/>
        <v>401</v>
      </c>
      <c r="AD125" s="1">
        <f t="shared" si="77"/>
        <v>401</v>
      </c>
      <c r="AE125" s="1">
        <f t="shared" si="77"/>
        <v>401</v>
      </c>
      <c r="AF125" s="1">
        <f t="shared" si="77"/>
        <v>401</v>
      </c>
      <c r="AG125" s="1">
        <f t="shared" si="77"/>
        <v>401</v>
      </c>
      <c r="AH125" s="1">
        <f t="shared" si="77"/>
        <v>401</v>
      </c>
      <c r="AI125" s="1">
        <f t="shared" si="77"/>
        <v>401</v>
      </c>
      <c r="AJ125" s="1">
        <f t="shared" si="77"/>
        <v>400</v>
      </c>
      <c r="AK125" s="1">
        <f t="shared" si="77"/>
        <v>401</v>
      </c>
      <c r="AL125" s="1">
        <f t="shared" si="77"/>
        <v>401</v>
      </c>
      <c r="AM125" s="1">
        <f t="shared" si="77"/>
        <v>401</v>
      </c>
      <c r="AN125" s="1">
        <f t="shared" si="77"/>
        <v>401</v>
      </c>
      <c r="AO125" s="1">
        <f t="shared" si="77"/>
        <v>401</v>
      </c>
      <c r="AP125" s="1">
        <f t="shared" si="77"/>
        <v>401</v>
      </c>
      <c r="AQ125" s="1">
        <f t="shared" si="77"/>
        <v>401</v>
      </c>
      <c r="AR125" s="1">
        <f t="shared" si="77"/>
        <v>401</v>
      </c>
      <c r="AS125" s="1">
        <f t="shared" si="77"/>
        <v>401</v>
      </c>
      <c r="AT125" s="1">
        <f t="shared" si="77"/>
        <v>400</v>
      </c>
      <c r="AU125" s="1">
        <f t="shared" si="77"/>
        <v>401</v>
      </c>
      <c r="AV125" s="16"/>
    </row>
    <row r="126" spans="4:48">
      <c r="D126" s="1" t="s">
        <v>166</v>
      </c>
      <c r="E126" s="1"/>
      <c r="F126" s="4" t="s">
        <v>169</v>
      </c>
      <c r="H126" s="17"/>
      <c r="I126" s="63">
        <f t="shared" si="76"/>
        <v>401</v>
      </c>
      <c r="J126" s="1">
        <f t="shared" si="78"/>
        <v>401</v>
      </c>
      <c r="K126" s="1">
        <f t="shared" si="78"/>
        <v>401</v>
      </c>
      <c r="L126" s="1">
        <f t="shared" si="77"/>
        <v>401</v>
      </c>
      <c r="M126" s="1">
        <f t="shared" si="77"/>
        <v>401</v>
      </c>
      <c r="N126" s="1">
        <f t="shared" si="77"/>
        <v>401</v>
      </c>
      <c r="O126" s="1">
        <f t="shared" si="77"/>
        <v>401</v>
      </c>
      <c r="P126" s="1">
        <f t="shared" si="77"/>
        <v>401</v>
      </c>
      <c r="Q126" s="1">
        <f t="shared" si="77"/>
        <v>400</v>
      </c>
      <c r="R126" s="1">
        <f t="shared" si="77"/>
        <v>401</v>
      </c>
      <c r="S126" s="1">
        <f t="shared" si="77"/>
        <v>401</v>
      </c>
      <c r="T126" s="1">
        <f t="shared" si="77"/>
        <v>401</v>
      </c>
      <c r="U126" s="1">
        <f t="shared" si="77"/>
        <v>401</v>
      </c>
      <c r="V126" s="1">
        <f t="shared" si="77"/>
        <v>401</v>
      </c>
      <c r="W126" s="1">
        <f t="shared" si="77"/>
        <v>401</v>
      </c>
      <c r="X126" s="1">
        <f t="shared" si="77"/>
        <v>401</v>
      </c>
      <c r="Y126" s="1">
        <f t="shared" si="77"/>
        <v>401</v>
      </c>
      <c r="Z126" s="1">
        <f t="shared" si="77"/>
        <v>401</v>
      </c>
      <c r="AA126" s="1">
        <f t="shared" si="77"/>
        <v>400</v>
      </c>
      <c r="AB126" s="1">
        <f t="shared" si="77"/>
        <v>401</v>
      </c>
      <c r="AC126" s="1">
        <f t="shared" si="77"/>
        <v>401</v>
      </c>
      <c r="AD126" s="1">
        <f t="shared" si="77"/>
        <v>401</v>
      </c>
      <c r="AE126" s="1">
        <f t="shared" si="77"/>
        <v>401</v>
      </c>
      <c r="AF126" s="1">
        <f t="shared" si="77"/>
        <v>401</v>
      </c>
      <c r="AG126" s="1">
        <f t="shared" si="77"/>
        <v>401</v>
      </c>
      <c r="AH126" s="1">
        <f t="shared" si="77"/>
        <v>401</v>
      </c>
      <c r="AI126" s="1">
        <f t="shared" si="77"/>
        <v>401</v>
      </c>
      <c r="AJ126" s="1">
        <f t="shared" si="77"/>
        <v>401</v>
      </c>
      <c r="AK126" s="1">
        <f t="shared" si="77"/>
        <v>400</v>
      </c>
      <c r="AL126" s="1">
        <f t="shared" si="77"/>
        <v>401</v>
      </c>
      <c r="AM126" s="1">
        <f t="shared" si="77"/>
        <v>401</v>
      </c>
      <c r="AN126" s="1">
        <f t="shared" si="77"/>
        <v>401</v>
      </c>
      <c r="AO126" s="1">
        <f t="shared" si="77"/>
        <v>401</v>
      </c>
      <c r="AP126" s="1">
        <f t="shared" si="77"/>
        <v>401</v>
      </c>
      <c r="AQ126" s="1">
        <f t="shared" si="77"/>
        <v>401</v>
      </c>
      <c r="AR126" s="1">
        <f t="shared" si="77"/>
        <v>401</v>
      </c>
      <c r="AS126" s="1">
        <f t="shared" si="77"/>
        <v>401</v>
      </c>
      <c r="AT126" s="1">
        <f t="shared" si="77"/>
        <v>401</v>
      </c>
      <c r="AU126" s="1">
        <f t="shared" si="77"/>
        <v>400</v>
      </c>
      <c r="AV126" s="16"/>
    </row>
    <row r="127" spans="4:48">
      <c r="D127" s="1" t="s">
        <v>167</v>
      </c>
      <c r="E127" s="1"/>
      <c r="F127" s="4" t="s">
        <v>169</v>
      </c>
      <c r="H127" s="17"/>
      <c r="I127" s="63">
        <f t="shared" si="76"/>
        <v>401</v>
      </c>
      <c r="J127" s="1">
        <f t="shared" si="78"/>
        <v>401</v>
      </c>
      <c r="K127" s="1">
        <f t="shared" si="78"/>
        <v>401</v>
      </c>
      <c r="L127" s="1">
        <f t="shared" si="77"/>
        <v>401</v>
      </c>
      <c r="M127" s="1">
        <f t="shared" si="77"/>
        <v>401</v>
      </c>
      <c r="N127" s="1">
        <f t="shared" si="77"/>
        <v>401</v>
      </c>
      <c r="O127" s="1">
        <f t="shared" ref="O127:O128" si="79">N126</f>
        <v>401</v>
      </c>
      <c r="P127" s="1">
        <f t="shared" ref="P127:P128" si="80">O126</f>
        <v>401</v>
      </c>
      <c r="Q127" s="1">
        <f t="shared" ref="Q127:Q128" si="81">P126</f>
        <v>401</v>
      </c>
      <c r="R127" s="1">
        <f t="shared" ref="R127:R128" si="82">Q126</f>
        <v>400</v>
      </c>
      <c r="S127" s="1">
        <f t="shared" ref="S127:S128" si="83">R126</f>
        <v>401</v>
      </c>
      <c r="T127" s="1">
        <f t="shared" ref="T127:T128" si="84">S126</f>
        <v>401</v>
      </c>
      <c r="U127" s="1">
        <f t="shared" ref="U127:U128" si="85">T126</f>
        <v>401</v>
      </c>
      <c r="V127" s="1">
        <f t="shared" ref="V127:V128" si="86">U126</f>
        <v>401</v>
      </c>
      <c r="W127" s="1">
        <f t="shared" ref="W127:W128" si="87">V126</f>
        <v>401</v>
      </c>
      <c r="X127" s="1">
        <f t="shared" ref="X127:X128" si="88">W126</f>
        <v>401</v>
      </c>
      <c r="Y127" s="1">
        <f t="shared" ref="Y127:Y128" si="89">X126</f>
        <v>401</v>
      </c>
      <c r="Z127" s="1">
        <f t="shared" ref="Z127:Z128" si="90">Y126</f>
        <v>401</v>
      </c>
      <c r="AA127" s="1">
        <f t="shared" ref="AA127:AA128" si="91">Z126</f>
        <v>401</v>
      </c>
      <c r="AB127" s="1">
        <f t="shared" ref="AB127:AB128" si="92">AA126</f>
        <v>400</v>
      </c>
      <c r="AC127" s="1">
        <f t="shared" ref="AC127:AC128" si="93">AB126</f>
        <v>401</v>
      </c>
      <c r="AD127" s="1">
        <f t="shared" ref="AD127:AD128" si="94">AC126</f>
        <v>401</v>
      </c>
      <c r="AE127" s="1">
        <f t="shared" ref="AE127:AE128" si="95">AD126</f>
        <v>401</v>
      </c>
      <c r="AF127" s="1">
        <f t="shared" ref="AF127:AF128" si="96">AE126</f>
        <v>401</v>
      </c>
      <c r="AG127" s="1">
        <f t="shared" ref="AG127:AG128" si="97">AF126</f>
        <v>401</v>
      </c>
      <c r="AH127" s="1">
        <f t="shared" ref="AH127:AH128" si="98">AG126</f>
        <v>401</v>
      </c>
      <c r="AI127" s="1">
        <f t="shared" ref="AI127:AI128" si="99">AH126</f>
        <v>401</v>
      </c>
      <c r="AJ127" s="1">
        <f t="shared" ref="AJ127:AJ128" si="100">AI126</f>
        <v>401</v>
      </c>
      <c r="AK127" s="1">
        <f t="shared" ref="AK127:AK128" si="101">AJ126</f>
        <v>401</v>
      </c>
      <c r="AL127" s="1">
        <f t="shared" ref="AL127:AL128" si="102">AK126</f>
        <v>400</v>
      </c>
      <c r="AM127" s="1">
        <f t="shared" ref="AM127:AM128" si="103">AL126</f>
        <v>401</v>
      </c>
      <c r="AN127" s="1">
        <f t="shared" ref="AN127:AN128" si="104">AM126</f>
        <v>401</v>
      </c>
      <c r="AO127" s="1">
        <f t="shared" ref="AO127:AO128" si="105">AN126</f>
        <v>401</v>
      </c>
      <c r="AP127" s="1">
        <f t="shared" ref="AP127:AP128" si="106">AO126</f>
        <v>401</v>
      </c>
      <c r="AQ127" s="1">
        <f t="shared" ref="AQ127:AQ128" si="107">AP126</f>
        <v>401</v>
      </c>
      <c r="AR127" s="1">
        <f t="shared" ref="AR127:AR128" si="108">AQ126</f>
        <v>401</v>
      </c>
      <c r="AS127" s="1">
        <f t="shared" ref="AS127:AS128" si="109">AR126</f>
        <v>401</v>
      </c>
      <c r="AT127" s="1">
        <f t="shared" ref="AT127:AT128" si="110">AS126</f>
        <v>401</v>
      </c>
      <c r="AU127" s="1">
        <f t="shared" ref="AU127:AU128" si="111">AT126</f>
        <v>401</v>
      </c>
      <c r="AV127" s="16"/>
    </row>
    <row r="128" spans="4:48">
      <c r="D128" s="1" t="s">
        <v>168</v>
      </c>
      <c r="E128" s="1"/>
      <c r="F128" s="4" t="s">
        <v>169</v>
      </c>
      <c r="H128" s="17"/>
      <c r="I128" s="64">
        <f>I44-SUM(I119:I127)</f>
        <v>400</v>
      </c>
      <c r="J128" s="1">
        <f t="shared" si="78"/>
        <v>401</v>
      </c>
      <c r="K128" s="1">
        <f t="shared" si="78"/>
        <v>401</v>
      </c>
      <c r="L128" s="1">
        <f t="shared" ref="L128" si="112">K127</f>
        <v>401</v>
      </c>
      <c r="M128" s="1">
        <f t="shared" ref="M128" si="113">L127</f>
        <v>401</v>
      </c>
      <c r="N128" s="1">
        <f t="shared" ref="N128" si="114">M127</f>
        <v>401</v>
      </c>
      <c r="O128" s="1">
        <f t="shared" si="79"/>
        <v>401</v>
      </c>
      <c r="P128" s="1">
        <f t="shared" si="80"/>
        <v>401</v>
      </c>
      <c r="Q128" s="1">
        <f t="shared" si="81"/>
        <v>401</v>
      </c>
      <c r="R128" s="1">
        <f t="shared" si="82"/>
        <v>401</v>
      </c>
      <c r="S128" s="1">
        <f t="shared" si="83"/>
        <v>400</v>
      </c>
      <c r="T128" s="1">
        <f t="shared" si="84"/>
        <v>401</v>
      </c>
      <c r="U128" s="1">
        <f t="shared" si="85"/>
        <v>401</v>
      </c>
      <c r="V128" s="1">
        <f t="shared" si="86"/>
        <v>401</v>
      </c>
      <c r="W128" s="1">
        <f t="shared" si="87"/>
        <v>401</v>
      </c>
      <c r="X128" s="1">
        <f t="shared" si="88"/>
        <v>401</v>
      </c>
      <c r="Y128" s="1">
        <f t="shared" si="89"/>
        <v>401</v>
      </c>
      <c r="Z128" s="1">
        <f t="shared" si="90"/>
        <v>401</v>
      </c>
      <c r="AA128" s="1">
        <f t="shared" si="91"/>
        <v>401</v>
      </c>
      <c r="AB128" s="1">
        <f t="shared" si="92"/>
        <v>401</v>
      </c>
      <c r="AC128" s="1">
        <f t="shared" si="93"/>
        <v>400</v>
      </c>
      <c r="AD128" s="1">
        <f t="shared" si="94"/>
        <v>401</v>
      </c>
      <c r="AE128" s="1">
        <f t="shared" si="95"/>
        <v>401</v>
      </c>
      <c r="AF128" s="1">
        <f t="shared" si="96"/>
        <v>401</v>
      </c>
      <c r="AG128" s="1">
        <f t="shared" si="97"/>
        <v>401</v>
      </c>
      <c r="AH128" s="1">
        <f t="shared" si="98"/>
        <v>401</v>
      </c>
      <c r="AI128" s="1">
        <f t="shared" si="99"/>
        <v>401</v>
      </c>
      <c r="AJ128" s="1">
        <f t="shared" si="100"/>
        <v>401</v>
      </c>
      <c r="AK128" s="1">
        <f t="shared" si="101"/>
        <v>401</v>
      </c>
      <c r="AL128" s="1">
        <f t="shared" si="102"/>
        <v>401</v>
      </c>
      <c r="AM128" s="1">
        <f t="shared" si="103"/>
        <v>400</v>
      </c>
      <c r="AN128" s="1">
        <f t="shared" si="104"/>
        <v>401</v>
      </c>
      <c r="AO128" s="1">
        <f t="shared" si="105"/>
        <v>401</v>
      </c>
      <c r="AP128" s="1">
        <f t="shared" si="106"/>
        <v>401</v>
      </c>
      <c r="AQ128" s="1">
        <f t="shared" si="107"/>
        <v>401</v>
      </c>
      <c r="AR128" s="1">
        <f t="shared" si="108"/>
        <v>401</v>
      </c>
      <c r="AS128" s="1">
        <f t="shared" si="109"/>
        <v>401</v>
      </c>
      <c r="AT128" s="1">
        <f t="shared" si="110"/>
        <v>401</v>
      </c>
      <c r="AU128" s="1">
        <f t="shared" si="111"/>
        <v>401</v>
      </c>
      <c r="AV128" s="16"/>
    </row>
    <row r="129" spans="4:48">
      <c r="D129" s="1"/>
      <c r="E129" s="1"/>
      <c r="F129" s="1"/>
      <c r="H129" s="1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6"/>
    </row>
    <row r="130" spans="4:48">
      <c r="D130" s="1" t="s">
        <v>26</v>
      </c>
      <c r="E130" s="1"/>
      <c r="F130" s="4" t="s">
        <v>169</v>
      </c>
      <c r="H130" s="17"/>
      <c r="I130" s="64">
        <f>SUM(I119:I128)</f>
        <v>4009</v>
      </c>
      <c r="J130" s="50">
        <f>SUM(J119:J128)</f>
        <v>4009</v>
      </c>
      <c r="K130" s="50">
        <f>SUM(K119:K128)</f>
        <v>4009</v>
      </c>
      <c r="L130" s="50">
        <f t="shared" ref="L130:AU130" si="115">SUM(L119:L128)</f>
        <v>4009</v>
      </c>
      <c r="M130" s="50">
        <f t="shared" si="115"/>
        <v>4009</v>
      </c>
      <c r="N130" s="50">
        <f t="shared" si="115"/>
        <v>4009</v>
      </c>
      <c r="O130" s="50">
        <f t="shared" si="115"/>
        <v>4009</v>
      </c>
      <c r="P130" s="50">
        <f t="shared" si="115"/>
        <v>4009</v>
      </c>
      <c r="Q130" s="50">
        <f t="shared" si="115"/>
        <v>4009</v>
      </c>
      <c r="R130" s="50">
        <f t="shared" si="115"/>
        <v>4009</v>
      </c>
      <c r="S130" s="50">
        <f t="shared" si="115"/>
        <v>4009</v>
      </c>
      <c r="T130" s="50">
        <f t="shared" si="115"/>
        <v>4009</v>
      </c>
      <c r="U130" s="50">
        <f t="shared" si="115"/>
        <v>4009</v>
      </c>
      <c r="V130" s="50">
        <f t="shared" si="115"/>
        <v>4009</v>
      </c>
      <c r="W130" s="50">
        <f t="shared" si="115"/>
        <v>4009</v>
      </c>
      <c r="X130" s="50">
        <f t="shared" si="115"/>
        <v>4009</v>
      </c>
      <c r="Y130" s="50">
        <f t="shared" si="115"/>
        <v>4009</v>
      </c>
      <c r="Z130" s="50">
        <f t="shared" si="115"/>
        <v>4009</v>
      </c>
      <c r="AA130" s="50">
        <f t="shared" si="115"/>
        <v>4009</v>
      </c>
      <c r="AB130" s="50">
        <f t="shared" si="115"/>
        <v>4009</v>
      </c>
      <c r="AC130" s="50">
        <f t="shared" si="115"/>
        <v>4009</v>
      </c>
      <c r="AD130" s="50">
        <f t="shared" si="115"/>
        <v>4009</v>
      </c>
      <c r="AE130" s="50">
        <f t="shared" si="115"/>
        <v>4009</v>
      </c>
      <c r="AF130" s="50">
        <f t="shared" si="115"/>
        <v>4009</v>
      </c>
      <c r="AG130" s="50">
        <f t="shared" si="115"/>
        <v>4009</v>
      </c>
      <c r="AH130" s="50">
        <f t="shared" si="115"/>
        <v>4009</v>
      </c>
      <c r="AI130" s="50">
        <f t="shared" si="115"/>
        <v>4009</v>
      </c>
      <c r="AJ130" s="50">
        <f t="shared" si="115"/>
        <v>4009</v>
      </c>
      <c r="AK130" s="50">
        <f t="shared" si="115"/>
        <v>4009</v>
      </c>
      <c r="AL130" s="50">
        <f t="shared" si="115"/>
        <v>4009</v>
      </c>
      <c r="AM130" s="50">
        <f t="shared" si="115"/>
        <v>4009</v>
      </c>
      <c r="AN130" s="50">
        <f t="shared" si="115"/>
        <v>4009</v>
      </c>
      <c r="AO130" s="50">
        <f t="shared" si="115"/>
        <v>4009</v>
      </c>
      <c r="AP130" s="50">
        <f t="shared" si="115"/>
        <v>4009</v>
      </c>
      <c r="AQ130" s="50">
        <f t="shared" si="115"/>
        <v>4009</v>
      </c>
      <c r="AR130" s="50">
        <f t="shared" si="115"/>
        <v>4009</v>
      </c>
      <c r="AS130" s="50">
        <f t="shared" si="115"/>
        <v>4009</v>
      </c>
      <c r="AT130" s="50">
        <f t="shared" si="115"/>
        <v>4009</v>
      </c>
      <c r="AU130" s="50">
        <f t="shared" si="115"/>
        <v>4009</v>
      </c>
      <c r="AV130" s="16"/>
    </row>
    <row r="131" spans="4:48">
      <c r="H131" s="1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6"/>
    </row>
    <row r="132" spans="4:48">
      <c r="D132" s="1" t="s">
        <v>159</v>
      </c>
      <c r="F132" s="4" t="s">
        <v>169</v>
      </c>
      <c r="H132" s="17"/>
      <c r="I132" s="63">
        <v>0</v>
      </c>
      <c r="J132" s="50">
        <f>J44-I44+I141</f>
        <v>41</v>
      </c>
      <c r="K132" s="50">
        <f>K44-J44+J141</f>
        <v>40</v>
      </c>
      <c r="L132" s="50">
        <f t="shared" ref="L132:AU132" si="116">L44-K44+K141</f>
        <v>41</v>
      </c>
      <c r="M132" s="50">
        <f t="shared" si="116"/>
        <v>41</v>
      </c>
      <c r="N132" s="50">
        <f t="shared" si="116"/>
        <v>42</v>
      </c>
      <c r="O132" s="50">
        <f t="shared" si="116"/>
        <v>42</v>
      </c>
      <c r="P132" s="50">
        <f t="shared" si="116"/>
        <v>43</v>
      </c>
      <c r="Q132" s="50">
        <f t="shared" si="116"/>
        <v>43</v>
      </c>
      <c r="R132" s="50">
        <f t="shared" si="116"/>
        <v>43</v>
      </c>
      <c r="S132" s="50">
        <f t="shared" si="116"/>
        <v>44</v>
      </c>
      <c r="T132" s="50">
        <f t="shared" si="116"/>
        <v>85</v>
      </c>
      <c r="U132" s="50">
        <f t="shared" si="116"/>
        <v>85</v>
      </c>
      <c r="V132" s="50">
        <f t="shared" si="116"/>
        <v>86</v>
      </c>
      <c r="W132" s="50">
        <f t="shared" si="116"/>
        <v>87</v>
      </c>
      <c r="X132" s="50">
        <f t="shared" si="116"/>
        <v>88</v>
      </c>
      <c r="Y132" s="50">
        <f t="shared" si="116"/>
        <v>88</v>
      </c>
      <c r="Z132" s="50">
        <f t="shared" si="116"/>
        <v>90</v>
      </c>
      <c r="AA132" s="50">
        <f t="shared" si="116"/>
        <v>91</v>
      </c>
      <c r="AB132" s="50">
        <f t="shared" si="116"/>
        <v>91</v>
      </c>
      <c r="AC132" s="50">
        <f t="shared" si="116"/>
        <v>92</v>
      </c>
      <c r="AD132" s="50">
        <f t="shared" si="116"/>
        <v>134</v>
      </c>
      <c r="AE132" s="50">
        <f t="shared" si="116"/>
        <v>135</v>
      </c>
      <c r="AF132" s="50">
        <f t="shared" si="116"/>
        <v>136</v>
      </c>
      <c r="AG132" s="50">
        <f t="shared" si="116"/>
        <v>137</v>
      </c>
      <c r="AH132" s="50">
        <f t="shared" si="116"/>
        <v>139</v>
      </c>
      <c r="AI132" s="50">
        <f t="shared" si="116"/>
        <v>139</v>
      </c>
      <c r="AJ132" s="50">
        <f t="shared" si="116"/>
        <v>142</v>
      </c>
      <c r="AK132" s="50">
        <f t="shared" si="116"/>
        <v>144</v>
      </c>
      <c r="AL132" s="50">
        <f t="shared" si="116"/>
        <v>144</v>
      </c>
      <c r="AM132" s="50">
        <f t="shared" si="116"/>
        <v>145</v>
      </c>
      <c r="AN132" s="50">
        <f t="shared" si="116"/>
        <v>188</v>
      </c>
      <c r="AO132" s="50">
        <f t="shared" si="116"/>
        <v>190</v>
      </c>
      <c r="AP132" s="50">
        <f t="shared" si="116"/>
        <v>191</v>
      </c>
      <c r="AQ132" s="50">
        <f t="shared" si="116"/>
        <v>193</v>
      </c>
      <c r="AR132" s="50">
        <f t="shared" si="116"/>
        <v>195</v>
      </c>
      <c r="AS132" s="50">
        <f t="shared" si="116"/>
        <v>196</v>
      </c>
      <c r="AT132" s="50">
        <f t="shared" si="116"/>
        <v>199</v>
      </c>
      <c r="AU132" s="50">
        <f t="shared" si="116"/>
        <v>202</v>
      </c>
      <c r="AV132" s="16"/>
    </row>
    <row r="133" spans="4:48">
      <c r="D133" s="1" t="s">
        <v>160</v>
      </c>
      <c r="F133" s="4" t="s">
        <v>169</v>
      </c>
      <c r="H133" s="17"/>
      <c r="I133" s="63">
        <v>0</v>
      </c>
      <c r="J133" s="1">
        <f>I132</f>
        <v>0</v>
      </c>
      <c r="K133" s="1">
        <f>J132</f>
        <v>41</v>
      </c>
      <c r="L133" s="1">
        <f t="shared" ref="L133:AU140" si="117">K132</f>
        <v>40</v>
      </c>
      <c r="M133" s="1">
        <f t="shared" si="117"/>
        <v>41</v>
      </c>
      <c r="N133" s="1">
        <f t="shared" si="117"/>
        <v>41</v>
      </c>
      <c r="O133" s="1">
        <f t="shared" si="117"/>
        <v>42</v>
      </c>
      <c r="P133" s="1">
        <f t="shared" si="117"/>
        <v>42</v>
      </c>
      <c r="Q133" s="1">
        <f t="shared" si="117"/>
        <v>43</v>
      </c>
      <c r="R133" s="1">
        <f t="shared" si="117"/>
        <v>43</v>
      </c>
      <c r="S133" s="1">
        <f t="shared" si="117"/>
        <v>43</v>
      </c>
      <c r="T133" s="1">
        <f t="shared" si="117"/>
        <v>44</v>
      </c>
      <c r="U133" s="1">
        <f t="shared" si="117"/>
        <v>85</v>
      </c>
      <c r="V133" s="1">
        <f t="shared" si="117"/>
        <v>85</v>
      </c>
      <c r="W133" s="1">
        <f t="shared" si="117"/>
        <v>86</v>
      </c>
      <c r="X133" s="1">
        <f t="shared" si="117"/>
        <v>87</v>
      </c>
      <c r="Y133" s="1">
        <f t="shared" si="117"/>
        <v>88</v>
      </c>
      <c r="Z133" s="1">
        <f t="shared" si="117"/>
        <v>88</v>
      </c>
      <c r="AA133" s="1">
        <f t="shared" si="117"/>
        <v>90</v>
      </c>
      <c r="AB133" s="1">
        <f t="shared" si="117"/>
        <v>91</v>
      </c>
      <c r="AC133" s="1">
        <f t="shared" si="117"/>
        <v>91</v>
      </c>
      <c r="AD133" s="1">
        <f t="shared" si="117"/>
        <v>92</v>
      </c>
      <c r="AE133" s="1">
        <f t="shared" si="117"/>
        <v>134</v>
      </c>
      <c r="AF133" s="1">
        <f t="shared" si="117"/>
        <v>135</v>
      </c>
      <c r="AG133" s="1">
        <f t="shared" si="117"/>
        <v>136</v>
      </c>
      <c r="AH133" s="1">
        <f t="shared" si="117"/>
        <v>137</v>
      </c>
      <c r="AI133" s="1">
        <f t="shared" si="117"/>
        <v>139</v>
      </c>
      <c r="AJ133" s="1">
        <f t="shared" si="117"/>
        <v>139</v>
      </c>
      <c r="AK133" s="1">
        <f t="shared" si="117"/>
        <v>142</v>
      </c>
      <c r="AL133" s="1">
        <f t="shared" si="117"/>
        <v>144</v>
      </c>
      <c r="AM133" s="1">
        <f t="shared" si="117"/>
        <v>144</v>
      </c>
      <c r="AN133" s="1">
        <f t="shared" si="117"/>
        <v>145</v>
      </c>
      <c r="AO133" s="1">
        <f t="shared" si="117"/>
        <v>188</v>
      </c>
      <c r="AP133" s="1">
        <f t="shared" si="117"/>
        <v>190</v>
      </c>
      <c r="AQ133" s="1">
        <f t="shared" si="117"/>
        <v>191</v>
      </c>
      <c r="AR133" s="1">
        <f t="shared" si="117"/>
        <v>193</v>
      </c>
      <c r="AS133" s="1">
        <f t="shared" si="117"/>
        <v>195</v>
      </c>
      <c r="AT133" s="1">
        <f t="shared" si="117"/>
        <v>196</v>
      </c>
      <c r="AU133" s="1">
        <f t="shared" si="117"/>
        <v>199</v>
      </c>
      <c r="AV133" s="16"/>
    </row>
    <row r="134" spans="4:48">
      <c r="D134" s="1" t="s">
        <v>161</v>
      </c>
      <c r="F134" s="4" t="s">
        <v>169</v>
      </c>
      <c r="H134" s="17"/>
      <c r="I134" s="63">
        <v>0</v>
      </c>
      <c r="J134" s="1">
        <f t="shared" ref="J134:Y141" si="118">I133</f>
        <v>0</v>
      </c>
      <c r="K134" s="1">
        <f t="shared" si="118"/>
        <v>0</v>
      </c>
      <c r="L134" s="1">
        <f t="shared" si="118"/>
        <v>41</v>
      </c>
      <c r="M134" s="1">
        <f t="shared" si="118"/>
        <v>40</v>
      </c>
      <c r="N134" s="1">
        <f t="shared" si="118"/>
        <v>41</v>
      </c>
      <c r="O134" s="1">
        <f t="shared" si="118"/>
        <v>41</v>
      </c>
      <c r="P134" s="1">
        <f t="shared" si="118"/>
        <v>42</v>
      </c>
      <c r="Q134" s="1">
        <f t="shared" si="118"/>
        <v>42</v>
      </c>
      <c r="R134" s="1">
        <f t="shared" si="118"/>
        <v>43</v>
      </c>
      <c r="S134" s="1">
        <f t="shared" si="118"/>
        <v>43</v>
      </c>
      <c r="T134" s="1">
        <f t="shared" si="118"/>
        <v>43</v>
      </c>
      <c r="U134" s="1">
        <f t="shared" si="118"/>
        <v>44</v>
      </c>
      <c r="V134" s="1">
        <f t="shared" si="118"/>
        <v>85</v>
      </c>
      <c r="W134" s="1">
        <f t="shared" si="118"/>
        <v>85</v>
      </c>
      <c r="X134" s="1">
        <f t="shared" si="118"/>
        <v>86</v>
      </c>
      <c r="Y134" s="1">
        <f t="shared" si="118"/>
        <v>87</v>
      </c>
      <c r="Z134" s="1">
        <f t="shared" si="117"/>
        <v>88</v>
      </c>
      <c r="AA134" s="1">
        <f t="shared" si="117"/>
        <v>88</v>
      </c>
      <c r="AB134" s="1">
        <f t="shared" si="117"/>
        <v>90</v>
      </c>
      <c r="AC134" s="1">
        <f t="shared" si="117"/>
        <v>91</v>
      </c>
      <c r="AD134" s="1">
        <f t="shared" si="117"/>
        <v>91</v>
      </c>
      <c r="AE134" s="1">
        <f t="shared" si="117"/>
        <v>92</v>
      </c>
      <c r="AF134" s="1">
        <f t="shared" si="117"/>
        <v>134</v>
      </c>
      <c r="AG134" s="1">
        <f t="shared" si="117"/>
        <v>135</v>
      </c>
      <c r="AH134" s="1">
        <f t="shared" si="117"/>
        <v>136</v>
      </c>
      <c r="AI134" s="1">
        <f t="shared" si="117"/>
        <v>137</v>
      </c>
      <c r="AJ134" s="1">
        <f t="shared" si="117"/>
        <v>139</v>
      </c>
      <c r="AK134" s="1">
        <f t="shared" si="117"/>
        <v>139</v>
      </c>
      <c r="AL134" s="1">
        <f t="shared" si="117"/>
        <v>142</v>
      </c>
      <c r="AM134" s="1">
        <f t="shared" si="117"/>
        <v>144</v>
      </c>
      <c r="AN134" s="1">
        <f t="shared" si="117"/>
        <v>144</v>
      </c>
      <c r="AO134" s="1">
        <f t="shared" si="117"/>
        <v>145</v>
      </c>
      <c r="AP134" s="1">
        <f t="shared" si="117"/>
        <v>188</v>
      </c>
      <c r="AQ134" s="1">
        <f t="shared" si="117"/>
        <v>190</v>
      </c>
      <c r="AR134" s="1">
        <f t="shared" si="117"/>
        <v>191</v>
      </c>
      <c r="AS134" s="1">
        <f t="shared" si="117"/>
        <v>193</v>
      </c>
      <c r="AT134" s="1">
        <f t="shared" si="117"/>
        <v>195</v>
      </c>
      <c r="AU134" s="1">
        <f t="shared" si="117"/>
        <v>196</v>
      </c>
      <c r="AV134" s="16"/>
    </row>
    <row r="135" spans="4:48">
      <c r="D135" s="1" t="s">
        <v>162</v>
      </c>
      <c r="F135" s="4" t="s">
        <v>169</v>
      </c>
      <c r="H135" s="17"/>
      <c r="I135" s="63">
        <v>0</v>
      </c>
      <c r="J135" s="1">
        <f t="shared" si="118"/>
        <v>0</v>
      </c>
      <c r="K135" s="1">
        <f t="shared" si="118"/>
        <v>0</v>
      </c>
      <c r="L135" s="1">
        <f t="shared" si="117"/>
        <v>0</v>
      </c>
      <c r="M135" s="1">
        <f t="shared" si="117"/>
        <v>41</v>
      </c>
      <c r="N135" s="1">
        <f t="shared" si="117"/>
        <v>40</v>
      </c>
      <c r="O135" s="1">
        <f t="shared" si="117"/>
        <v>41</v>
      </c>
      <c r="P135" s="1">
        <f t="shared" si="117"/>
        <v>41</v>
      </c>
      <c r="Q135" s="1">
        <f t="shared" si="117"/>
        <v>42</v>
      </c>
      <c r="R135" s="1">
        <f t="shared" si="117"/>
        <v>42</v>
      </c>
      <c r="S135" s="1">
        <f t="shared" si="117"/>
        <v>43</v>
      </c>
      <c r="T135" s="1">
        <f t="shared" si="117"/>
        <v>43</v>
      </c>
      <c r="U135" s="1">
        <f t="shared" si="117"/>
        <v>43</v>
      </c>
      <c r="V135" s="1">
        <f t="shared" si="117"/>
        <v>44</v>
      </c>
      <c r="W135" s="1">
        <f t="shared" si="117"/>
        <v>85</v>
      </c>
      <c r="X135" s="1">
        <f t="shared" si="117"/>
        <v>85</v>
      </c>
      <c r="Y135" s="1">
        <f t="shared" si="117"/>
        <v>86</v>
      </c>
      <c r="Z135" s="1">
        <f t="shared" si="117"/>
        <v>87</v>
      </c>
      <c r="AA135" s="1">
        <f t="shared" si="117"/>
        <v>88</v>
      </c>
      <c r="AB135" s="1">
        <f t="shared" si="117"/>
        <v>88</v>
      </c>
      <c r="AC135" s="1">
        <f t="shared" si="117"/>
        <v>90</v>
      </c>
      <c r="AD135" s="1">
        <f t="shared" si="117"/>
        <v>91</v>
      </c>
      <c r="AE135" s="1">
        <f t="shared" si="117"/>
        <v>91</v>
      </c>
      <c r="AF135" s="1">
        <f t="shared" si="117"/>
        <v>92</v>
      </c>
      <c r="AG135" s="1">
        <f t="shared" si="117"/>
        <v>134</v>
      </c>
      <c r="AH135" s="1">
        <f t="shared" si="117"/>
        <v>135</v>
      </c>
      <c r="AI135" s="1">
        <f t="shared" si="117"/>
        <v>136</v>
      </c>
      <c r="AJ135" s="1">
        <f t="shared" si="117"/>
        <v>137</v>
      </c>
      <c r="AK135" s="1">
        <f t="shared" si="117"/>
        <v>139</v>
      </c>
      <c r="AL135" s="1">
        <f t="shared" si="117"/>
        <v>139</v>
      </c>
      <c r="AM135" s="1">
        <f t="shared" si="117"/>
        <v>142</v>
      </c>
      <c r="AN135" s="1">
        <f t="shared" si="117"/>
        <v>144</v>
      </c>
      <c r="AO135" s="1">
        <f t="shared" si="117"/>
        <v>144</v>
      </c>
      <c r="AP135" s="1">
        <f t="shared" si="117"/>
        <v>145</v>
      </c>
      <c r="AQ135" s="1">
        <f t="shared" si="117"/>
        <v>188</v>
      </c>
      <c r="AR135" s="1">
        <f t="shared" si="117"/>
        <v>190</v>
      </c>
      <c r="AS135" s="1">
        <f t="shared" si="117"/>
        <v>191</v>
      </c>
      <c r="AT135" s="1">
        <f t="shared" si="117"/>
        <v>193</v>
      </c>
      <c r="AU135" s="1">
        <f t="shared" si="117"/>
        <v>195</v>
      </c>
      <c r="AV135" s="16"/>
    </row>
    <row r="136" spans="4:48">
      <c r="D136" s="1" t="s">
        <v>163</v>
      </c>
      <c r="F136" s="4" t="s">
        <v>169</v>
      </c>
      <c r="H136" s="17"/>
      <c r="I136" s="63">
        <v>0</v>
      </c>
      <c r="J136" s="1">
        <f t="shared" si="118"/>
        <v>0</v>
      </c>
      <c r="K136" s="1">
        <f t="shared" si="118"/>
        <v>0</v>
      </c>
      <c r="L136" s="1">
        <f t="shared" si="117"/>
        <v>0</v>
      </c>
      <c r="M136" s="1">
        <f t="shared" si="117"/>
        <v>0</v>
      </c>
      <c r="N136" s="1">
        <f t="shared" si="117"/>
        <v>41</v>
      </c>
      <c r="O136" s="1">
        <f t="shared" si="117"/>
        <v>40</v>
      </c>
      <c r="P136" s="1">
        <f t="shared" si="117"/>
        <v>41</v>
      </c>
      <c r="Q136" s="1">
        <f t="shared" si="117"/>
        <v>41</v>
      </c>
      <c r="R136" s="1">
        <f t="shared" si="117"/>
        <v>42</v>
      </c>
      <c r="S136" s="1">
        <f t="shared" si="117"/>
        <v>42</v>
      </c>
      <c r="T136" s="1">
        <f t="shared" si="117"/>
        <v>43</v>
      </c>
      <c r="U136" s="1">
        <f t="shared" si="117"/>
        <v>43</v>
      </c>
      <c r="V136" s="1">
        <f t="shared" si="117"/>
        <v>43</v>
      </c>
      <c r="W136" s="1">
        <f t="shared" si="117"/>
        <v>44</v>
      </c>
      <c r="X136" s="1">
        <f t="shared" si="117"/>
        <v>85</v>
      </c>
      <c r="Y136" s="1">
        <f t="shared" si="117"/>
        <v>85</v>
      </c>
      <c r="Z136" s="1">
        <f t="shared" si="117"/>
        <v>86</v>
      </c>
      <c r="AA136" s="1">
        <f t="shared" si="117"/>
        <v>87</v>
      </c>
      <c r="AB136" s="1">
        <f t="shared" si="117"/>
        <v>88</v>
      </c>
      <c r="AC136" s="1">
        <f t="shared" si="117"/>
        <v>88</v>
      </c>
      <c r="AD136" s="1">
        <f t="shared" si="117"/>
        <v>90</v>
      </c>
      <c r="AE136" s="1">
        <f t="shared" si="117"/>
        <v>91</v>
      </c>
      <c r="AF136" s="1">
        <f t="shared" si="117"/>
        <v>91</v>
      </c>
      <c r="AG136" s="1">
        <f t="shared" si="117"/>
        <v>92</v>
      </c>
      <c r="AH136" s="1">
        <f t="shared" si="117"/>
        <v>134</v>
      </c>
      <c r="AI136" s="1">
        <f t="shared" si="117"/>
        <v>135</v>
      </c>
      <c r="AJ136" s="1">
        <f t="shared" si="117"/>
        <v>136</v>
      </c>
      <c r="AK136" s="1">
        <f t="shared" si="117"/>
        <v>137</v>
      </c>
      <c r="AL136" s="1">
        <f t="shared" si="117"/>
        <v>139</v>
      </c>
      <c r="AM136" s="1">
        <f t="shared" si="117"/>
        <v>139</v>
      </c>
      <c r="AN136" s="1">
        <f t="shared" si="117"/>
        <v>142</v>
      </c>
      <c r="AO136" s="1">
        <f t="shared" si="117"/>
        <v>144</v>
      </c>
      <c r="AP136" s="1">
        <f t="shared" si="117"/>
        <v>144</v>
      </c>
      <c r="AQ136" s="1">
        <f t="shared" si="117"/>
        <v>145</v>
      </c>
      <c r="AR136" s="1">
        <f t="shared" si="117"/>
        <v>188</v>
      </c>
      <c r="AS136" s="1">
        <f t="shared" si="117"/>
        <v>190</v>
      </c>
      <c r="AT136" s="1">
        <f t="shared" si="117"/>
        <v>191</v>
      </c>
      <c r="AU136" s="1">
        <f t="shared" si="117"/>
        <v>193</v>
      </c>
      <c r="AV136" s="16"/>
    </row>
    <row r="137" spans="4:48">
      <c r="D137" s="1" t="s">
        <v>164</v>
      </c>
      <c r="F137" s="4" t="s">
        <v>169</v>
      </c>
      <c r="H137" s="17"/>
      <c r="I137" s="63">
        <v>0</v>
      </c>
      <c r="J137" s="1">
        <f t="shared" si="118"/>
        <v>0</v>
      </c>
      <c r="K137" s="1">
        <f t="shared" si="118"/>
        <v>0</v>
      </c>
      <c r="L137" s="1">
        <f t="shared" si="117"/>
        <v>0</v>
      </c>
      <c r="M137" s="1">
        <f t="shared" si="117"/>
        <v>0</v>
      </c>
      <c r="N137" s="1">
        <f t="shared" si="117"/>
        <v>0</v>
      </c>
      <c r="O137" s="1">
        <f t="shared" si="117"/>
        <v>41</v>
      </c>
      <c r="P137" s="1">
        <f t="shared" si="117"/>
        <v>40</v>
      </c>
      <c r="Q137" s="1">
        <f t="shared" si="117"/>
        <v>41</v>
      </c>
      <c r="R137" s="1">
        <f t="shared" si="117"/>
        <v>41</v>
      </c>
      <c r="S137" s="1">
        <f t="shared" si="117"/>
        <v>42</v>
      </c>
      <c r="T137" s="1">
        <f t="shared" si="117"/>
        <v>42</v>
      </c>
      <c r="U137" s="1">
        <f t="shared" si="117"/>
        <v>43</v>
      </c>
      <c r="V137" s="1">
        <f t="shared" si="117"/>
        <v>43</v>
      </c>
      <c r="W137" s="1">
        <f t="shared" si="117"/>
        <v>43</v>
      </c>
      <c r="X137" s="1">
        <f t="shared" si="117"/>
        <v>44</v>
      </c>
      <c r="Y137" s="1">
        <f t="shared" si="117"/>
        <v>85</v>
      </c>
      <c r="Z137" s="1">
        <f t="shared" si="117"/>
        <v>85</v>
      </c>
      <c r="AA137" s="1">
        <f t="shared" si="117"/>
        <v>86</v>
      </c>
      <c r="AB137" s="1">
        <f t="shared" si="117"/>
        <v>87</v>
      </c>
      <c r="AC137" s="1">
        <f t="shared" si="117"/>
        <v>88</v>
      </c>
      <c r="AD137" s="1">
        <f t="shared" si="117"/>
        <v>88</v>
      </c>
      <c r="AE137" s="1">
        <f t="shared" si="117"/>
        <v>90</v>
      </c>
      <c r="AF137" s="1">
        <f t="shared" si="117"/>
        <v>91</v>
      </c>
      <c r="AG137" s="1">
        <f t="shared" si="117"/>
        <v>91</v>
      </c>
      <c r="AH137" s="1">
        <f t="shared" si="117"/>
        <v>92</v>
      </c>
      <c r="AI137" s="1">
        <f t="shared" si="117"/>
        <v>134</v>
      </c>
      <c r="AJ137" s="1">
        <f t="shared" si="117"/>
        <v>135</v>
      </c>
      <c r="AK137" s="1">
        <f t="shared" si="117"/>
        <v>136</v>
      </c>
      <c r="AL137" s="1">
        <f t="shared" si="117"/>
        <v>137</v>
      </c>
      <c r="AM137" s="1">
        <f t="shared" si="117"/>
        <v>139</v>
      </c>
      <c r="AN137" s="1">
        <f t="shared" si="117"/>
        <v>139</v>
      </c>
      <c r="AO137" s="1">
        <f t="shared" si="117"/>
        <v>142</v>
      </c>
      <c r="AP137" s="1">
        <f t="shared" si="117"/>
        <v>144</v>
      </c>
      <c r="AQ137" s="1">
        <f t="shared" si="117"/>
        <v>144</v>
      </c>
      <c r="AR137" s="1">
        <f t="shared" si="117"/>
        <v>145</v>
      </c>
      <c r="AS137" s="1">
        <f t="shared" si="117"/>
        <v>188</v>
      </c>
      <c r="AT137" s="1">
        <f t="shared" si="117"/>
        <v>190</v>
      </c>
      <c r="AU137" s="1">
        <f t="shared" si="117"/>
        <v>191</v>
      </c>
      <c r="AV137" s="16"/>
    </row>
    <row r="138" spans="4:48">
      <c r="D138" s="1" t="s">
        <v>165</v>
      </c>
      <c r="F138" s="4" t="s">
        <v>169</v>
      </c>
      <c r="H138" s="17"/>
      <c r="I138" s="63">
        <v>0</v>
      </c>
      <c r="J138" s="1">
        <f t="shared" si="118"/>
        <v>0</v>
      </c>
      <c r="K138" s="1">
        <f t="shared" si="118"/>
        <v>0</v>
      </c>
      <c r="L138" s="1">
        <f t="shared" si="117"/>
        <v>0</v>
      </c>
      <c r="M138" s="1">
        <f t="shared" si="117"/>
        <v>0</v>
      </c>
      <c r="N138" s="1">
        <f t="shared" si="117"/>
        <v>0</v>
      </c>
      <c r="O138" s="1">
        <f t="shared" si="117"/>
        <v>0</v>
      </c>
      <c r="P138" s="1">
        <f t="shared" si="117"/>
        <v>41</v>
      </c>
      <c r="Q138" s="1">
        <f t="shared" si="117"/>
        <v>40</v>
      </c>
      <c r="R138" s="1">
        <f t="shared" si="117"/>
        <v>41</v>
      </c>
      <c r="S138" s="1">
        <f t="shared" si="117"/>
        <v>41</v>
      </c>
      <c r="T138" s="1">
        <f t="shared" si="117"/>
        <v>42</v>
      </c>
      <c r="U138" s="1">
        <f t="shared" si="117"/>
        <v>42</v>
      </c>
      <c r="V138" s="1">
        <f t="shared" si="117"/>
        <v>43</v>
      </c>
      <c r="W138" s="1">
        <f t="shared" si="117"/>
        <v>43</v>
      </c>
      <c r="X138" s="1">
        <f t="shared" si="117"/>
        <v>43</v>
      </c>
      <c r="Y138" s="1">
        <f t="shared" si="117"/>
        <v>44</v>
      </c>
      <c r="Z138" s="1">
        <f t="shared" si="117"/>
        <v>85</v>
      </c>
      <c r="AA138" s="1">
        <f t="shared" si="117"/>
        <v>85</v>
      </c>
      <c r="AB138" s="1">
        <f t="shared" si="117"/>
        <v>86</v>
      </c>
      <c r="AC138" s="1">
        <f t="shared" si="117"/>
        <v>87</v>
      </c>
      <c r="AD138" s="1">
        <f t="shared" si="117"/>
        <v>88</v>
      </c>
      <c r="AE138" s="1">
        <f t="shared" si="117"/>
        <v>88</v>
      </c>
      <c r="AF138" s="1">
        <f t="shared" si="117"/>
        <v>90</v>
      </c>
      <c r="AG138" s="1">
        <f t="shared" si="117"/>
        <v>91</v>
      </c>
      <c r="AH138" s="1">
        <f t="shared" si="117"/>
        <v>91</v>
      </c>
      <c r="AI138" s="1">
        <f t="shared" si="117"/>
        <v>92</v>
      </c>
      <c r="AJ138" s="1">
        <f t="shared" si="117"/>
        <v>134</v>
      </c>
      <c r="AK138" s="1">
        <f t="shared" si="117"/>
        <v>135</v>
      </c>
      <c r="AL138" s="1">
        <f t="shared" si="117"/>
        <v>136</v>
      </c>
      <c r="AM138" s="1">
        <f t="shared" si="117"/>
        <v>137</v>
      </c>
      <c r="AN138" s="1">
        <f t="shared" si="117"/>
        <v>139</v>
      </c>
      <c r="AO138" s="1">
        <f t="shared" si="117"/>
        <v>139</v>
      </c>
      <c r="AP138" s="1">
        <f t="shared" si="117"/>
        <v>142</v>
      </c>
      <c r="AQ138" s="1">
        <f t="shared" si="117"/>
        <v>144</v>
      </c>
      <c r="AR138" s="1">
        <f t="shared" si="117"/>
        <v>144</v>
      </c>
      <c r="AS138" s="1">
        <f t="shared" si="117"/>
        <v>145</v>
      </c>
      <c r="AT138" s="1">
        <f t="shared" si="117"/>
        <v>188</v>
      </c>
      <c r="AU138" s="1">
        <f t="shared" si="117"/>
        <v>190</v>
      </c>
      <c r="AV138" s="16"/>
    </row>
    <row r="139" spans="4:48">
      <c r="D139" s="1" t="s">
        <v>166</v>
      </c>
      <c r="F139" s="4" t="s">
        <v>169</v>
      </c>
      <c r="H139" s="17"/>
      <c r="I139" s="63">
        <v>0</v>
      </c>
      <c r="J139" s="1">
        <f t="shared" si="118"/>
        <v>0</v>
      </c>
      <c r="K139" s="1">
        <f t="shared" si="118"/>
        <v>0</v>
      </c>
      <c r="L139" s="1">
        <f t="shared" si="117"/>
        <v>0</v>
      </c>
      <c r="M139" s="1">
        <f t="shared" si="117"/>
        <v>0</v>
      </c>
      <c r="N139" s="1">
        <f t="shared" si="117"/>
        <v>0</v>
      </c>
      <c r="O139" s="1">
        <f t="shared" si="117"/>
        <v>0</v>
      </c>
      <c r="P139" s="1">
        <f t="shared" si="117"/>
        <v>0</v>
      </c>
      <c r="Q139" s="1">
        <f t="shared" si="117"/>
        <v>41</v>
      </c>
      <c r="R139" s="1">
        <f t="shared" si="117"/>
        <v>40</v>
      </c>
      <c r="S139" s="1">
        <f t="shared" si="117"/>
        <v>41</v>
      </c>
      <c r="T139" s="1">
        <f t="shared" si="117"/>
        <v>41</v>
      </c>
      <c r="U139" s="1">
        <f t="shared" si="117"/>
        <v>42</v>
      </c>
      <c r="V139" s="1">
        <f t="shared" si="117"/>
        <v>42</v>
      </c>
      <c r="W139" s="1">
        <f t="shared" si="117"/>
        <v>43</v>
      </c>
      <c r="X139" s="1">
        <f t="shared" si="117"/>
        <v>43</v>
      </c>
      <c r="Y139" s="1">
        <f t="shared" si="117"/>
        <v>43</v>
      </c>
      <c r="Z139" s="1">
        <f t="shared" si="117"/>
        <v>44</v>
      </c>
      <c r="AA139" s="1">
        <f t="shared" si="117"/>
        <v>85</v>
      </c>
      <c r="AB139" s="1">
        <f t="shared" si="117"/>
        <v>85</v>
      </c>
      <c r="AC139" s="1">
        <f t="shared" si="117"/>
        <v>86</v>
      </c>
      <c r="AD139" s="1">
        <f t="shared" si="117"/>
        <v>87</v>
      </c>
      <c r="AE139" s="1">
        <f t="shared" si="117"/>
        <v>88</v>
      </c>
      <c r="AF139" s="1">
        <f t="shared" si="117"/>
        <v>88</v>
      </c>
      <c r="AG139" s="1">
        <f t="shared" si="117"/>
        <v>90</v>
      </c>
      <c r="AH139" s="1">
        <f t="shared" si="117"/>
        <v>91</v>
      </c>
      <c r="AI139" s="1">
        <f t="shared" si="117"/>
        <v>91</v>
      </c>
      <c r="AJ139" s="1">
        <f t="shared" si="117"/>
        <v>92</v>
      </c>
      <c r="AK139" s="1">
        <f t="shared" si="117"/>
        <v>134</v>
      </c>
      <c r="AL139" s="1">
        <f t="shared" si="117"/>
        <v>135</v>
      </c>
      <c r="AM139" s="1">
        <f t="shared" si="117"/>
        <v>136</v>
      </c>
      <c r="AN139" s="1">
        <f t="shared" si="117"/>
        <v>137</v>
      </c>
      <c r="AO139" s="1">
        <f t="shared" si="117"/>
        <v>139</v>
      </c>
      <c r="AP139" s="1">
        <f t="shared" si="117"/>
        <v>139</v>
      </c>
      <c r="AQ139" s="1">
        <f t="shared" si="117"/>
        <v>142</v>
      </c>
      <c r="AR139" s="1">
        <f t="shared" si="117"/>
        <v>144</v>
      </c>
      <c r="AS139" s="1">
        <f t="shared" si="117"/>
        <v>144</v>
      </c>
      <c r="AT139" s="1">
        <f t="shared" si="117"/>
        <v>145</v>
      </c>
      <c r="AU139" s="1">
        <f t="shared" si="117"/>
        <v>188</v>
      </c>
      <c r="AV139" s="16"/>
    </row>
    <row r="140" spans="4:48">
      <c r="D140" s="1" t="s">
        <v>167</v>
      </c>
      <c r="F140" s="4" t="s">
        <v>169</v>
      </c>
      <c r="H140" s="17"/>
      <c r="I140" s="63">
        <v>0</v>
      </c>
      <c r="J140" s="1">
        <f t="shared" si="118"/>
        <v>0</v>
      </c>
      <c r="K140" s="1">
        <f t="shared" si="118"/>
        <v>0</v>
      </c>
      <c r="L140" s="1">
        <f t="shared" si="117"/>
        <v>0</v>
      </c>
      <c r="M140" s="1">
        <f t="shared" si="117"/>
        <v>0</v>
      </c>
      <c r="N140" s="1">
        <f t="shared" si="117"/>
        <v>0</v>
      </c>
      <c r="O140" s="1">
        <f t="shared" si="117"/>
        <v>0</v>
      </c>
      <c r="P140" s="1">
        <f t="shared" si="117"/>
        <v>0</v>
      </c>
      <c r="Q140" s="1">
        <f t="shared" si="117"/>
        <v>0</v>
      </c>
      <c r="R140" s="1">
        <f t="shared" si="117"/>
        <v>41</v>
      </c>
      <c r="S140" s="1">
        <f t="shared" si="117"/>
        <v>40</v>
      </c>
      <c r="T140" s="1">
        <f t="shared" si="117"/>
        <v>41</v>
      </c>
      <c r="U140" s="1">
        <f t="shared" si="117"/>
        <v>41</v>
      </c>
      <c r="V140" s="1">
        <f t="shared" si="117"/>
        <v>42</v>
      </c>
      <c r="W140" s="1">
        <f t="shared" si="117"/>
        <v>42</v>
      </c>
      <c r="X140" s="1">
        <f t="shared" si="117"/>
        <v>43</v>
      </c>
      <c r="Y140" s="1">
        <f t="shared" si="117"/>
        <v>43</v>
      </c>
      <c r="Z140" s="1">
        <f t="shared" si="117"/>
        <v>43</v>
      </c>
      <c r="AA140" s="1">
        <f t="shared" si="117"/>
        <v>44</v>
      </c>
      <c r="AB140" s="1">
        <f t="shared" si="117"/>
        <v>85</v>
      </c>
      <c r="AC140" s="1">
        <f t="shared" ref="L140:AU141" si="119">AB139</f>
        <v>85</v>
      </c>
      <c r="AD140" s="1">
        <f t="shared" si="119"/>
        <v>86</v>
      </c>
      <c r="AE140" s="1">
        <f t="shared" si="119"/>
        <v>87</v>
      </c>
      <c r="AF140" s="1">
        <f t="shared" si="119"/>
        <v>88</v>
      </c>
      <c r="AG140" s="1">
        <f t="shared" si="119"/>
        <v>88</v>
      </c>
      <c r="AH140" s="1">
        <f t="shared" si="119"/>
        <v>90</v>
      </c>
      <c r="AI140" s="1">
        <f t="shared" si="119"/>
        <v>91</v>
      </c>
      <c r="AJ140" s="1">
        <f t="shared" si="119"/>
        <v>91</v>
      </c>
      <c r="AK140" s="1">
        <f t="shared" si="119"/>
        <v>92</v>
      </c>
      <c r="AL140" s="1">
        <f t="shared" si="119"/>
        <v>134</v>
      </c>
      <c r="AM140" s="1">
        <f t="shared" si="119"/>
        <v>135</v>
      </c>
      <c r="AN140" s="1">
        <f t="shared" si="119"/>
        <v>136</v>
      </c>
      <c r="AO140" s="1">
        <f t="shared" si="119"/>
        <v>137</v>
      </c>
      <c r="AP140" s="1">
        <f t="shared" si="119"/>
        <v>139</v>
      </c>
      <c r="AQ140" s="1">
        <f t="shared" si="119"/>
        <v>139</v>
      </c>
      <c r="AR140" s="1">
        <f t="shared" si="119"/>
        <v>142</v>
      </c>
      <c r="AS140" s="1">
        <f t="shared" si="119"/>
        <v>144</v>
      </c>
      <c r="AT140" s="1">
        <f t="shared" si="119"/>
        <v>144</v>
      </c>
      <c r="AU140" s="1">
        <f t="shared" si="119"/>
        <v>145</v>
      </c>
      <c r="AV140" s="16"/>
    </row>
    <row r="141" spans="4:48">
      <c r="D141" s="1" t="s">
        <v>168</v>
      </c>
      <c r="F141" s="4" t="s">
        <v>169</v>
      </c>
      <c r="H141" s="17"/>
      <c r="I141" s="63">
        <v>0</v>
      </c>
      <c r="J141" s="1">
        <f t="shared" si="118"/>
        <v>0</v>
      </c>
      <c r="K141" s="1">
        <f t="shared" si="118"/>
        <v>0</v>
      </c>
      <c r="L141" s="1">
        <f t="shared" si="119"/>
        <v>0</v>
      </c>
      <c r="M141" s="1">
        <f t="shared" si="119"/>
        <v>0</v>
      </c>
      <c r="N141" s="1">
        <f t="shared" si="119"/>
        <v>0</v>
      </c>
      <c r="O141" s="1">
        <f t="shared" si="119"/>
        <v>0</v>
      </c>
      <c r="P141" s="1">
        <f t="shared" si="119"/>
        <v>0</v>
      </c>
      <c r="Q141" s="1">
        <f t="shared" si="119"/>
        <v>0</v>
      </c>
      <c r="R141" s="1">
        <f t="shared" si="119"/>
        <v>0</v>
      </c>
      <c r="S141" s="1">
        <f t="shared" si="119"/>
        <v>41</v>
      </c>
      <c r="T141" s="1">
        <f t="shared" si="119"/>
        <v>40</v>
      </c>
      <c r="U141" s="1">
        <f t="shared" si="119"/>
        <v>41</v>
      </c>
      <c r="V141" s="1">
        <f t="shared" si="119"/>
        <v>41</v>
      </c>
      <c r="W141" s="1">
        <f t="shared" si="119"/>
        <v>42</v>
      </c>
      <c r="X141" s="1">
        <f t="shared" si="119"/>
        <v>42</v>
      </c>
      <c r="Y141" s="1">
        <f t="shared" si="119"/>
        <v>43</v>
      </c>
      <c r="Z141" s="1">
        <f t="shared" si="119"/>
        <v>43</v>
      </c>
      <c r="AA141" s="1">
        <f t="shared" si="119"/>
        <v>43</v>
      </c>
      <c r="AB141" s="1">
        <f t="shared" si="119"/>
        <v>44</v>
      </c>
      <c r="AC141" s="1">
        <f t="shared" si="119"/>
        <v>85</v>
      </c>
      <c r="AD141" s="1">
        <f t="shared" si="119"/>
        <v>85</v>
      </c>
      <c r="AE141" s="1">
        <f t="shared" si="119"/>
        <v>86</v>
      </c>
      <c r="AF141" s="1">
        <f t="shared" si="119"/>
        <v>87</v>
      </c>
      <c r="AG141" s="1">
        <f t="shared" si="119"/>
        <v>88</v>
      </c>
      <c r="AH141" s="1">
        <f t="shared" si="119"/>
        <v>88</v>
      </c>
      <c r="AI141" s="1">
        <f t="shared" si="119"/>
        <v>90</v>
      </c>
      <c r="AJ141" s="1">
        <f t="shared" si="119"/>
        <v>91</v>
      </c>
      <c r="AK141" s="1">
        <f t="shared" si="119"/>
        <v>91</v>
      </c>
      <c r="AL141" s="1">
        <f t="shared" si="119"/>
        <v>92</v>
      </c>
      <c r="AM141" s="1">
        <f t="shared" si="119"/>
        <v>134</v>
      </c>
      <c r="AN141" s="1">
        <f t="shared" si="119"/>
        <v>135</v>
      </c>
      <c r="AO141" s="1">
        <f t="shared" si="119"/>
        <v>136</v>
      </c>
      <c r="AP141" s="1">
        <f t="shared" si="119"/>
        <v>137</v>
      </c>
      <c r="AQ141" s="1">
        <f t="shared" si="119"/>
        <v>139</v>
      </c>
      <c r="AR141" s="1">
        <f t="shared" si="119"/>
        <v>139</v>
      </c>
      <c r="AS141" s="1">
        <f t="shared" si="119"/>
        <v>142</v>
      </c>
      <c r="AT141" s="1">
        <f t="shared" si="119"/>
        <v>144</v>
      </c>
      <c r="AU141" s="1">
        <f t="shared" si="119"/>
        <v>144</v>
      </c>
      <c r="AV141" s="16"/>
    </row>
    <row r="142" spans="4:48">
      <c r="F142" s="1"/>
      <c r="H142" s="17"/>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6"/>
    </row>
    <row r="143" spans="4:48">
      <c r="D143" s="1" t="s">
        <v>170</v>
      </c>
      <c r="E143" s="1"/>
      <c r="F143" s="4" t="s">
        <v>169</v>
      </c>
      <c r="H143" s="17"/>
      <c r="I143" s="63">
        <f>SUM(I132:I141)</f>
        <v>0</v>
      </c>
      <c r="J143" s="50">
        <f>SUM(J132:J141)</f>
        <v>41</v>
      </c>
      <c r="K143" s="50">
        <f>SUM(K132:K141)</f>
        <v>81</v>
      </c>
      <c r="L143" s="50">
        <f t="shared" ref="L143:AU143" si="120">SUM(L132:L141)</f>
        <v>122</v>
      </c>
      <c r="M143" s="50">
        <f t="shared" si="120"/>
        <v>163</v>
      </c>
      <c r="N143" s="50">
        <f t="shared" si="120"/>
        <v>205</v>
      </c>
      <c r="O143" s="50">
        <f t="shared" si="120"/>
        <v>247</v>
      </c>
      <c r="P143" s="50">
        <f t="shared" si="120"/>
        <v>290</v>
      </c>
      <c r="Q143" s="50">
        <f t="shared" si="120"/>
        <v>333</v>
      </c>
      <c r="R143" s="50">
        <f t="shared" si="120"/>
        <v>376</v>
      </c>
      <c r="S143" s="50">
        <f t="shared" si="120"/>
        <v>420</v>
      </c>
      <c r="T143" s="50">
        <f t="shared" si="120"/>
        <v>464</v>
      </c>
      <c r="U143" s="50">
        <f t="shared" si="120"/>
        <v>509</v>
      </c>
      <c r="V143" s="50">
        <f t="shared" si="120"/>
        <v>554</v>
      </c>
      <c r="W143" s="50">
        <f t="shared" si="120"/>
        <v>600</v>
      </c>
      <c r="X143" s="50">
        <f t="shared" si="120"/>
        <v>646</v>
      </c>
      <c r="Y143" s="50">
        <f t="shared" si="120"/>
        <v>692</v>
      </c>
      <c r="Z143" s="50">
        <f t="shared" si="120"/>
        <v>739</v>
      </c>
      <c r="AA143" s="50">
        <f t="shared" si="120"/>
        <v>787</v>
      </c>
      <c r="AB143" s="50">
        <f t="shared" si="120"/>
        <v>835</v>
      </c>
      <c r="AC143" s="50">
        <f t="shared" si="120"/>
        <v>883</v>
      </c>
      <c r="AD143" s="50">
        <f t="shared" si="120"/>
        <v>932</v>
      </c>
      <c r="AE143" s="50">
        <f t="shared" si="120"/>
        <v>982</v>
      </c>
      <c r="AF143" s="50">
        <f t="shared" si="120"/>
        <v>1032</v>
      </c>
      <c r="AG143" s="50">
        <f t="shared" si="120"/>
        <v>1082</v>
      </c>
      <c r="AH143" s="50">
        <f t="shared" si="120"/>
        <v>1133</v>
      </c>
      <c r="AI143" s="50">
        <f t="shared" si="120"/>
        <v>1184</v>
      </c>
      <c r="AJ143" s="50">
        <f t="shared" si="120"/>
        <v>1236</v>
      </c>
      <c r="AK143" s="50">
        <f t="shared" si="120"/>
        <v>1289</v>
      </c>
      <c r="AL143" s="50">
        <f t="shared" si="120"/>
        <v>1342</v>
      </c>
      <c r="AM143" s="50">
        <f t="shared" si="120"/>
        <v>1395</v>
      </c>
      <c r="AN143" s="50">
        <f t="shared" si="120"/>
        <v>1449</v>
      </c>
      <c r="AO143" s="50">
        <f t="shared" si="120"/>
        <v>1504</v>
      </c>
      <c r="AP143" s="50">
        <f t="shared" si="120"/>
        <v>1559</v>
      </c>
      <c r="AQ143" s="50">
        <f t="shared" si="120"/>
        <v>1615</v>
      </c>
      <c r="AR143" s="50">
        <f t="shared" si="120"/>
        <v>1671</v>
      </c>
      <c r="AS143" s="50">
        <f t="shared" si="120"/>
        <v>1728</v>
      </c>
      <c r="AT143" s="50">
        <f t="shared" si="120"/>
        <v>1785</v>
      </c>
      <c r="AU143" s="50">
        <f t="shared" si="120"/>
        <v>1843</v>
      </c>
      <c r="AV143" s="16"/>
    </row>
    <row r="144" spans="4:48">
      <c r="D144" s="1"/>
      <c r="E144" s="1"/>
      <c r="F144" s="1"/>
      <c r="H144" s="1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6"/>
    </row>
    <row r="145" spans="4:48">
      <c r="D145" s="1" t="s">
        <v>310</v>
      </c>
      <c r="E145" s="1"/>
      <c r="F145" s="4" t="s">
        <v>169</v>
      </c>
      <c r="H145" s="17"/>
      <c r="I145" s="64">
        <f>I143+I130</f>
        <v>4009</v>
      </c>
      <c r="J145" s="50">
        <f t="shared" ref="J145:K145" si="121">J143+J130</f>
        <v>4050</v>
      </c>
      <c r="K145" s="50">
        <f t="shared" si="121"/>
        <v>4090</v>
      </c>
      <c r="L145" s="50">
        <f t="shared" ref="L145:AU145" si="122">L143+L130</f>
        <v>4131</v>
      </c>
      <c r="M145" s="50">
        <f t="shared" si="122"/>
        <v>4172</v>
      </c>
      <c r="N145" s="50">
        <f t="shared" si="122"/>
        <v>4214</v>
      </c>
      <c r="O145" s="50">
        <f t="shared" si="122"/>
        <v>4256</v>
      </c>
      <c r="P145" s="50">
        <f t="shared" si="122"/>
        <v>4299</v>
      </c>
      <c r="Q145" s="50">
        <f t="shared" si="122"/>
        <v>4342</v>
      </c>
      <c r="R145" s="50">
        <f t="shared" si="122"/>
        <v>4385</v>
      </c>
      <c r="S145" s="50">
        <f t="shared" si="122"/>
        <v>4429</v>
      </c>
      <c r="T145" s="50">
        <f t="shared" si="122"/>
        <v>4473</v>
      </c>
      <c r="U145" s="50">
        <f t="shared" si="122"/>
        <v>4518</v>
      </c>
      <c r="V145" s="50">
        <f t="shared" si="122"/>
        <v>4563</v>
      </c>
      <c r="W145" s="50">
        <f t="shared" si="122"/>
        <v>4609</v>
      </c>
      <c r="X145" s="50">
        <f t="shared" si="122"/>
        <v>4655</v>
      </c>
      <c r="Y145" s="50">
        <f t="shared" si="122"/>
        <v>4701</v>
      </c>
      <c r="Z145" s="50">
        <f t="shared" si="122"/>
        <v>4748</v>
      </c>
      <c r="AA145" s="50">
        <f t="shared" si="122"/>
        <v>4796</v>
      </c>
      <c r="AB145" s="50">
        <f t="shared" si="122"/>
        <v>4844</v>
      </c>
      <c r="AC145" s="50">
        <f t="shared" si="122"/>
        <v>4892</v>
      </c>
      <c r="AD145" s="50">
        <f t="shared" si="122"/>
        <v>4941</v>
      </c>
      <c r="AE145" s="50">
        <f t="shared" si="122"/>
        <v>4991</v>
      </c>
      <c r="AF145" s="50">
        <f t="shared" si="122"/>
        <v>5041</v>
      </c>
      <c r="AG145" s="50">
        <f t="shared" si="122"/>
        <v>5091</v>
      </c>
      <c r="AH145" s="50">
        <f t="shared" si="122"/>
        <v>5142</v>
      </c>
      <c r="AI145" s="50">
        <f t="shared" si="122"/>
        <v>5193</v>
      </c>
      <c r="AJ145" s="50">
        <f t="shared" si="122"/>
        <v>5245</v>
      </c>
      <c r="AK145" s="50">
        <f t="shared" si="122"/>
        <v>5298</v>
      </c>
      <c r="AL145" s="50">
        <f t="shared" si="122"/>
        <v>5351</v>
      </c>
      <c r="AM145" s="50">
        <f t="shared" si="122"/>
        <v>5404</v>
      </c>
      <c r="AN145" s="50">
        <f t="shared" si="122"/>
        <v>5458</v>
      </c>
      <c r="AO145" s="50">
        <f t="shared" si="122"/>
        <v>5513</v>
      </c>
      <c r="AP145" s="50">
        <f t="shared" si="122"/>
        <v>5568</v>
      </c>
      <c r="AQ145" s="50">
        <f t="shared" si="122"/>
        <v>5624</v>
      </c>
      <c r="AR145" s="50">
        <f t="shared" si="122"/>
        <v>5680</v>
      </c>
      <c r="AS145" s="50">
        <f t="shared" si="122"/>
        <v>5737</v>
      </c>
      <c r="AT145" s="50">
        <f t="shared" si="122"/>
        <v>5794</v>
      </c>
      <c r="AU145" s="50">
        <f t="shared" si="122"/>
        <v>5852</v>
      </c>
      <c r="AV145" s="16"/>
    </row>
    <row r="146" spans="4:48">
      <c r="D146" s="1"/>
      <c r="E146" s="1"/>
      <c r="F146" s="1"/>
      <c r="H146" s="1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6"/>
    </row>
    <row r="147" spans="4:48">
      <c r="D147" s="1" t="s">
        <v>172</v>
      </c>
      <c r="E147" s="1"/>
      <c r="F147" s="4" t="s">
        <v>169</v>
      </c>
      <c r="H147" s="17"/>
      <c r="I147" s="1">
        <f>I119+I132</f>
        <v>401</v>
      </c>
      <c r="J147" s="1">
        <f t="shared" ref="J147:K147" si="123">J119+J132</f>
        <v>441</v>
      </c>
      <c r="K147" s="1">
        <f t="shared" si="123"/>
        <v>441</v>
      </c>
      <c r="L147" s="1">
        <f t="shared" ref="L147:AU147" si="124">L119+L132</f>
        <v>442</v>
      </c>
      <c r="M147" s="1">
        <f t="shared" si="124"/>
        <v>442</v>
      </c>
      <c r="N147" s="1">
        <f t="shared" si="124"/>
        <v>443</v>
      </c>
      <c r="O147" s="1">
        <f t="shared" si="124"/>
        <v>443</v>
      </c>
      <c r="P147" s="1">
        <f t="shared" si="124"/>
        <v>444</v>
      </c>
      <c r="Q147" s="1">
        <f t="shared" si="124"/>
        <v>444</v>
      </c>
      <c r="R147" s="1">
        <f t="shared" si="124"/>
        <v>444</v>
      </c>
      <c r="S147" s="1">
        <f t="shared" si="124"/>
        <v>445</v>
      </c>
      <c r="T147" s="1">
        <f t="shared" si="124"/>
        <v>485</v>
      </c>
      <c r="U147" s="1">
        <f t="shared" si="124"/>
        <v>486</v>
      </c>
      <c r="V147" s="1">
        <f t="shared" si="124"/>
        <v>487</v>
      </c>
      <c r="W147" s="1">
        <f t="shared" si="124"/>
        <v>488</v>
      </c>
      <c r="X147" s="1">
        <f t="shared" si="124"/>
        <v>489</v>
      </c>
      <c r="Y147" s="1">
        <f t="shared" si="124"/>
        <v>489</v>
      </c>
      <c r="Z147" s="1">
        <f t="shared" si="124"/>
        <v>491</v>
      </c>
      <c r="AA147" s="1">
        <f t="shared" si="124"/>
        <v>492</v>
      </c>
      <c r="AB147" s="1">
        <f t="shared" si="124"/>
        <v>492</v>
      </c>
      <c r="AC147" s="1">
        <f t="shared" si="124"/>
        <v>493</v>
      </c>
      <c r="AD147" s="1">
        <f t="shared" si="124"/>
        <v>534</v>
      </c>
      <c r="AE147" s="1">
        <f t="shared" si="124"/>
        <v>536</v>
      </c>
      <c r="AF147" s="1">
        <f t="shared" si="124"/>
        <v>537</v>
      </c>
      <c r="AG147" s="1">
        <f t="shared" si="124"/>
        <v>538</v>
      </c>
      <c r="AH147" s="1">
        <f t="shared" si="124"/>
        <v>540</v>
      </c>
      <c r="AI147" s="1">
        <f t="shared" si="124"/>
        <v>540</v>
      </c>
      <c r="AJ147" s="1">
        <f t="shared" si="124"/>
        <v>543</v>
      </c>
      <c r="AK147" s="1">
        <f t="shared" si="124"/>
        <v>545</v>
      </c>
      <c r="AL147" s="1">
        <f t="shared" si="124"/>
        <v>545</v>
      </c>
      <c r="AM147" s="1">
        <f t="shared" si="124"/>
        <v>546</v>
      </c>
      <c r="AN147" s="1">
        <f t="shared" si="124"/>
        <v>588</v>
      </c>
      <c r="AO147" s="1">
        <f t="shared" si="124"/>
        <v>591</v>
      </c>
      <c r="AP147" s="1">
        <f t="shared" si="124"/>
        <v>592</v>
      </c>
      <c r="AQ147" s="1">
        <f t="shared" si="124"/>
        <v>594</v>
      </c>
      <c r="AR147" s="1">
        <f t="shared" si="124"/>
        <v>596</v>
      </c>
      <c r="AS147" s="1">
        <f t="shared" si="124"/>
        <v>597</v>
      </c>
      <c r="AT147" s="1">
        <f t="shared" si="124"/>
        <v>600</v>
      </c>
      <c r="AU147" s="1">
        <f t="shared" si="124"/>
        <v>603</v>
      </c>
      <c r="AV147" s="16"/>
    </row>
    <row r="148" spans="4:48">
      <c r="D148" s="1"/>
      <c r="E148" s="1"/>
      <c r="F148" s="4"/>
      <c r="H148" s="1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6"/>
    </row>
    <row r="149" spans="4:48">
      <c r="D149" s="58" t="s">
        <v>78</v>
      </c>
      <c r="E149" s="57"/>
      <c r="F149" s="59" t="s">
        <v>150</v>
      </c>
      <c r="H149" s="1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6"/>
    </row>
    <row r="150" spans="4:48">
      <c r="D150" s="1"/>
      <c r="E150" s="1"/>
      <c r="F150" s="4"/>
      <c r="H150" s="17"/>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6"/>
    </row>
    <row r="151" spans="4:48">
      <c r="D151" s="1" t="s">
        <v>159</v>
      </c>
      <c r="E151" s="1"/>
      <c r="F151" s="4" t="s">
        <v>169</v>
      </c>
      <c r="H151" s="17"/>
      <c r="I151" s="63">
        <f>ROUND($E$50*$I$45,0)</f>
        <v>887</v>
      </c>
      <c r="J151" s="1">
        <f>I160</f>
        <v>888</v>
      </c>
      <c r="K151" s="1">
        <f>J160</f>
        <v>887</v>
      </c>
      <c r="L151" s="1">
        <f t="shared" ref="L151:AU151" si="125">K160</f>
        <v>887</v>
      </c>
      <c r="M151" s="1">
        <f t="shared" si="125"/>
        <v>887</v>
      </c>
      <c r="N151" s="1">
        <f t="shared" si="125"/>
        <v>887</v>
      </c>
      <c r="O151" s="1">
        <f t="shared" si="125"/>
        <v>887</v>
      </c>
      <c r="P151" s="1">
        <f t="shared" si="125"/>
        <v>887</v>
      </c>
      <c r="Q151" s="1">
        <f t="shared" si="125"/>
        <v>887</v>
      </c>
      <c r="R151" s="1">
        <f t="shared" si="125"/>
        <v>887</v>
      </c>
      <c r="S151" s="1">
        <f t="shared" si="125"/>
        <v>887</v>
      </c>
      <c r="T151" s="1">
        <f t="shared" si="125"/>
        <v>888</v>
      </c>
      <c r="U151" s="1">
        <f t="shared" si="125"/>
        <v>887</v>
      </c>
      <c r="V151" s="1">
        <f t="shared" si="125"/>
        <v>887</v>
      </c>
      <c r="W151" s="1">
        <f t="shared" si="125"/>
        <v>887</v>
      </c>
      <c r="X151" s="1">
        <f t="shared" si="125"/>
        <v>887</v>
      </c>
      <c r="Y151" s="1">
        <f t="shared" si="125"/>
        <v>887</v>
      </c>
      <c r="Z151" s="1">
        <f t="shared" si="125"/>
        <v>887</v>
      </c>
      <c r="AA151" s="1">
        <f t="shared" si="125"/>
        <v>887</v>
      </c>
      <c r="AB151" s="1">
        <f t="shared" si="125"/>
        <v>887</v>
      </c>
      <c r="AC151" s="1">
        <f t="shared" si="125"/>
        <v>887</v>
      </c>
      <c r="AD151" s="1">
        <f t="shared" si="125"/>
        <v>888</v>
      </c>
      <c r="AE151" s="1">
        <f t="shared" si="125"/>
        <v>887</v>
      </c>
      <c r="AF151" s="1">
        <f t="shared" si="125"/>
        <v>887</v>
      </c>
      <c r="AG151" s="1">
        <f t="shared" si="125"/>
        <v>887</v>
      </c>
      <c r="AH151" s="1">
        <f t="shared" si="125"/>
        <v>887</v>
      </c>
      <c r="AI151" s="1">
        <f t="shared" si="125"/>
        <v>887</v>
      </c>
      <c r="AJ151" s="1">
        <f t="shared" si="125"/>
        <v>887</v>
      </c>
      <c r="AK151" s="1">
        <f t="shared" si="125"/>
        <v>887</v>
      </c>
      <c r="AL151" s="1">
        <f t="shared" si="125"/>
        <v>887</v>
      </c>
      <c r="AM151" s="1">
        <f t="shared" si="125"/>
        <v>887</v>
      </c>
      <c r="AN151" s="1">
        <f t="shared" si="125"/>
        <v>888</v>
      </c>
      <c r="AO151" s="1">
        <f t="shared" si="125"/>
        <v>887</v>
      </c>
      <c r="AP151" s="1">
        <f t="shared" si="125"/>
        <v>887</v>
      </c>
      <c r="AQ151" s="1">
        <f t="shared" si="125"/>
        <v>887</v>
      </c>
      <c r="AR151" s="1">
        <f t="shared" si="125"/>
        <v>887</v>
      </c>
      <c r="AS151" s="1">
        <f t="shared" si="125"/>
        <v>887</v>
      </c>
      <c r="AT151" s="1">
        <f t="shared" si="125"/>
        <v>887</v>
      </c>
      <c r="AU151" s="1">
        <f t="shared" si="125"/>
        <v>887</v>
      </c>
      <c r="AV151" s="16"/>
    </row>
    <row r="152" spans="4:48">
      <c r="D152" s="1" t="s">
        <v>160</v>
      </c>
      <c r="E152" s="1"/>
      <c r="F152" s="4" t="s">
        <v>169</v>
      </c>
      <c r="H152" s="17"/>
      <c r="I152" s="63">
        <f t="shared" ref="I152:I159" si="126">ROUND($E$50*$I$45,0)</f>
        <v>887</v>
      </c>
      <c r="J152" s="1">
        <f>I151</f>
        <v>887</v>
      </c>
      <c r="K152" s="1">
        <f>J151</f>
        <v>888</v>
      </c>
      <c r="L152" s="1">
        <f t="shared" ref="L152:AU159" si="127">K151</f>
        <v>887</v>
      </c>
      <c r="M152" s="1">
        <f t="shared" si="127"/>
        <v>887</v>
      </c>
      <c r="N152" s="1">
        <f t="shared" si="127"/>
        <v>887</v>
      </c>
      <c r="O152" s="1">
        <f t="shared" si="127"/>
        <v>887</v>
      </c>
      <c r="P152" s="1">
        <f t="shared" si="127"/>
        <v>887</v>
      </c>
      <c r="Q152" s="1">
        <f t="shared" si="127"/>
        <v>887</v>
      </c>
      <c r="R152" s="1">
        <f t="shared" si="127"/>
        <v>887</v>
      </c>
      <c r="S152" s="1">
        <f t="shared" si="127"/>
        <v>887</v>
      </c>
      <c r="T152" s="1">
        <f t="shared" si="127"/>
        <v>887</v>
      </c>
      <c r="U152" s="1">
        <f t="shared" si="127"/>
        <v>888</v>
      </c>
      <c r="V152" s="1">
        <f t="shared" si="127"/>
        <v>887</v>
      </c>
      <c r="W152" s="1">
        <f t="shared" si="127"/>
        <v>887</v>
      </c>
      <c r="X152" s="1">
        <f t="shared" si="127"/>
        <v>887</v>
      </c>
      <c r="Y152" s="1">
        <f t="shared" si="127"/>
        <v>887</v>
      </c>
      <c r="Z152" s="1">
        <f t="shared" si="127"/>
        <v>887</v>
      </c>
      <c r="AA152" s="1">
        <f t="shared" si="127"/>
        <v>887</v>
      </c>
      <c r="AB152" s="1">
        <f t="shared" si="127"/>
        <v>887</v>
      </c>
      <c r="AC152" s="1">
        <f t="shared" si="127"/>
        <v>887</v>
      </c>
      <c r="AD152" s="1">
        <f t="shared" si="127"/>
        <v>887</v>
      </c>
      <c r="AE152" s="1">
        <f t="shared" si="127"/>
        <v>888</v>
      </c>
      <c r="AF152" s="1">
        <f t="shared" si="127"/>
        <v>887</v>
      </c>
      <c r="AG152" s="1">
        <f t="shared" si="127"/>
        <v>887</v>
      </c>
      <c r="AH152" s="1">
        <f t="shared" si="127"/>
        <v>887</v>
      </c>
      <c r="AI152" s="1">
        <f t="shared" si="127"/>
        <v>887</v>
      </c>
      <c r="AJ152" s="1">
        <f t="shared" si="127"/>
        <v>887</v>
      </c>
      <c r="AK152" s="1">
        <f t="shared" si="127"/>
        <v>887</v>
      </c>
      <c r="AL152" s="1">
        <f t="shared" si="127"/>
        <v>887</v>
      </c>
      <c r="AM152" s="1">
        <f t="shared" si="127"/>
        <v>887</v>
      </c>
      <c r="AN152" s="1">
        <f t="shared" si="127"/>
        <v>887</v>
      </c>
      <c r="AO152" s="1">
        <f t="shared" si="127"/>
        <v>888</v>
      </c>
      <c r="AP152" s="1">
        <f t="shared" si="127"/>
        <v>887</v>
      </c>
      <c r="AQ152" s="1">
        <f t="shared" si="127"/>
        <v>887</v>
      </c>
      <c r="AR152" s="1">
        <f t="shared" si="127"/>
        <v>887</v>
      </c>
      <c r="AS152" s="1">
        <f t="shared" si="127"/>
        <v>887</v>
      </c>
      <c r="AT152" s="1">
        <f t="shared" si="127"/>
        <v>887</v>
      </c>
      <c r="AU152" s="1">
        <f t="shared" si="127"/>
        <v>887</v>
      </c>
      <c r="AV152" s="16"/>
    </row>
    <row r="153" spans="4:48">
      <c r="D153" s="1" t="s">
        <v>161</v>
      </c>
      <c r="E153" s="1"/>
      <c r="F153" s="4" t="s">
        <v>169</v>
      </c>
      <c r="H153" s="17"/>
      <c r="I153" s="63">
        <f t="shared" si="126"/>
        <v>887</v>
      </c>
      <c r="J153" s="1">
        <f t="shared" ref="J153:J160" si="128">I152</f>
        <v>887</v>
      </c>
      <c r="K153" s="1">
        <f t="shared" ref="K153:K160" si="129">J152</f>
        <v>887</v>
      </c>
      <c r="L153" s="1">
        <f t="shared" si="127"/>
        <v>888</v>
      </c>
      <c r="M153" s="1">
        <f t="shared" si="127"/>
        <v>887</v>
      </c>
      <c r="N153" s="1">
        <f t="shared" si="127"/>
        <v>887</v>
      </c>
      <c r="O153" s="1">
        <f t="shared" si="127"/>
        <v>887</v>
      </c>
      <c r="P153" s="1">
        <f t="shared" si="127"/>
        <v>887</v>
      </c>
      <c r="Q153" s="1">
        <f t="shared" si="127"/>
        <v>887</v>
      </c>
      <c r="R153" s="1">
        <f t="shared" si="127"/>
        <v>887</v>
      </c>
      <c r="S153" s="1">
        <f t="shared" si="127"/>
        <v>887</v>
      </c>
      <c r="T153" s="1">
        <f t="shared" si="127"/>
        <v>887</v>
      </c>
      <c r="U153" s="1">
        <f t="shared" si="127"/>
        <v>887</v>
      </c>
      <c r="V153" s="1">
        <f t="shared" si="127"/>
        <v>888</v>
      </c>
      <c r="W153" s="1">
        <f t="shared" si="127"/>
        <v>887</v>
      </c>
      <c r="X153" s="1">
        <f t="shared" si="127"/>
        <v>887</v>
      </c>
      <c r="Y153" s="1">
        <f t="shared" si="127"/>
        <v>887</v>
      </c>
      <c r="Z153" s="1">
        <f t="shared" si="127"/>
        <v>887</v>
      </c>
      <c r="AA153" s="1">
        <f t="shared" si="127"/>
        <v>887</v>
      </c>
      <c r="AB153" s="1">
        <f t="shared" si="127"/>
        <v>887</v>
      </c>
      <c r="AC153" s="1">
        <f t="shared" si="127"/>
        <v>887</v>
      </c>
      <c r="AD153" s="1">
        <f t="shared" si="127"/>
        <v>887</v>
      </c>
      <c r="AE153" s="1">
        <f t="shared" si="127"/>
        <v>887</v>
      </c>
      <c r="AF153" s="1">
        <f t="shared" si="127"/>
        <v>888</v>
      </c>
      <c r="AG153" s="1">
        <f t="shared" si="127"/>
        <v>887</v>
      </c>
      <c r="AH153" s="1">
        <f t="shared" si="127"/>
        <v>887</v>
      </c>
      <c r="AI153" s="1">
        <f t="shared" si="127"/>
        <v>887</v>
      </c>
      <c r="AJ153" s="1">
        <f t="shared" si="127"/>
        <v>887</v>
      </c>
      <c r="AK153" s="1">
        <f t="shared" si="127"/>
        <v>887</v>
      </c>
      <c r="AL153" s="1">
        <f t="shared" si="127"/>
        <v>887</v>
      </c>
      <c r="AM153" s="1">
        <f t="shared" si="127"/>
        <v>887</v>
      </c>
      <c r="AN153" s="1">
        <f t="shared" si="127"/>
        <v>887</v>
      </c>
      <c r="AO153" s="1">
        <f t="shared" si="127"/>
        <v>887</v>
      </c>
      <c r="AP153" s="1">
        <f t="shared" si="127"/>
        <v>888</v>
      </c>
      <c r="AQ153" s="1">
        <f t="shared" si="127"/>
        <v>887</v>
      </c>
      <c r="AR153" s="1">
        <f t="shared" si="127"/>
        <v>887</v>
      </c>
      <c r="AS153" s="1">
        <f t="shared" si="127"/>
        <v>887</v>
      </c>
      <c r="AT153" s="1">
        <f t="shared" si="127"/>
        <v>887</v>
      </c>
      <c r="AU153" s="1">
        <f t="shared" si="127"/>
        <v>887</v>
      </c>
      <c r="AV153" s="16"/>
    </row>
    <row r="154" spans="4:48">
      <c r="D154" s="1" t="s">
        <v>162</v>
      </c>
      <c r="E154" s="1"/>
      <c r="F154" s="4" t="s">
        <v>169</v>
      </c>
      <c r="H154" s="17"/>
      <c r="I154" s="63">
        <f t="shared" si="126"/>
        <v>887</v>
      </c>
      <c r="J154" s="1">
        <f t="shared" si="128"/>
        <v>887</v>
      </c>
      <c r="K154" s="1">
        <f t="shared" si="129"/>
        <v>887</v>
      </c>
      <c r="L154" s="1">
        <f t="shared" si="127"/>
        <v>887</v>
      </c>
      <c r="M154" s="1">
        <f t="shared" si="127"/>
        <v>888</v>
      </c>
      <c r="N154" s="1">
        <f t="shared" si="127"/>
        <v>887</v>
      </c>
      <c r="O154" s="1">
        <f t="shared" si="127"/>
        <v>887</v>
      </c>
      <c r="P154" s="1">
        <f t="shared" si="127"/>
        <v>887</v>
      </c>
      <c r="Q154" s="1">
        <f t="shared" si="127"/>
        <v>887</v>
      </c>
      <c r="R154" s="1">
        <f t="shared" si="127"/>
        <v>887</v>
      </c>
      <c r="S154" s="1">
        <f t="shared" si="127"/>
        <v>887</v>
      </c>
      <c r="T154" s="1">
        <f t="shared" si="127"/>
        <v>887</v>
      </c>
      <c r="U154" s="1">
        <f t="shared" si="127"/>
        <v>887</v>
      </c>
      <c r="V154" s="1">
        <f t="shared" si="127"/>
        <v>887</v>
      </c>
      <c r="W154" s="1">
        <f t="shared" si="127"/>
        <v>888</v>
      </c>
      <c r="X154" s="1">
        <f t="shared" si="127"/>
        <v>887</v>
      </c>
      <c r="Y154" s="1">
        <f t="shared" si="127"/>
        <v>887</v>
      </c>
      <c r="Z154" s="1">
        <f t="shared" si="127"/>
        <v>887</v>
      </c>
      <c r="AA154" s="1">
        <f t="shared" si="127"/>
        <v>887</v>
      </c>
      <c r="AB154" s="1">
        <f t="shared" si="127"/>
        <v>887</v>
      </c>
      <c r="AC154" s="1">
        <f t="shared" si="127"/>
        <v>887</v>
      </c>
      <c r="AD154" s="1">
        <f t="shared" si="127"/>
        <v>887</v>
      </c>
      <c r="AE154" s="1">
        <f t="shared" si="127"/>
        <v>887</v>
      </c>
      <c r="AF154" s="1">
        <f t="shared" si="127"/>
        <v>887</v>
      </c>
      <c r="AG154" s="1">
        <f t="shared" si="127"/>
        <v>888</v>
      </c>
      <c r="AH154" s="1">
        <f t="shared" si="127"/>
        <v>887</v>
      </c>
      <c r="AI154" s="1">
        <f t="shared" si="127"/>
        <v>887</v>
      </c>
      <c r="AJ154" s="1">
        <f t="shared" si="127"/>
        <v>887</v>
      </c>
      <c r="AK154" s="1">
        <f t="shared" si="127"/>
        <v>887</v>
      </c>
      <c r="AL154" s="1">
        <f t="shared" si="127"/>
        <v>887</v>
      </c>
      <c r="AM154" s="1">
        <f t="shared" si="127"/>
        <v>887</v>
      </c>
      <c r="AN154" s="1">
        <f t="shared" si="127"/>
        <v>887</v>
      </c>
      <c r="AO154" s="1">
        <f t="shared" si="127"/>
        <v>887</v>
      </c>
      <c r="AP154" s="1">
        <f t="shared" si="127"/>
        <v>887</v>
      </c>
      <c r="AQ154" s="1">
        <f t="shared" si="127"/>
        <v>888</v>
      </c>
      <c r="AR154" s="1">
        <f t="shared" si="127"/>
        <v>887</v>
      </c>
      <c r="AS154" s="1">
        <f t="shared" si="127"/>
        <v>887</v>
      </c>
      <c r="AT154" s="1">
        <f t="shared" si="127"/>
        <v>887</v>
      </c>
      <c r="AU154" s="1">
        <f t="shared" si="127"/>
        <v>887</v>
      </c>
      <c r="AV154" s="16"/>
    </row>
    <row r="155" spans="4:48">
      <c r="D155" s="1" t="s">
        <v>163</v>
      </c>
      <c r="E155" s="1"/>
      <c r="F155" s="4" t="s">
        <v>169</v>
      </c>
      <c r="H155" s="17"/>
      <c r="I155" s="63">
        <f t="shared" si="126"/>
        <v>887</v>
      </c>
      <c r="J155" s="1">
        <f t="shared" si="128"/>
        <v>887</v>
      </c>
      <c r="K155" s="1">
        <f t="shared" si="129"/>
        <v>887</v>
      </c>
      <c r="L155" s="1">
        <f t="shared" si="127"/>
        <v>887</v>
      </c>
      <c r="M155" s="1">
        <f t="shared" si="127"/>
        <v>887</v>
      </c>
      <c r="N155" s="1">
        <f t="shared" si="127"/>
        <v>888</v>
      </c>
      <c r="O155" s="1">
        <f t="shared" si="127"/>
        <v>887</v>
      </c>
      <c r="P155" s="1">
        <f t="shared" si="127"/>
        <v>887</v>
      </c>
      <c r="Q155" s="1">
        <f t="shared" si="127"/>
        <v>887</v>
      </c>
      <c r="R155" s="1">
        <f t="shared" si="127"/>
        <v>887</v>
      </c>
      <c r="S155" s="1">
        <f t="shared" si="127"/>
        <v>887</v>
      </c>
      <c r="T155" s="1">
        <f t="shared" si="127"/>
        <v>887</v>
      </c>
      <c r="U155" s="1">
        <f t="shared" si="127"/>
        <v>887</v>
      </c>
      <c r="V155" s="1">
        <f t="shared" si="127"/>
        <v>887</v>
      </c>
      <c r="W155" s="1">
        <f t="shared" si="127"/>
        <v>887</v>
      </c>
      <c r="X155" s="1">
        <f t="shared" si="127"/>
        <v>888</v>
      </c>
      <c r="Y155" s="1">
        <f t="shared" si="127"/>
        <v>887</v>
      </c>
      <c r="Z155" s="1">
        <f t="shared" si="127"/>
        <v>887</v>
      </c>
      <c r="AA155" s="1">
        <f t="shared" si="127"/>
        <v>887</v>
      </c>
      <c r="AB155" s="1">
        <f t="shared" si="127"/>
        <v>887</v>
      </c>
      <c r="AC155" s="1">
        <f t="shared" si="127"/>
        <v>887</v>
      </c>
      <c r="AD155" s="1">
        <f t="shared" si="127"/>
        <v>887</v>
      </c>
      <c r="AE155" s="1">
        <f t="shared" si="127"/>
        <v>887</v>
      </c>
      <c r="AF155" s="1">
        <f t="shared" si="127"/>
        <v>887</v>
      </c>
      <c r="AG155" s="1">
        <f t="shared" si="127"/>
        <v>887</v>
      </c>
      <c r="AH155" s="1">
        <f t="shared" si="127"/>
        <v>888</v>
      </c>
      <c r="AI155" s="1">
        <f t="shared" si="127"/>
        <v>887</v>
      </c>
      <c r="AJ155" s="1">
        <f t="shared" si="127"/>
        <v>887</v>
      </c>
      <c r="AK155" s="1">
        <f t="shared" si="127"/>
        <v>887</v>
      </c>
      <c r="AL155" s="1">
        <f t="shared" si="127"/>
        <v>887</v>
      </c>
      <c r="AM155" s="1">
        <f t="shared" si="127"/>
        <v>887</v>
      </c>
      <c r="AN155" s="1">
        <f t="shared" si="127"/>
        <v>887</v>
      </c>
      <c r="AO155" s="1">
        <f t="shared" si="127"/>
        <v>887</v>
      </c>
      <c r="AP155" s="1">
        <f t="shared" si="127"/>
        <v>887</v>
      </c>
      <c r="AQ155" s="1">
        <f t="shared" si="127"/>
        <v>887</v>
      </c>
      <c r="AR155" s="1">
        <f t="shared" si="127"/>
        <v>888</v>
      </c>
      <c r="AS155" s="1">
        <f t="shared" si="127"/>
        <v>887</v>
      </c>
      <c r="AT155" s="1">
        <f t="shared" si="127"/>
        <v>887</v>
      </c>
      <c r="AU155" s="1">
        <f t="shared" si="127"/>
        <v>887</v>
      </c>
      <c r="AV155" s="16"/>
    </row>
    <row r="156" spans="4:48">
      <c r="D156" s="1" t="s">
        <v>164</v>
      </c>
      <c r="E156" s="1"/>
      <c r="F156" s="4" t="s">
        <v>169</v>
      </c>
      <c r="H156" s="17"/>
      <c r="I156" s="63">
        <f t="shared" si="126"/>
        <v>887</v>
      </c>
      <c r="J156" s="1">
        <f t="shared" si="128"/>
        <v>887</v>
      </c>
      <c r="K156" s="1">
        <f t="shared" si="129"/>
        <v>887</v>
      </c>
      <c r="L156" s="1">
        <f t="shared" si="127"/>
        <v>887</v>
      </c>
      <c r="M156" s="1">
        <f t="shared" si="127"/>
        <v>887</v>
      </c>
      <c r="N156" s="1">
        <f t="shared" si="127"/>
        <v>887</v>
      </c>
      <c r="O156" s="1">
        <f t="shared" si="127"/>
        <v>888</v>
      </c>
      <c r="P156" s="1">
        <f t="shared" si="127"/>
        <v>887</v>
      </c>
      <c r="Q156" s="1">
        <f t="shared" si="127"/>
        <v>887</v>
      </c>
      <c r="R156" s="1">
        <f t="shared" si="127"/>
        <v>887</v>
      </c>
      <c r="S156" s="1">
        <f t="shared" si="127"/>
        <v>887</v>
      </c>
      <c r="T156" s="1">
        <f t="shared" si="127"/>
        <v>887</v>
      </c>
      <c r="U156" s="1">
        <f t="shared" si="127"/>
        <v>887</v>
      </c>
      <c r="V156" s="1">
        <f t="shared" si="127"/>
        <v>887</v>
      </c>
      <c r="W156" s="1">
        <f t="shared" si="127"/>
        <v>887</v>
      </c>
      <c r="X156" s="1">
        <f t="shared" si="127"/>
        <v>887</v>
      </c>
      <c r="Y156" s="1">
        <f t="shared" si="127"/>
        <v>888</v>
      </c>
      <c r="Z156" s="1">
        <f t="shared" si="127"/>
        <v>887</v>
      </c>
      <c r="AA156" s="1">
        <f t="shared" si="127"/>
        <v>887</v>
      </c>
      <c r="AB156" s="1">
        <f t="shared" si="127"/>
        <v>887</v>
      </c>
      <c r="AC156" s="1">
        <f t="shared" si="127"/>
        <v>887</v>
      </c>
      <c r="AD156" s="1">
        <f t="shared" si="127"/>
        <v>887</v>
      </c>
      <c r="AE156" s="1">
        <f t="shared" si="127"/>
        <v>887</v>
      </c>
      <c r="AF156" s="1">
        <f t="shared" si="127"/>
        <v>887</v>
      </c>
      <c r="AG156" s="1">
        <f t="shared" si="127"/>
        <v>887</v>
      </c>
      <c r="AH156" s="1">
        <f t="shared" si="127"/>
        <v>887</v>
      </c>
      <c r="AI156" s="1">
        <f t="shared" si="127"/>
        <v>888</v>
      </c>
      <c r="AJ156" s="1">
        <f t="shared" si="127"/>
        <v>887</v>
      </c>
      <c r="AK156" s="1">
        <f t="shared" si="127"/>
        <v>887</v>
      </c>
      <c r="AL156" s="1">
        <f t="shared" si="127"/>
        <v>887</v>
      </c>
      <c r="AM156" s="1">
        <f t="shared" si="127"/>
        <v>887</v>
      </c>
      <c r="AN156" s="1">
        <f t="shared" si="127"/>
        <v>887</v>
      </c>
      <c r="AO156" s="1">
        <f t="shared" si="127"/>
        <v>887</v>
      </c>
      <c r="AP156" s="1">
        <f t="shared" si="127"/>
        <v>887</v>
      </c>
      <c r="AQ156" s="1">
        <f t="shared" si="127"/>
        <v>887</v>
      </c>
      <c r="AR156" s="1">
        <f t="shared" si="127"/>
        <v>887</v>
      </c>
      <c r="AS156" s="1">
        <f t="shared" si="127"/>
        <v>888</v>
      </c>
      <c r="AT156" s="1">
        <f t="shared" si="127"/>
        <v>887</v>
      </c>
      <c r="AU156" s="1">
        <f t="shared" si="127"/>
        <v>887</v>
      </c>
      <c r="AV156" s="16"/>
    </row>
    <row r="157" spans="4:48">
      <c r="D157" s="1" t="s">
        <v>165</v>
      </c>
      <c r="E157" s="1"/>
      <c r="F157" s="4" t="s">
        <v>169</v>
      </c>
      <c r="H157" s="17"/>
      <c r="I157" s="63">
        <f t="shared" si="126"/>
        <v>887</v>
      </c>
      <c r="J157" s="1">
        <f t="shared" si="128"/>
        <v>887</v>
      </c>
      <c r="K157" s="1">
        <f t="shared" si="129"/>
        <v>887</v>
      </c>
      <c r="L157" s="1">
        <f t="shared" si="127"/>
        <v>887</v>
      </c>
      <c r="M157" s="1">
        <f t="shared" si="127"/>
        <v>887</v>
      </c>
      <c r="N157" s="1">
        <f t="shared" si="127"/>
        <v>887</v>
      </c>
      <c r="O157" s="1">
        <f t="shared" si="127"/>
        <v>887</v>
      </c>
      <c r="P157" s="1">
        <f t="shared" si="127"/>
        <v>888</v>
      </c>
      <c r="Q157" s="1">
        <f t="shared" si="127"/>
        <v>887</v>
      </c>
      <c r="R157" s="1">
        <f t="shared" si="127"/>
        <v>887</v>
      </c>
      <c r="S157" s="1">
        <f t="shared" si="127"/>
        <v>887</v>
      </c>
      <c r="T157" s="1">
        <f t="shared" si="127"/>
        <v>887</v>
      </c>
      <c r="U157" s="1">
        <f t="shared" si="127"/>
        <v>887</v>
      </c>
      <c r="V157" s="1">
        <f t="shared" si="127"/>
        <v>887</v>
      </c>
      <c r="W157" s="1">
        <f t="shared" si="127"/>
        <v>887</v>
      </c>
      <c r="X157" s="1">
        <f t="shared" si="127"/>
        <v>887</v>
      </c>
      <c r="Y157" s="1">
        <f t="shared" si="127"/>
        <v>887</v>
      </c>
      <c r="Z157" s="1">
        <f t="shared" si="127"/>
        <v>888</v>
      </c>
      <c r="AA157" s="1">
        <f t="shared" si="127"/>
        <v>887</v>
      </c>
      <c r="AB157" s="1">
        <f t="shared" si="127"/>
        <v>887</v>
      </c>
      <c r="AC157" s="1">
        <f t="shared" si="127"/>
        <v>887</v>
      </c>
      <c r="AD157" s="1">
        <f t="shared" si="127"/>
        <v>887</v>
      </c>
      <c r="AE157" s="1">
        <f t="shared" si="127"/>
        <v>887</v>
      </c>
      <c r="AF157" s="1">
        <f t="shared" si="127"/>
        <v>887</v>
      </c>
      <c r="AG157" s="1">
        <f t="shared" si="127"/>
        <v>887</v>
      </c>
      <c r="AH157" s="1">
        <f t="shared" si="127"/>
        <v>887</v>
      </c>
      <c r="AI157" s="1">
        <f t="shared" si="127"/>
        <v>887</v>
      </c>
      <c r="AJ157" s="1">
        <f t="shared" si="127"/>
        <v>888</v>
      </c>
      <c r="AK157" s="1">
        <f t="shared" si="127"/>
        <v>887</v>
      </c>
      <c r="AL157" s="1">
        <f t="shared" si="127"/>
        <v>887</v>
      </c>
      <c r="AM157" s="1">
        <f t="shared" si="127"/>
        <v>887</v>
      </c>
      <c r="AN157" s="1">
        <f t="shared" si="127"/>
        <v>887</v>
      </c>
      <c r="AO157" s="1">
        <f t="shared" si="127"/>
        <v>887</v>
      </c>
      <c r="AP157" s="1">
        <f t="shared" si="127"/>
        <v>887</v>
      </c>
      <c r="AQ157" s="1">
        <f t="shared" si="127"/>
        <v>887</v>
      </c>
      <c r="AR157" s="1">
        <f t="shared" si="127"/>
        <v>887</v>
      </c>
      <c r="AS157" s="1">
        <f t="shared" si="127"/>
        <v>887</v>
      </c>
      <c r="AT157" s="1">
        <f t="shared" si="127"/>
        <v>888</v>
      </c>
      <c r="AU157" s="1">
        <f t="shared" si="127"/>
        <v>887</v>
      </c>
      <c r="AV157" s="16"/>
    </row>
    <row r="158" spans="4:48">
      <c r="D158" s="1" t="s">
        <v>166</v>
      </c>
      <c r="E158" s="1"/>
      <c r="F158" s="4" t="s">
        <v>169</v>
      </c>
      <c r="H158" s="17"/>
      <c r="I158" s="63">
        <f t="shared" si="126"/>
        <v>887</v>
      </c>
      <c r="J158" s="1">
        <f t="shared" si="128"/>
        <v>887</v>
      </c>
      <c r="K158" s="1">
        <f t="shared" si="129"/>
        <v>887</v>
      </c>
      <c r="L158" s="1">
        <f t="shared" si="127"/>
        <v>887</v>
      </c>
      <c r="M158" s="1">
        <f t="shared" si="127"/>
        <v>887</v>
      </c>
      <c r="N158" s="1">
        <f t="shared" si="127"/>
        <v>887</v>
      </c>
      <c r="O158" s="1">
        <f t="shared" si="127"/>
        <v>887</v>
      </c>
      <c r="P158" s="1">
        <f t="shared" si="127"/>
        <v>887</v>
      </c>
      <c r="Q158" s="1">
        <f t="shared" si="127"/>
        <v>888</v>
      </c>
      <c r="R158" s="1">
        <f t="shared" si="127"/>
        <v>887</v>
      </c>
      <c r="S158" s="1">
        <f t="shared" si="127"/>
        <v>887</v>
      </c>
      <c r="T158" s="1">
        <f t="shared" si="127"/>
        <v>887</v>
      </c>
      <c r="U158" s="1">
        <f t="shared" si="127"/>
        <v>887</v>
      </c>
      <c r="V158" s="1">
        <f t="shared" si="127"/>
        <v>887</v>
      </c>
      <c r="W158" s="1">
        <f t="shared" si="127"/>
        <v>887</v>
      </c>
      <c r="X158" s="1">
        <f t="shared" si="127"/>
        <v>887</v>
      </c>
      <c r="Y158" s="1">
        <f t="shared" si="127"/>
        <v>887</v>
      </c>
      <c r="Z158" s="1">
        <f t="shared" si="127"/>
        <v>887</v>
      </c>
      <c r="AA158" s="1">
        <f t="shared" si="127"/>
        <v>888</v>
      </c>
      <c r="AB158" s="1">
        <f t="shared" si="127"/>
        <v>887</v>
      </c>
      <c r="AC158" s="1">
        <f t="shared" si="127"/>
        <v>887</v>
      </c>
      <c r="AD158" s="1">
        <f t="shared" si="127"/>
        <v>887</v>
      </c>
      <c r="AE158" s="1">
        <f t="shared" si="127"/>
        <v>887</v>
      </c>
      <c r="AF158" s="1">
        <f t="shared" si="127"/>
        <v>887</v>
      </c>
      <c r="AG158" s="1">
        <f t="shared" si="127"/>
        <v>887</v>
      </c>
      <c r="AH158" s="1">
        <f t="shared" si="127"/>
        <v>887</v>
      </c>
      <c r="AI158" s="1">
        <f t="shared" si="127"/>
        <v>887</v>
      </c>
      <c r="AJ158" s="1">
        <f t="shared" si="127"/>
        <v>887</v>
      </c>
      <c r="AK158" s="1">
        <f t="shared" si="127"/>
        <v>888</v>
      </c>
      <c r="AL158" s="1">
        <f t="shared" si="127"/>
        <v>887</v>
      </c>
      <c r="AM158" s="1">
        <f t="shared" si="127"/>
        <v>887</v>
      </c>
      <c r="AN158" s="1">
        <f t="shared" si="127"/>
        <v>887</v>
      </c>
      <c r="AO158" s="1">
        <f t="shared" si="127"/>
        <v>887</v>
      </c>
      <c r="AP158" s="1">
        <f t="shared" si="127"/>
        <v>887</v>
      </c>
      <c r="AQ158" s="1">
        <f t="shared" si="127"/>
        <v>887</v>
      </c>
      <c r="AR158" s="1">
        <f t="shared" si="127"/>
        <v>887</v>
      </c>
      <c r="AS158" s="1">
        <f t="shared" si="127"/>
        <v>887</v>
      </c>
      <c r="AT158" s="1">
        <f t="shared" si="127"/>
        <v>887</v>
      </c>
      <c r="AU158" s="1">
        <f t="shared" si="127"/>
        <v>888</v>
      </c>
      <c r="AV158" s="16"/>
    </row>
    <row r="159" spans="4:48">
      <c r="D159" s="1" t="s">
        <v>167</v>
      </c>
      <c r="E159" s="1"/>
      <c r="F159" s="4" t="s">
        <v>169</v>
      </c>
      <c r="H159" s="17"/>
      <c r="I159" s="63">
        <f t="shared" si="126"/>
        <v>887</v>
      </c>
      <c r="J159" s="1">
        <f t="shared" si="128"/>
        <v>887</v>
      </c>
      <c r="K159" s="1">
        <f t="shared" si="129"/>
        <v>887</v>
      </c>
      <c r="L159" s="1">
        <f t="shared" si="127"/>
        <v>887</v>
      </c>
      <c r="M159" s="1">
        <f t="shared" si="127"/>
        <v>887</v>
      </c>
      <c r="N159" s="1">
        <f t="shared" si="127"/>
        <v>887</v>
      </c>
      <c r="O159" s="1">
        <f t="shared" ref="O159:O160" si="130">N158</f>
        <v>887</v>
      </c>
      <c r="P159" s="1">
        <f t="shared" ref="P159:P160" si="131">O158</f>
        <v>887</v>
      </c>
      <c r="Q159" s="1">
        <f t="shared" ref="Q159:Q160" si="132">P158</f>
        <v>887</v>
      </c>
      <c r="R159" s="1">
        <f t="shared" ref="R159:R160" si="133">Q158</f>
        <v>888</v>
      </c>
      <c r="S159" s="1">
        <f t="shared" ref="S159:S160" si="134">R158</f>
        <v>887</v>
      </c>
      <c r="T159" s="1">
        <f t="shared" ref="T159:T160" si="135">S158</f>
        <v>887</v>
      </c>
      <c r="U159" s="1">
        <f t="shared" ref="U159:U160" si="136">T158</f>
        <v>887</v>
      </c>
      <c r="V159" s="1">
        <f t="shared" ref="V159:V160" si="137">U158</f>
        <v>887</v>
      </c>
      <c r="W159" s="1">
        <f t="shared" ref="W159:W160" si="138">V158</f>
        <v>887</v>
      </c>
      <c r="X159" s="1">
        <f t="shared" ref="X159:X160" si="139">W158</f>
        <v>887</v>
      </c>
      <c r="Y159" s="1">
        <f t="shared" ref="Y159:Y160" si="140">X158</f>
        <v>887</v>
      </c>
      <c r="Z159" s="1">
        <f t="shared" ref="Z159:Z160" si="141">Y158</f>
        <v>887</v>
      </c>
      <c r="AA159" s="1">
        <f t="shared" ref="AA159:AA160" si="142">Z158</f>
        <v>887</v>
      </c>
      <c r="AB159" s="1">
        <f t="shared" ref="AB159:AB160" si="143">AA158</f>
        <v>888</v>
      </c>
      <c r="AC159" s="1">
        <f t="shared" ref="AC159:AC160" si="144">AB158</f>
        <v>887</v>
      </c>
      <c r="AD159" s="1">
        <f t="shared" ref="AD159:AD160" si="145">AC158</f>
        <v>887</v>
      </c>
      <c r="AE159" s="1">
        <f t="shared" ref="AE159:AE160" si="146">AD158</f>
        <v>887</v>
      </c>
      <c r="AF159" s="1">
        <f t="shared" ref="AF159:AF160" si="147">AE158</f>
        <v>887</v>
      </c>
      <c r="AG159" s="1">
        <f t="shared" ref="AG159:AG160" si="148">AF158</f>
        <v>887</v>
      </c>
      <c r="AH159" s="1">
        <f t="shared" ref="AH159:AH160" si="149">AG158</f>
        <v>887</v>
      </c>
      <c r="AI159" s="1">
        <f t="shared" ref="AI159:AI160" si="150">AH158</f>
        <v>887</v>
      </c>
      <c r="AJ159" s="1">
        <f t="shared" ref="AJ159:AJ160" si="151">AI158</f>
        <v>887</v>
      </c>
      <c r="AK159" s="1">
        <f t="shared" ref="AK159:AK160" si="152">AJ158</f>
        <v>887</v>
      </c>
      <c r="AL159" s="1">
        <f t="shared" ref="AL159:AL160" si="153">AK158</f>
        <v>888</v>
      </c>
      <c r="AM159" s="1">
        <f t="shared" ref="AM159:AM160" si="154">AL158</f>
        <v>887</v>
      </c>
      <c r="AN159" s="1">
        <f t="shared" ref="AN159:AN160" si="155">AM158</f>
        <v>887</v>
      </c>
      <c r="AO159" s="1">
        <f t="shared" ref="AO159:AO160" si="156">AN158</f>
        <v>887</v>
      </c>
      <c r="AP159" s="1">
        <f t="shared" ref="AP159:AP160" si="157">AO158</f>
        <v>887</v>
      </c>
      <c r="AQ159" s="1">
        <f t="shared" ref="AQ159:AQ160" si="158">AP158</f>
        <v>887</v>
      </c>
      <c r="AR159" s="1">
        <f t="shared" ref="AR159:AR160" si="159">AQ158</f>
        <v>887</v>
      </c>
      <c r="AS159" s="1">
        <f t="shared" ref="AS159:AS160" si="160">AR158</f>
        <v>887</v>
      </c>
      <c r="AT159" s="1">
        <f t="shared" ref="AT159:AT160" si="161">AS158</f>
        <v>887</v>
      </c>
      <c r="AU159" s="1">
        <f t="shared" ref="AU159:AU160" si="162">AT158</f>
        <v>887</v>
      </c>
      <c r="AV159" s="16"/>
    </row>
    <row r="160" spans="4:48">
      <c r="D160" s="1" t="s">
        <v>168</v>
      </c>
      <c r="E160" s="1"/>
      <c r="F160" s="4" t="s">
        <v>169</v>
      </c>
      <c r="H160" s="17"/>
      <c r="I160" s="64">
        <f>I45-SUM(I151:I159)</f>
        <v>888</v>
      </c>
      <c r="J160" s="1">
        <f t="shared" si="128"/>
        <v>887</v>
      </c>
      <c r="K160" s="1">
        <f t="shared" si="129"/>
        <v>887</v>
      </c>
      <c r="L160" s="1">
        <f t="shared" ref="L160" si="163">K159</f>
        <v>887</v>
      </c>
      <c r="M160" s="1">
        <f t="shared" ref="M160" si="164">L159</f>
        <v>887</v>
      </c>
      <c r="N160" s="1">
        <f t="shared" ref="N160" si="165">M159</f>
        <v>887</v>
      </c>
      <c r="O160" s="1">
        <f t="shared" si="130"/>
        <v>887</v>
      </c>
      <c r="P160" s="1">
        <f t="shared" si="131"/>
        <v>887</v>
      </c>
      <c r="Q160" s="1">
        <f t="shared" si="132"/>
        <v>887</v>
      </c>
      <c r="R160" s="1">
        <f t="shared" si="133"/>
        <v>887</v>
      </c>
      <c r="S160" s="1">
        <f t="shared" si="134"/>
        <v>888</v>
      </c>
      <c r="T160" s="1">
        <f t="shared" si="135"/>
        <v>887</v>
      </c>
      <c r="U160" s="1">
        <f t="shared" si="136"/>
        <v>887</v>
      </c>
      <c r="V160" s="1">
        <f t="shared" si="137"/>
        <v>887</v>
      </c>
      <c r="W160" s="1">
        <f t="shared" si="138"/>
        <v>887</v>
      </c>
      <c r="X160" s="1">
        <f t="shared" si="139"/>
        <v>887</v>
      </c>
      <c r="Y160" s="1">
        <f t="shared" si="140"/>
        <v>887</v>
      </c>
      <c r="Z160" s="1">
        <f t="shared" si="141"/>
        <v>887</v>
      </c>
      <c r="AA160" s="1">
        <f t="shared" si="142"/>
        <v>887</v>
      </c>
      <c r="AB160" s="1">
        <f t="shared" si="143"/>
        <v>887</v>
      </c>
      <c r="AC160" s="1">
        <f t="shared" si="144"/>
        <v>888</v>
      </c>
      <c r="AD160" s="1">
        <f t="shared" si="145"/>
        <v>887</v>
      </c>
      <c r="AE160" s="1">
        <f t="shared" si="146"/>
        <v>887</v>
      </c>
      <c r="AF160" s="1">
        <f t="shared" si="147"/>
        <v>887</v>
      </c>
      <c r="AG160" s="1">
        <f t="shared" si="148"/>
        <v>887</v>
      </c>
      <c r="AH160" s="1">
        <f t="shared" si="149"/>
        <v>887</v>
      </c>
      <c r="AI160" s="1">
        <f t="shared" si="150"/>
        <v>887</v>
      </c>
      <c r="AJ160" s="1">
        <f t="shared" si="151"/>
        <v>887</v>
      </c>
      <c r="AK160" s="1">
        <f t="shared" si="152"/>
        <v>887</v>
      </c>
      <c r="AL160" s="1">
        <f t="shared" si="153"/>
        <v>887</v>
      </c>
      <c r="AM160" s="1">
        <f t="shared" si="154"/>
        <v>888</v>
      </c>
      <c r="AN160" s="1">
        <f t="shared" si="155"/>
        <v>887</v>
      </c>
      <c r="AO160" s="1">
        <f t="shared" si="156"/>
        <v>887</v>
      </c>
      <c r="AP160" s="1">
        <f t="shared" si="157"/>
        <v>887</v>
      </c>
      <c r="AQ160" s="1">
        <f t="shared" si="158"/>
        <v>887</v>
      </c>
      <c r="AR160" s="1">
        <f t="shared" si="159"/>
        <v>887</v>
      </c>
      <c r="AS160" s="1">
        <f t="shared" si="160"/>
        <v>887</v>
      </c>
      <c r="AT160" s="1">
        <f t="shared" si="161"/>
        <v>887</v>
      </c>
      <c r="AU160" s="1">
        <f t="shared" si="162"/>
        <v>887</v>
      </c>
      <c r="AV160" s="16"/>
    </row>
    <row r="161" spans="4:48">
      <c r="D161" s="1"/>
      <c r="E161" s="1"/>
      <c r="F161" s="1"/>
      <c r="H161" s="17"/>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6"/>
    </row>
    <row r="162" spans="4:48">
      <c r="D162" s="1" t="s">
        <v>26</v>
      </c>
      <c r="E162" s="1"/>
      <c r="F162" s="4" t="s">
        <v>169</v>
      </c>
      <c r="H162" s="17"/>
      <c r="I162" s="64">
        <f>SUM(I151:I160)</f>
        <v>8871</v>
      </c>
      <c r="J162" s="50">
        <f t="shared" ref="J162:K162" si="166">SUM(J151:J160)</f>
        <v>8871</v>
      </c>
      <c r="K162" s="50">
        <f t="shared" si="166"/>
        <v>8871</v>
      </c>
      <c r="L162" s="50">
        <f t="shared" ref="L162:AU162" si="167">SUM(L151:L160)</f>
        <v>8871</v>
      </c>
      <c r="M162" s="50">
        <f t="shared" si="167"/>
        <v>8871</v>
      </c>
      <c r="N162" s="50">
        <f t="shared" si="167"/>
        <v>8871</v>
      </c>
      <c r="O162" s="50">
        <f t="shared" si="167"/>
        <v>8871</v>
      </c>
      <c r="P162" s="50">
        <f t="shared" si="167"/>
        <v>8871</v>
      </c>
      <c r="Q162" s="50">
        <f t="shared" si="167"/>
        <v>8871</v>
      </c>
      <c r="R162" s="50">
        <f t="shared" si="167"/>
        <v>8871</v>
      </c>
      <c r="S162" s="50">
        <f t="shared" si="167"/>
        <v>8871</v>
      </c>
      <c r="T162" s="50">
        <f t="shared" si="167"/>
        <v>8871</v>
      </c>
      <c r="U162" s="50">
        <f t="shared" si="167"/>
        <v>8871</v>
      </c>
      <c r="V162" s="50">
        <f t="shared" si="167"/>
        <v>8871</v>
      </c>
      <c r="W162" s="50">
        <f t="shared" si="167"/>
        <v>8871</v>
      </c>
      <c r="X162" s="50">
        <f t="shared" si="167"/>
        <v>8871</v>
      </c>
      <c r="Y162" s="50">
        <f t="shared" si="167"/>
        <v>8871</v>
      </c>
      <c r="Z162" s="50">
        <f t="shared" si="167"/>
        <v>8871</v>
      </c>
      <c r="AA162" s="50">
        <f t="shared" si="167"/>
        <v>8871</v>
      </c>
      <c r="AB162" s="50">
        <f t="shared" si="167"/>
        <v>8871</v>
      </c>
      <c r="AC162" s="50">
        <f t="shared" si="167"/>
        <v>8871</v>
      </c>
      <c r="AD162" s="50">
        <f t="shared" si="167"/>
        <v>8871</v>
      </c>
      <c r="AE162" s="50">
        <f t="shared" si="167"/>
        <v>8871</v>
      </c>
      <c r="AF162" s="50">
        <f t="shared" si="167"/>
        <v>8871</v>
      </c>
      <c r="AG162" s="50">
        <f t="shared" si="167"/>
        <v>8871</v>
      </c>
      <c r="AH162" s="50">
        <f t="shared" si="167"/>
        <v>8871</v>
      </c>
      <c r="AI162" s="50">
        <f t="shared" si="167"/>
        <v>8871</v>
      </c>
      <c r="AJ162" s="50">
        <f t="shared" si="167"/>
        <v>8871</v>
      </c>
      <c r="AK162" s="50">
        <f t="shared" si="167"/>
        <v>8871</v>
      </c>
      <c r="AL162" s="50">
        <f t="shared" si="167"/>
        <v>8871</v>
      </c>
      <c r="AM162" s="50">
        <f t="shared" si="167"/>
        <v>8871</v>
      </c>
      <c r="AN162" s="50">
        <f t="shared" si="167"/>
        <v>8871</v>
      </c>
      <c r="AO162" s="50">
        <f t="shared" si="167"/>
        <v>8871</v>
      </c>
      <c r="AP162" s="50">
        <f t="shared" si="167"/>
        <v>8871</v>
      </c>
      <c r="AQ162" s="50">
        <f t="shared" si="167"/>
        <v>8871</v>
      </c>
      <c r="AR162" s="50">
        <f t="shared" si="167"/>
        <v>8871</v>
      </c>
      <c r="AS162" s="50">
        <f t="shared" si="167"/>
        <v>8871</v>
      </c>
      <c r="AT162" s="50">
        <f t="shared" si="167"/>
        <v>8871</v>
      </c>
      <c r="AU162" s="50">
        <f t="shared" si="167"/>
        <v>8871</v>
      </c>
      <c r="AV162" s="16"/>
    </row>
    <row r="163" spans="4:48">
      <c r="H163" s="17"/>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6"/>
    </row>
    <row r="164" spans="4:48">
      <c r="D164" s="1" t="s">
        <v>159</v>
      </c>
      <c r="F164" s="4" t="s">
        <v>169</v>
      </c>
      <c r="H164" s="17"/>
      <c r="I164" s="63">
        <v>0</v>
      </c>
      <c r="J164" s="50">
        <f>J45-I45+I173</f>
        <v>89</v>
      </c>
      <c r="K164" s="50">
        <f>K45-J45+J173</f>
        <v>89</v>
      </c>
      <c r="L164" s="50">
        <f t="shared" ref="L164:AU164" si="168">L45-K45+K173</f>
        <v>91</v>
      </c>
      <c r="M164" s="50">
        <f t="shared" si="168"/>
        <v>91</v>
      </c>
      <c r="N164" s="50">
        <f t="shared" si="168"/>
        <v>93</v>
      </c>
      <c r="O164" s="50">
        <f t="shared" si="168"/>
        <v>93</v>
      </c>
      <c r="P164" s="50">
        <f t="shared" si="168"/>
        <v>94</v>
      </c>
      <c r="Q164" s="50">
        <f t="shared" si="168"/>
        <v>95</v>
      </c>
      <c r="R164" s="50">
        <f t="shared" si="168"/>
        <v>96</v>
      </c>
      <c r="S164" s="50">
        <f t="shared" si="168"/>
        <v>97</v>
      </c>
      <c r="T164" s="50">
        <f t="shared" si="168"/>
        <v>187</v>
      </c>
      <c r="U164" s="50">
        <f t="shared" si="168"/>
        <v>188</v>
      </c>
      <c r="V164" s="50">
        <f t="shared" si="168"/>
        <v>191</v>
      </c>
      <c r="W164" s="50">
        <f t="shared" si="168"/>
        <v>192</v>
      </c>
      <c r="X164" s="50">
        <f t="shared" si="168"/>
        <v>195</v>
      </c>
      <c r="Y164" s="50">
        <f t="shared" si="168"/>
        <v>196</v>
      </c>
      <c r="Z164" s="50">
        <f t="shared" si="168"/>
        <v>198</v>
      </c>
      <c r="AA164" s="50">
        <f t="shared" si="168"/>
        <v>200</v>
      </c>
      <c r="AB164" s="50">
        <f t="shared" si="168"/>
        <v>202</v>
      </c>
      <c r="AC164" s="50">
        <f t="shared" si="168"/>
        <v>204</v>
      </c>
      <c r="AD164" s="50">
        <f t="shared" si="168"/>
        <v>296</v>
      </c>
      <c r="AE164" s="50">
        <f t="shared" si="168"/>
        <v>297</v>
      </c>
      <c r="AF164" s="50">
        <f t="shared" si="168"/>
        <v>301</v>
      </c>
      <c r="AG164" s="50">
        <f t="shared" si="168"/>
        <v>304</v>
      </c>
      <c r="AH164" s="50">
        <f t="shared" si="168"/>
        <v>308</v>
      </c>
      <c r="AI164" s="50">
        <f t="shared" si="168"/>
        <v>309</v>
      </c>
      <c r="AJ164" s="50">
        <f t="shared" si="168"/>
        <v>313</v>
      </c>
      <c r="AK164" s="50">
        <f t="shared" si="168"/>
        <v>316</v>
      </c>
      <c r="AL164" s="50">
        <f t="shared" si="168"/>
        <v>319</v>
      </c>
      <c r="AM164" s="50">
        <f t="shared" si="168"/>
        <v>323</v>
      </c>
      <c r="AN164" s="50">
        <f t="shared" si="168"/>
        <v>415</v>
      </c>
      <c r="AO164" s="50">
        <f t="shared" si="168"/>
        <v>418</v>
      </c>
      <c r="AP164" s="50">
        <f t="shared" si="168"/>
        <v>423</v>
      </c>
      <c r="AQ164" s="50">
        <f t="shared" si="168"/>
        <v>427</v>
      </c>
      <c r="AR164" s="50">
        <f t="shared" si="168"/>
        <v>433</v>
      </c>
      <c r="AS164" s="50">
        <f t="shared" si="168"/>
        <v>434</v>
      </c>
      <c r="AT164" s="50">
        <f t="shared" si="168"/>
        <v>440</v>
      </c>
      <c r="AU164" s="50">
        <f t="shared" si="168"/>
        <v>445</v>
      </c>
      <c r="AV164" s="16"/>
    </row>
    <row r="165" spans="4:48">
      <c r="D165" s="1" t="s">
        <v>160</v>
      </c>
      <c r="F165" s="4" t="s">
        <v>169</v>
      </c>
      <c r="H165" s="17"/>
      <c r="I165" s="63">
        <v>0</v>
      </c>
      <c r="J165" s="1">
        <f>I164</f>
        <v>0</v>
      </c>
      <c r="K165" s="1">
        <f>J164</f>
        <v>89</v>
      </c>
      <c r="L165" s="1">
        <f t="shared" ref="L165:AU172" si="169">K164</f>
        <v>89</v>
      </c>
      <c r="M165" s="1">
        <f t="shared" si="169"/>
        <v>91</v>
      </c>
      <c r="N165" s="1">
        <f t="shared" si="169"/>
        <v>91</v>
      </c>
      <c r="O165" s="1">
        <f t="shared" si="169"/>
        <v>93</v>
      </c>
      <c r="P165" s="1">
        <f t="shared" si="169"/>
        <v>93</v>
      </c>
      <c r="Q165" s="1">
        <f t="shared" si="169"/>
        <v>94</v>
      </c>
      <c r="R165" s="1">
        <f t="shared" si="169"/>
        <v>95</v>
      </c>
      <c r="S165" s="1">
        <f t="shared" si="169"/>
        <v>96</v>
      </c>
      <c r="T165" s="1">
        <f t="shared" si="169"/>
        <v>97</v>
      </c>
      <c r="U165" s="1">
        <f t="shared" si="169"/>
        <v>187</v>
      </c>
      <c r="V165" s="1">
        <f t="shared" si="169"/>
        <v>188</v>
      </c>
      <c r="W165" s="1">
        <f t="shared" si="169"/>
        <v>191</v>
      </c>
      <c r="X165" s="1">
        <f t="shared" si="169"/>
        <v>192</v>
      </c>
      <c r="Y165" s="1">
        <f t="shared" si="169"/>
        <v>195</v>
      </c>
      <c r="Z165" s="1">
        <f t="shared" si="169"/>
        <v>196</v>
      </c>
      <c r="AA165" s="1">
        <f t="shared" si="169"/>
        <v>198</v>
      </c>
      <c r="AB165" s="1">
        <f t="shared" si="169"/>
        <v>200</v>
      </c>
      <c r="AC165" s="1">
        <f t="shared" si="169"/>
        <v>202</v>
      </c>
      <c r="AD165" s="1">
        <f t="shared" si="169"/>
        <v>204</v>
      </c>
      <c r="AE165" s="1">
        <f t="shared" si="169"/>
        <v>296</v>
      </c>
      <c r="AF165" s="1">
        <f t="shared" si="169"/>
        <v>297</v>
      </c>
      <c r="AG165" s="1">
        <f t="shared" si="169"/>
        <v>301</v>
      </c>
      <c r="AH165" s="1">
        <f t="shared" si="169"/>
        <v>304</v>
      </c>
      <c r="AI165" s="1">
        <f t="shared" si="169"/>
        <v>308</v>
      </c>
      <c r="AJ165" s="1">
        <f t="shared" si="169"/>
        <v>309</v>
      </c>
      <c r="AK165" s="1">
        <f t="shared" si="169"/>
        <v>313</v>
      </c>
      <c r="AL165" s="1">
        <f t="shared" si="169"/>
        <v>316</v>
      </c>
      <c r="AM165" s="1">
        <f t="shared" si="169"/>
        <v>319</v>
      </c>
      <c r="AN165" s="1">
        <f t="shared" si="169"/>
        <v>323</v>
      </c>
      <c r="AO165" s="1">
        <f t="shared" si="169"/>
        <v>415</v>
      </c>
      <c r="AP165" s="1">
        <f t="shared" si="169"/>
        <v>418</v>
      </c>
      <c r="AQ165" s="1">
        <f t="shared" si="169"/>
        <v>423</v>
      </c>
      <c r="AR165" s="1">
        <f t="shared" si="169"/>
        <v>427</v>
      </c>
      <c r="AS165" s="1">
        <f t="shared" si="169"/>
        <v>433</v>
      </c>
      <c r="AT165" s="1">
        <f t="shared" si="169"/>
        <v>434</v>
      </c>
      <c r="AU165" s="1">
        <f t="shared" si="169"/>
        <v>440</v>
      </c>
      <c r="AV165" s="16"/>
    </row>
    <row r="166" spans="4:48">
      <c r="D166" s="1" t="s">
        <v>161</v>
      </c>
      <c r="F166" s="4" t="s">
        <v>169</v>
      </c>
      <c r="H166" s="17"/>
      <c r="I166" s="63">
        <v>0</v>
      </c>
      <c r="J166" s="1">
        <f t="shared" ref="J166:Y173" si="170">I165</f>
        <v>0</v>
      </c>
      <c r="K166" s="1">
        <f t="shared" si="170"/>
        <v>0</v>
      </c>
      <c r="L166" s="1">
        <f t="shared" si="170"/>
        <v>89</v>
      </c>
      <c r="M166" s="1">
        <f t="shared" si="170"/>
        <v>89</v>
      </c>
      <c r="N166" s="1">
        <f t="shared" si="170"/>
        <v>91</v>
      </c>
      <c r="O166" s="1">
        <f t="shared" si="170"/>
        <v>91</v>
      </c>
      <c r="P166" s="1">
        <f t="shared" si="170"/>
        <v>93</v>
      </c>
      <c r="Q166" s="1">
        <f t="shared" si="170"/>
        <v>93</v>
      </c>
      <c r="R166" s="1">
        <f t="shared" si="170"/>
        <v>94</v>
      </c>
      <c r="S166" s="1">
        <f t="shared" si="170"/>
        <v>95</v>
      </c>
      <c r="T166" s="1">
        <f t="shared" si="170"/>
        <v>96</v>
      </c>
      <c r="U166" s="1">
        <f t="shared" si="170"/>
        <v>97</v>
      </c>
      <c r="V166" s="1">
        <f t="shared" si="170"/>
        <v>187</v>
      </c>
      <c r="W166" s="1">
        <f t="shared" si="170"/>
        <v>188</v>
      </c>
      <c r="X166" s="1">
        <f t="shared" si="170"/>
        <v>191</v>
      </c>
      <c r="Y166" s="1">
        <f t="shared" si="170"/>
        <v>192</v>
      </c>
      <c r="Z166" s="1">
        <f t="shared" si="169"/>
        <v>195</v>
      </c>
      <c r="AA166" s="1">
        <f t="shared" si="169"/>
        <v>196</v>
      </c>
      <c r="AB166" s="1">
        <f t="shared" si="169"/>
        <v>198</v>
      </c>
      <c r="AC166" s="1">
        <f t="shared" si="169"/>
        <v>200</v>
      </c>
      <c r="AD166" s="1">
        <f t="shared" si="169"/>
        <v>202</v>
      </c>
      <c r="AE166" s="1">
        <f t="shared" si="169"/>
        <v>204</v>
      </c>
      <c r="AF166" s="1">
        <f t="shared" si="169"/>
        <v>296</v>
      </c>
      <c r="AG166" s="1">
        <f t="shared" si="169"/>
        <v>297</v>
      </c>
      <c r="AH166" s="1">
        <f t="shared" si="169"/>
        <v>301</v>
      </c>
      <c r="AI166" s="1">
        <f t="shared" si="169"/>
        <v>304</v>
      </c>
      <c r="AJ166" s="1">
        <f t="shared" si="169"/>
        <v>308</v>
      </c>
      <c r="AK166" s="1">
        <f t="shared" si="169"/>
        <v>309</v>
      </c>
      <c r="AL166" s="1">
        <f t="shared" si="169"/>
        <v>313</v>
      </c>
      <c r="AM166" s="1">
        <f t="shared" si="169"/>
        <v>316</v>
      </c>
      <c r="AN166" s="1">
        <f t="shared" si="169"/>
        <v>319</v>
      </c>
      <c r="AO166" s="1">
        <f t="shared" si="169"/>
        <v>323</v>
      </c>
      <c r="AP166" s="1">
        <f t="shared" si="169"/>
        <v>415</v>
      </c>
      <c r="AQ166" s="1">
        <f t="shared" si="169"/>
        <v>418</v>
      </c>
      <c r="AR166" s="1">
        <f t="shared" si="169"/>
        <v>423</v>
      </c>
      <c r="AS166" s="1">
        <f t="shared" si="169"/>
        <v>427</v>
      </c>
      <c r="AT166" s="1">
        <f t="shared" si="169"/>
        <v>433</v>
      </c>
      <c r="AU166" s="1">
        <f t="shared" si="169"/>
        <v>434</v>
      </c>
      <c r="AV166" s="16"/>
    </row>
    <row r="167" spans="4:48">
      <c r="D167" s="1" t="s">
        <v>162</v>
      </c>
      <c r="F167" s="4" t="s">
        <v>169</v>
      </c>
      <c r="H167" s="17"/>
      <c r="I167" s="63">
        <v>0</v>
      </c>
      <c r="J167" s="1">
        <f t="shared" si="170"/>
        <v>0</v>
      </c>
      <c r="K167" s="1">
        <f t="shared" si="170"/>
        <v>0</v>
      </c>
      <c r="L167" s="1">
        <f t="shared" si="169"/>
        <v>0</v>
      </c>
      <c r="M167" s="1">
        <f t="shared" si="169"/>
        <v>89</v>
      </c>
      <c r="N167" s="1">
        <f t="shared" si="169"/>
        <v>89</v>
      </c>
      <c r="O167" s="1">
        <f t="shared" si="169"/>
        <v>91</v>
      </c>
      <c r="P167" s="1">
        <f t="shared" si="169"/>
        <v>91</v>
      </c>
      <c r="Q167" s="1">
        <f t="shared" si="169"/>
        <v>93</v>
      </c>
      <c r="R167" s="1">
        <f t="shared" si="169"/>
        <v>93</v>
      </c>
      <c r="S167" s="1">
        <f t="shared" si="169"/>
        <v>94</v>
      </c>
      <c r="T167" s="1">
        <f t="shared" si="169"/>
        <v>95</v>
      </c>
      <c r="U167" s="1">
        <f t="shared" si="169"/>
        <v>96</v>
      </c>
      <c r="V167" s="1">
        <f t="shared" si="169"/>
        <v>97</v>
      </c>
      <c r="W167" s="1">
        <f t="shared" si="169"/>
        <v>187</v>
      </c>
      <c r="X167" s="1">
        <f t="shared" si="169"/>
        <v>188</v>
      </c>
      <c r="Y167" s="1">
        <f t="shared" si="169"/>
        <v>191</v>
      </c>
      <c r="Z167" s="1">
        <f t="shared" si="169"/>
        <v>192</v>
      </c>
      <c r="AA167" s="1">
        <f t="shared" si="169"/>
        <v>195</v>
      </c>
      <c r="AB167" s="1">
        <f t="shared" si="169"/>
        <v>196</v>
      </c>
      <c r="AC167" s="1">
        <f t="shared" si="169"/>
        <v>198</v>
      </c>
      <c r="AD167" s="1">
        <f t="shared" si="169"/>
        <v>200</v>
      </c>
      <c r="AE167" s="1">
        <f t="shared" si="169"/>
        <v>202</v>
      </c>
      <c r="AF167" s="1">
        <f t="shared" si="169"/>
        <v>204</v>
      </c>
      <c r="AG167" s="1">
        <f t="shared" si="169"/>
        <v>296</v>
      </c>
      <c r="AH167" s="1">
        <f t="shared" si="169"/>
        <v>297</v>
      </c>
      <c r="AI167" s="1">
        <f t="shared" si="169"/>
        <v>301</v>
      </c>
      <c r="AJ167" s="1">
        <f t="shared" si="169"/>
        <v>304</v>
      </c>
      <c r="AK167" s="1">
        <f t="shared" si="169"/>
        <v>308</v>
      </c>
      <c r="AL167" s="1">
        <f t="shared" si="169"/>
        <v>309</v>
      </c>
      <c r="AM167" s="1">
        <f t="shared" si="169"/>
        <v>313</v>
      </c>
      <c r="AN167" s="1">
        <f t="shared" si="169"/>
        <v>316</v>
      </c>
      <c r="AO167" s="1">
        <f t="shared" si="169"/>
        <v>319</v>
      </c>
      <c r="AP167" s="1">
        <f t="shared" si="169"/>
        <v>323</v>
      </c>
      <c r="AQ167" s="1">
        <f t="shared" si="169"/>
        <v>415</v>
      </c>
      <c r="AR167" s="1">
        <f t="shared" si="169"/>
        <v>418</v>
      </c>
      <c r="AS167" s="1">
        <f t="shared" si="169"/>
        <v>423</v>
      </c>
      <c r="AT167" s="1">
        <f t="shared" si="169"/>
        <v>427</v>
      </c>
      <c r="AU167" s="1">
        <f t="shared" si="169"/>
        <v>433</v>
      </c>
      <c r="AV167" s="16"/>
    </row>
    <row r="168" spans="4:48">
      <c r="D168" s="1" t="s">
        <v>163</v>
      </c>
      <c r="F168" s="4" t="s">
        <v>169</v>
      </c>
      <c r="H168" s="17"/>
      <c r="I168" s="63">
        <v>0</v>
      </c>
      <c r="J168" s="1">
        <f t="shared" si="170"/>
        <v>0</v>
      </c>
      <c r="K168" s="1">
        <f t="shared" si="170"/>
        <v>0</v>
      </c>
      <c r="L168" s="1">
        <f t="shared" si="169"/>
        <v>0</v>
      </c>
      <c r="M168" s="1">
        <f t="shared" si="169"/>
        <v>0</v>
      </c>
      <c r="N168" s="1">
        <f t="shared" si="169"/>
        <v>89</v>
      </c>
      <c r="O168" s="1">
        <f t="shared" si="169"/>
        <v>89</v>
      </c>
      <c r="P168" s="1">
        <f t="shared" si="169"/>
        <v>91</v>
      </c>
      <c r="Q168" s="1">
        <f t="shared" si="169"/>
        <v>91</v>
      </c>
      <c r="R168" s="1">
        <f t="shared" si="169"/>
        <v>93</v>
      </c>
      <c r="S168" s="1">
        <f t="shared" si="169"/>
        <v>93</v>
      </c>
      <c r="T168" s="1">
        <f t="shared" si="169"/>
        <v>94</v>
      </c>
      <c r="U168" s="1">
        <f t="shared" si="169"/>
        <v>95</v>
      </c>
      <c r="V168" s="1">
        <f t="shared" si="169"/>
        <v>96</v>
      </c>
      <c r="W168" s="1">
        <f t="shared" si="169"/>
        <v>97</v>
      </c>
      <c r="X168" s="1">
        <f t="shared" si="169"/>
        <v>187</v>
      </c>
      <c r="Y168" s="1">
        <f t="shared" si="169"/>
        <v>188</v>
      </c>
      <c r="Z168" s="1">
        <f t="shared" si="169"/>
        <v>191</v>
      </c>
      <c r="AA168" s="1">
        <f t="shared" si="169"/>
        <v>192</v>
      </c>
      <c r="AB168" s="1">
        <f t="shared" si="169"/>
        <v>195</v>
      </c>
      <c r="AC168" s="1">
        <f t="shared" si="169"/>
        <v>196</v>
      </c>
      <c r="AD168" s="1">
        <f t="shared" si="169"/>
        <v>198</v>
      </c>
      <c r="AE168" s="1">
        <f t="shared" si="169"/>
        <v>200</v>
      </c>
      <c r="AF168" s="1">
        <f t="shared" si="169"/>
        <v>202</v>
      </c>
      <c r="AG168" s="1">
        <f t="shared" si="169"/>
        <v>204</v>
      </c>
      <c r="AH168" s="1">
        <f t="shared" si="169"/>
        <v>296</v>
      </c>
      <c r="AI168" s="1">
        <f t="shared" si="169"/>
        <v>297</v>
      </c>
      <c r="AJ168" s="1">
        <f t="shared" si="169"/>
        <v>301</v>
      </c>
      <c r="AK168" s="1">
        <f t="shared" si="169"/>
        <v>304</v>
      </c>
      <c r="AL168" s="1">
        <f t="shared" si="169"/>
        <v>308</v>
      </c>
      <c r="AM168" s="1">
        <f t="shared" si="169"/>
        <v>309</v>
      </c>
      <c r="AN168" s="1">
        <f t="shared" si="169"/>
        <v>313</v>
      </c>
      <c r="AO168" s="1">
        <f t="shared" si="169"/>
        <v>316</v>
      </c>
      <c r="AP168" s="1">
        <f t="shared" si="169"/>
        <v>319</v>
      </c>
      <c r="AQ168" s="1">
        <f t="shared" si="169"/>
        <v>323</v>
      </c>
      <c r="AR168" s="1">
        <f t="shared" si="169"/>
        <v>415</v>
      </c>
      <c r="AS168" s="1">
        <f t="shared" si="169"/>
        <v>418</v>
      </c>
      <c r="AT168" s="1">
        <f t="shared" si="169"/>
        <v>423</v>
      </c>
      <c r="AU168" s="1">
        <f t="shared" si="169"/>
        <v>427</v>
      </c>
      <c r="AV168" s="16"/>
    </row>
    <row r="169" spans="4:48">
      <c r="D169" s="1" t="s">
        <v>164</v>
      </c>
      <c r="F169" s="4" t="s">
        <v>169</v>
      </c>
      <c r="H169" s="17"/>
      <c r="I169" s="63">
        <v>0</v>
      </c>
      <c r="J169" s="1">
        <f t="shared" si="170"/>
        <v>0</v>
      </c>
      <c r="K169" s="1">
        <f t="shared" si="170"/>
        <v>0</v>
      </c>
      <c r="L169" s="1">
        <f t="shared" si="169"/>
        <v>0</v>
      </c>
      <c r="M169" s="1">
        <f t="shared" si="169"/>
        <v>0</v>
      </c>
      <c r="N169" s="1">
        <f t="shared" si="169"/>
        <v>0</v>
      </c>
      <c r="O169" s="1">
        <f t="shared" si="169"/>
        <v>89</v>
      </c>
      <c r="P169" s="1">
        <f t="shared" si="169"/>
        <v>89</v>
      </c>
      <c r="Q169" s="1">
        <f t="shared" si="169"/>
        <v>91</v>
      </c>
      <c r="R169" s="1">
        <f t="shared" si="169"/>
        <v>91</v>
      </c>
      <c r="S169" s="1">
        <f t="shared" si="169"/>
        <v>93</v>
      </c>
      <c r="T169" s="1">
        <f t="shared" si="169"/>
        <v>93</v>
      </c>
      <c r="U169" s="1">
        <f t="shared" si="169"/>
        <v>94</v>
      </c>
      <c r="V169" s="1">
        <f t="shared" si="169"/>
        <v>95</v>
      </c>
      <c r="W169" s="1">
        <f t="shared" si="169"/>
        <v>96</v>
      </c>
      <c r="X169" s="1">
        <f t="shared" si="169"/>
        <v>97</v>
      </c>
      <c r="Y169" s="1">
        <f t="shared" si="169"/>
        <v>187</v>
      </c>
      <c r="Z169" s="1">
        <f t="shared" si="169"/>
        <v>188</v>
      </c>
      <c r="AA169" s="1">
        <f t="shared" si="169"/>
        <v>191</v>
      </c>
      <c r="AB169" s="1">
        <f t="shared" si="169"/>
        <v>192</v>
      </c>
      <c r="AC169" s="1">
        <f t="shared" si="169"/>
        <v>195</v>
      </c>
      <c r="AD169" s="1">
        <f t="shared" si="169"/>
        <v>196</v>
      </c>
      <c r="AE169" s="1">
        <f t="shared" si="169"/>
        <v>198</v>
      </c>
      <c r="AF169" s="1">
        <f t="shared" si="169"/>
        <v>200</v>
      </c>
      <c r="AG169" s="1">
        <f t="shared" si="169"/>
        <v>202</v>
      </c>
      <c r="AH169" s="1">
        <f t="shared" si="169"/>
        <v>204</v>
      </c>
      <c r="AI169" s="1">
        <f t="shared" si="169"/>
        <v>296</v>
      </c>
      <c r="AJ169" s="1">
        <f t="shared" si="169"/>
        <v>297</v>
      </c>
      <c r="AK169" s="1">
        <f t="shared" si="169"/>
        <v>301</v>
      </c>
      <c r="AL169" s="1">
        <f t="shared" si="169"/>
        <v>304</v>
      </c>
      <c r="AM169" s="1">
        <f t="shared" si="169"/>
        <v>308</v>
      </c>
      <c r="AN169" s="1">
        <f t="shared" si="169"/>
        <v>309</v>
      </c>
      <c r="AO169" s="1">
        <f t="shared" si="169"/>
        <v>313</v>
      </c>
      <c r="AP169" s="1">
        <f t="shared" si="169"/>
        <v>316</v>
      </c>
      <c r="AQ169" s="1">
        <f t="shared" si="169"/>
        <v>319</v>
      </c>
      <c r="AR169" s="1">
        <f t="shared" si="169"/>
        <v>323</v>
      </c>
      <c r="AS169" s="1">
        <f t="shared" si="169"/>
        <v>415</v>
      </c>
      <c r="AT169" s="1">
        <f t="shared" si="169"/>
        <v>418</v>
      </c>
      <c r="AU169" s="1">
        <f t="shared" si="169"/>
        <v>423</v>
      </c>
      <c r="AV169" s="16"/>
    </row>
    <row r="170" spans="4:48">
      <c r="D170" s="1" t="s">
        <v>165</v>
      </c>
      <c r="F170" s="4" t="s">
        <v>169</v>
      </c>
      <c r="H170" s="17"/>
      <c r="I170" s="63">
        <v>0</v>
      </c>
      <c r="J170" s="1">
        <f t="shared" si="170"/>
        <v>0</v>
      </c>
      <c r="K170" s="1">
        <f t="shared" si="170"/>
        <v>0</v>
      </c>
      <c r="L170" s="1">
        <f t="shared" si="169"/>
        <v>0</v>
      </c>
      <c r="M170" s="1">
        <f t="shared" si="169"/>
        <v>0</v>
      </c>
      <c r="N170" s="1">
        <f t="shared" si="169"/>
        <v>0</v>
      </c>
      <c r="O170" s="1">
        <f t="shared" si="169"/>
        <v>0</v>
      </c>
      <c r="P170" s="1">
        <f t="shared" si="169"/>
        <v>89</v>
      </c>
      <c r="Q170" s="1">
        <f t="shared" si="169"/>
        <v>89</v>
      </c>
      <c r="R170" s="1">
        <f t="shared" si="169"/>
        <v>91</v>
      </c>
      <c r="S170" s="1">
        <f t="shared" si="169"/>
        <v>91</v>
      </c>
      <c r="T170" s="1">
        <f t="shared" si="169"/>
        <v>93</v>
      </c>
      <c r="U170" s="1">
        <f t="shared" si="169"/>
        <v>93</v>
      </c>
      <c r="V170" s="1">
        <f t="shared" si="169"/>
        <v>94</v>
      </c>
      <c r="W170" s="1">
        <f t="shared" si="169"/>
        <v>95</v>
      </c>
      <c r="X170" s="1">
        <f t="shared" si="169"/>
        <v>96</v>
      </c>
      <c r="Y170" s="1">
        <f t="shared" si="169"/>
        <v>97</v>
      </c>
      <c r="Z170" s="1">
        <f t="shared" si="169"/>
        <v>187</v>
      </c>
      <c r="AA170" s="1">
        <f t="shared" si="169"/>
        <v>188</v>
      </c>
      <c r="AB170" s="1">
        <f t="shared" si="169"/>
        <v>191</v>
      </c>
      <c r="AC170" s="1">
        <f t="shared" si="169"/>
        <v>192</v>
      </c>
      <c r="AD170" s="1">
        <f t="shared" si="169"/>
        <v>195</v>
      </c>
      <c r="AE170" s="1">
        <f t="shared" si="169"/>
        <v>196</v>
      </c>
      <c r="AF170" s="1">
        <f t="shared" si="169"/>
        <v>198</v>
      </c>
      <c r="AG170" s="1">
        <f t="shared" si="169"/>
        <v>200</v>
      </c>
      <c r="AH170" s="1">
        <f t="shared" si="169"/>
        <v>202</v>
      </c>
      <c r="AI170" s="1">
        <f t="shared" si="169"/>
        <v>204</v>
      </c>
      <c r="AJ170" s="1">
        <f t="shared" si="169"/>
        <v>296</v>
      </c>
      <c r="AK170" s="1">
        <f t="shared" si="169"/>
        <v>297</v>
      </c>
      <c r="AL170" s="1">
        <f t="shared" si="169"/>
        <v>301</v>
      </c>
      <c r="AM170" s="1">
        <f t="shared" si="169"/>
        <v>304</v>
      </c>
      <c r="AN170" s="1">
        <f t="shared" si="169"/>
        <v>308</v>
      </c>
      <c r="AO170" s="1">
        <f t="shared" si="169"/>
        <v>309</v>
      </c>
      <c r="AP170" s="1">
        <f t="shared" si="169"/>
        <v>313</v>
      </c>
      <c r="AQ170" s="1">
        <f t="shared" si="169"/>
        <v>316</v>
      </c>
      <c r="AR170" s="1">
        <f t="shared" si="169"/>
        <v>319</v>
      </c>
      <c r="AS170" s="1">
        <f t="shared" si="169"/>
        <v>323</v>
      </c>
      <c r="AT170" s="1">
        <f t="shared" si="169"/>
        <v>415</v>
      </c>
      <c r="AU170" s="1">
        <f t="shared" si="169"/>
        <v>418</v>
      </c>
      <c r="AV170" s="16"/>
    </row>
    <row r="171" spans="4:48">
      <c r="D171" s="1" t="s">
        <v>166</v>
      </c>
      <c r="F171" s="4" t="s">
        <v>169</v>
      </c>
      <c r="H171" s="17"/>
      <c r="I171" s="63">
        <v>0</v>
      </c>
      <c r="J171" s="1">
        <f t="shared" si="170"/>
        <v>0</v>
      </c>
      <c r="K171" s="1">
        <f t="shared" si="170"/>
        <v>0</v>
      </c>
      <c r="L171" s="1">
        <f t="shared" si="169"/>
        <v>0</v>
      </c>
      <c r="M171" s="1">
        <f t="shared" si="169"/>
        <v>0</v>
      </c>
      <c r="N171" s="1">
        <f t="shared" si="169"/>
        <v>0</v>
      </c>
      <c r="O171" s="1">
        <f t="shared" si="169"/>
        <v>0</v>
      </c>
      <c r="P171" s="1">
        <f t="shared" si="169"/>
        <v>0</v>
      </c>
      <c r="Q171" s="1">
        <f t="shared" si="169"/>
        <v>89</v>
      </c>
      <c r="R171" s="1">
        <f t="shared" si="169"/>
        <v>89</v>
      </c>
      <c r="S171" s="1">
        <f t="shared" si="169"/>
        <v>91</v>
      </c>
      <c r="T171" s="1">
        <f t="shared" si="169"/>
        <v>91</v>
      </c>
      <c r="U171" s="1">
        <f t="shared" si="169"/>
        <v>93</v>
      </c>
      <c r="V171" s="1">
        <f t="shared" si="169"/>
        <v>93</v>
      </c>
      <c r="W171" s="1">
        <f t="shared" si="169"/>
        <v>94</v>
      </c>
      <c r="X171" s="1">
        <f t="shared" si="169"/>
        <v>95</v>
      </c>
      <c r="Y171" s="1">
        <f t="shared" si="169"/>
        <v>96</v>
      </c>
      <c r="Z171" s="1">
        <f t="shared" si="169"/>
        <v>97</v>
      </c>
      <c r="AA171" s="1">
        <f t="shared" si="169"/>
        <v>187</v>
      </c>
      <c r="AB171" s="1">
        <f t="shared" si="169"/>
        <v>188</v>
      </c>
      <c r="AC171" s="1">
        <f t="shared" si="169"/>
        <v>191</v>
      </c>
      <c r="AD171" s="1">
        <f t="shared" si="169"/>
        <v>192</v>
      </c>
      <c r="AE171" s="1">
        <f t="shared" si="169"/>
        <v>195</v>
      </c>
      <c r="AF171" s="1">
        <f t="shared" si="169"/>
        <v>196</v>
      </c>
      <c r="AG171" s="1">
        <f t="shared" si="169"/>
        <v>198</v>
      </c>
      <c r="AH171" s="1">
        <f t="shared" si="169"/>
        <v>200</v>
      </c>
      <c r="AI171" s="1">
        <f t="shared" si="169"/>
        <v>202</v>
      </c>
      <c r="AJ171" s="1">
        <f t="shared" si="169"/>
        <v>204</v>
      </c>
      <c r="AK171" s="1">
        <f t="shared" si="169"/>
        <v>296</v>
      </c>
      <c r="AL171" s="1">
        <f t="shared" si="169"/>
        <v>297</v>
      </c>
      <c r="AM171" s="1">
        <f t="shared" si="169"/>
        <v>301</v>
      </c>
      <c r="AN171" s="1">
        <f t="shared" si="169"/>
        <v>304</v>
      </c>
      <c r="AO171" s="1">
        <f t="shared" si="169"/>
        <v>308</v>
      </c>
      <c r="AP171" s="1">
        <f t="shared" si="169"/>
        <v>309</v>
      </c>
      <c r="AQ171" s="1">
        <f t="shared" si="169"/>
        <v>313</v>
      </c>
      <c r="AR171" s="1">
        <f t="shared" si="169"/>
        <v>316</v>
      </c>
      <c r="AS171" s="1">
        <f t="shared" si="169"/>
        <v>319</v>
      </c>
      <c r="AT171" s="1">
        <f t="shared" si="169"/>
        <v>323</v>
      </c>
      <c r="AU171" s="1">
        <f t="shared" si="169"/>
        <v>415</v>
      </c>
      <c r="AV171" s="16"/>
    </row>
    <row r="172" spans="4:48">
      <c r="D172" s="1" t="s">
        <v>167</v>
      </c>
      <c r="F172" s="4" t="s">
        <v>169</v>
      </c>
      <c r="H172" s="17"/>
      <c r="I172" s="63">
        <v>0</v>
      </c>
      <c r="J172" s="1">
        <f t="shared" si="170"/>
        <v>0</v>
      </c>
      <c r="K172" s="1">
        <f t="shared" si="170"/>
        <v>0</v>
      </c>
      <c r="L172" s="1">
        <f t="shared" si="169"/>
        <v>0</v>
      </c>
      <c r="M172" s="1">
        <f t="shared" si="169"/>
        <v>0</v>
      </c>
      <c r="N172" s="1">
        <f t="shared" si="169"/>
        <v>0</v>
      </c>
      <c r="O172" s="1">
        <f t="shared" si="169"/>
        <v>0</v>
      </c>
      <c r="P172" s="1">
        <f t="shared" si="169"/>
        <v>0</v>
      </c>
      <c r="Q172" s="1">
        <f t="shared" si="169"/>
        <v>0</v>
      </c>
      <c r="R172" s="1">
        <f t="shared" si="169"/>
        <v>89</v>
      </c>
      <c r="S172" s="1">
        <f t="shared" si="169"/>
        <v>89</v>
      </c>
      <c r="T172" s="1">
        <f t="shared" si="169"/>
        <v>91</v>
      </c>
      <c r="U172" s="1">
        <f t="shared" si="169"/>
        <v>91</v>
      </c>
      <c r="V172" s="1">
        <f t="shared" si="169"/>
        <v>93</v>
      </c>
      <c r="W172" s="1">
        <f t="shared" si="169"/>
        <v>93</v>
      </c>
      <c r="X172" s="1">
        <f t="shared" si="169"/>
        <v>94</v>
      </c>
      <c r="Y172" s="1">
        <f t="shared" si="169"/>
        <v>95</v>
      </c>
      <c r="Z172" s="1">
        <f t="shared" si="169"/>
        <v>96</v>
      </c>
      <c r="AA172" s="1">
        <f t="shared" si="169"/>
        <v>97</v>
      </c>
      <c r="AB172" s="1">
        <f t="shared" si="169"/>
        <v>187</v>
      </c>
      <c r="AC172" s="1">
        <f t="shared" ref="L172:AU173" si="171">AB171</f>
        <v>188</v>
      </c>
      <c r="AD172" s="1">
        <f t="shared" si="171"/>
        <v>191</v>
      </c>
      <c r="AE172" s="1">
        <f t="shared" si="171"/>
        <v>192</v>
      </c>
      <c r="AF172" s="1">
        <f t="shared" si="171"/>
        <v>195</v>
      </c>
      <c r="AG172" s="1">
        <f t="shared" si="171"/>
        <v>196</v>
      </c>
      <c r="AH172" s="1">
        <f t="shared" si="171"/>
        <v>198</v>
      </c>
      <c r="AI172" s="1">
        <f t="shared" si="171"/>
        <v>200</v>
      </c>
      <c r="AJ172" s="1">
        <f t="shared" si="171"/>
        <v>202</v>
      </c>
      <c r="AK172" s="1">
        <f t="shared" si="171"/>
        <v>204</v>
      </c>
      <c r="AL172" s="1">
        <f t="shared" si="171"/>
        <v>296</v>
      </c>
      <c r="AM172" s="1">
        <f t="shared" si="171"/>
        <v>297</v>
      </c>
      <c r="AN172" s="1">
        <f t="shared" si="171"/>
        <v>301</v>
      </c>
      <c r="AO172" s="1">
        <f t="shared" si="171"/>
        <v>304</v>
      </c>
      <c r="AP172" s="1">
        <f t="shared" si="171"/>
        <v>308</v>
      </c>
      <c r="AQ172" s="1">
        <f t="shared" si="171"/>
        <v>309</v>
      </c>
      <c r="AR172" s="1">
        <f t="shared" si="171"/>
        <v>313</v>
      </c>
      <c r="AS172" s="1">
        <f t="shared" si="171"/>
        <v>316</v>
      </c>
      <c r="AT172" s="1">
        <f t="shared" si="171"/>
        <v>319</v>
      </c>
      <c r="AU172" s="1">
        <f t="shared" si="171"/>
        <v>323</v>
      </c>
      <c r="AV172" s="16"/>
    </row>
    <row r="173" spans="4:48">
      <c r="D173" s="1" t="s">
        <v>168</v>
      </c>
      <c r="F173" s="4" t="s">
        <v>169</v>
      </c>
      <c r="H173" s="17"/>
      <c r="I173" s="63">
        <v>0</v>
      </c>
      <c r="J173" s="1">
        <f t="shared" si="170"/>
        <v>0</v>
      </c>
      <c r="K173" s="1">
        <f t="shared" si="170"/>
        <v>0</v>
      </c>
      <c r="L173" s="1">
        <f t="shared" si="171"/>
        <v>0</v>
      </c>
      <c r="M173" s="1">
        <f t="shared" si="171"/>
        <v>0</v>
      </c>
      <c r="N173" s="1">
        <f t="shared" si="171"/>
        <v>0</v>
      </c>
      <c r="O173" s="1">
        <f t="shared" si="171"/>
        <v>0</v>
      </c>
      <c r="P173" s="1">
        <f t="shared" si="171"/>
        <v>0</v>
      </c>
      <c r="Q173" s="1">
        <f t="shared" si="171"/>
        <v>0</v>
      </c>
      <c r="R173" s="1">
        <f t="shared" si="171"/>
        <v>0</v>
      </c>
      <c r="S173" s="1">
        <f t="shared" si="171"/>
        <v>89</v>
      </c>
      <c r="T173" s="1">
        <f t="shared" si="171"/>
        <v>89</v>
      </c>
      <c r="U173" s="1">
        <f t="shared" si="171"/>
        <v>91</v>
      </c>
      <c r="V173" s="1">
        <f t="shared" si="171"/>
        <v>91</v>
      </c>
      <c r="W173" s="1">
        <f t="shared" si="171"/>
        <v>93</v>
      </c>
      <c r="X173" s="1">
        <f t="shared" si="171"/>
        <v>93</v>
      </c>
      <c r="Y173" s="1">
        <f t="shared" si="171"/>
        <v>94</v>
      </c>
      <c r="Z173" s="1">
        <f t="shared" si="171"/>
        <v>95</v>
      </c>
      <c r="AA173" s="1">
        <f t="shared" si="171"/>
        <v>96</v>
      </c>
      <c r="AB173" s="1">
        <f t="shared" si="171"/>
        <v>97</v>
      </c>
      <c r="AC173" s="1">
        <f t="shared" si="171"/>
        <v>187</v>
      </c>
      <c r="AD173" s="1">
        <f t="shared" si="171"/>
        <v>188</v>
      </c>
      <c r="AE173" s="1">
        <f t="shared" si="171"/>
        <v>191</v>
      </c>
      <c r="AF173" s="1">
        <f t="shared" si="171"/>
        <v>192</v>
      </c>
      <c r="AG173" s="1">
        <f t="shared" si="171"/>
        <v>195</v>
      </c>
      <c r="AH173" s="1">
        <f t="shared" si="171"/>
        <v>196</v>
      </c>
      <c r="AI173" s="1">
        <f t="shared" si="171"/>
        <v>198</v>
      </c>
      <c r="AJ173" s="1">
        <f t="shared" si="171"/>
        <v>200</v>
      </c>
      <c r="AK173" s="1">
        <f t="shared" si="171"/>
        <v>202</v>
      </c>
      <c r="AL173" s="1">
        <f t="shared" si="171"/>
        <v>204</v>
      </c>
      <c r="AM173" s="1">
        <f t="shared" si="171"/>
        <v>296</v>
      </c>
      <c r="AN173" s="1">
        <f t="shared" si="171"/>
        <v>297</v>
      </c>
      <c r="AO173" s="1">
        <f t="shared" si="171"/>
        <v>301</v>
      </c>
      <c r="AP173" s="1">
        <f t="shared" si="171"/>
        <v>304</v>
      </c>
      <c r="AQ173" s="1">
        <f t="shared" si="171"/>
        <v>308</v>
      </c>
      <c r="AR173" s="1">
        <f t="shared" si="171"/>
        <v>309</v>
      </c>
      <c r="AS173" s="1">
        <f t="shared" si="171"/>
        <v>313</v>
      </c>
      <c r="AT173" s="1">
        <f t="shared" si="171"/>
        <v>316</v>
      </c>
      <c r="AU173" s="1">
        <f t="shared" si="171"/>
        <v>319</v>
      </c>
      <c r="AV173" s="16"/>
    </row>
    <row r="174" spans="4:48">
      <c r="F174" s="1"/>
      <c r="H174" s="1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6"/>
    </row>
    <row r="175" spans="4:48">
      <c r="D175" s="1" t="s">
        <v>170</v>
      </c>
      <c r="E175" s="1"/>
      <c r="F175" s="4" t="s">
        <v>169</v>
      </c>
      <c r="H175" s="17"/>
      <c r="I175" s="63">
        <f>SUM(I164:I173)</f>
        <v>0</v>
      </c>
      <c r="J175" s="50">
        <f>SUM(J164:J173)</f>
        <v>89</v>
      </c>
      <c r="K175" s="50">
        <f>SUM(K164:K173)</f>
        <v>178</v>
      </c>
      <c r="L175" s="50">
        <f t="shared" ref="L175:AU175" si="172">SUM(L164:L173)</f>
        <v>269</v>
      </c>
      <c r="M175" s="50">
        <f t="shared" si="172"/>
        <v>360</v>
      </c>
      <c r="N175" s="50">
        <f t="shared" si="172"/>
        <v>453</v>
      </c>
      <c r="O175" s="50">
        <f t="shared" si="172"/>
        <v>546</v>
      </c>
      <c r="P175" s="50">
        <f t="shared" si="172"/>
        <v>640</v>
      </c>
      <c r="Q175" s="50">
        <f t="shared" si="172"/>
        <v>735</v>
      </c>
      <c r="R175" s="50">
        <f t="shared" si="172"/>
        <v>831</v>
      </c>
      <c r="S175" s="50">
        <f t="shared" si="172"/>
        <v>928</v>
      </c>
      <c r="T175" s="50">
        <f t="shared" si="172"/>
        <v>1026</v>
      </c>
      <c r="U175" s="50">
        <f t="shared" si="172"/>
        <v>1125</v>
      </c>
      <c r="V175" s="50">
        <f t="shared" si="172"/>
        <v>1225</v>
      </c>
      <c r="W175" s="50">
        <f t="shared" si="172"/>
        <v>1326</v>
      </c>
      <c r="X175" s="50">
        <f t="shared" si="172"/>
        <v>1428</v>
      </c>
      <c r="Y175" s="50">
        <f t="shared" si="172"/>
        <v>1531</v>
      </c>
      <c r="Z175" s="50">
        <f t="shared" si="172"/>
        <v>1635</v>
      </c>
      <c r="AA175" s="50">
        <f t="shared" si="172"/>
        <v>1740</v>
      </c>
      <c r="AB175" s="50">
        <f t="shared" si="172"/>
        <v>1846</v>
      </c>
      <c r="AC175" s="50">
        <f t="shared" si="172"/>
        <v>1953</v>
      </c>
      <c r="AD175" s="50">
        <f t="shared" si="172"/>
        <v>2062</v>
      </c>
      <c r="AE175" s="50">
        <f t="shared" si="172"/>
        <v>2171</v>
      </c>
      <c r="AF175" s="50">
        <f t="shared" si="172"/>
        <v>2281</v>
      </c>
      <c r="AG175" s="50">
        <f t="shared" si="172"/>
        <v>2393</v>
      </c>
      <c r="AH175" s="50">
        <f t="shared" si="172"/>
        <v>2506</v>
      </c>
      <c r="AI175" s="50">
        <f t="shared" si="172"/>
        <v>2619</v>
      </c>
      <c r="AJ175" s="50">
        <f t="shared" si="172"/>
        <v>2734</v>
      </c>
      <c r="AK175" s="50">
        <f t="shared" si="172"/>
        <v>2850</v>
      </c>
      <c r="AL175" s="50">
        <f t="shared" si="172"/>
        <v>2967</v>
      </c>
      <c r="AM175" s="50">
        <f t="shared" si="172"/>
        <v>3086</v>
      </c>
      <c r="AN175" s="50">
        <f t="shared" si="172"/>
        <v>3205</v>
      </c>
      <c r="AO175" s="50">
        <f t="shared" si="172"/>
        <v>3326</v>
      </c>
      <c r="AP175" s="50">
        <f t="shared" si="172"/>
        <v>3448</v>
      </c>
      <c r="AQ175" s="50">
        <f t="shared" si="172"/>
        <v>3571</v>
      </c>
      <c r="AR175" s="50">
        <f t="shared" si="172"/>
        <v>3696</v>
      </c>
      <c r="AS175" s="50">
        <f t="shared" si="172"/>
        <v>3821</v>
      </c>
      <c r="AT175" s="50">
        <f t="shared" si="172"/>
        <v>3948</v>
      </c>
      <c r="AU175" s="50">
        <f t="shared" si="172"/>
        <v>4077</v>
      </c>
      <c r="AV175" s="16"/>
    </row>
    <row r="176" spans="4:48">
      <c r="D176" s="1"/>
      <c r="E176" s="1"/>
      <c r="F176" s="1"/>
      <c r="H176" s="1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6"/>
    </row>
    <row r="177" spans="4:48">
      <c r="D177" s="1" t="s">
        <v>310</v>
      </c>
      <c r="E177" s="1"/>
      <c r="F177" s="4" t="s">
        <v>169</v>
      </c>
      <c r="H177" s="17"/>
      <c r="I177" s="64">
        <f>I175+I162</f>
        <v>8871</v>
      </c>
      <c r="J177" s="50">
        <f t="shared" ref="J177:K177" si="173">J175+J162</f>
        <v>8960</v>
      </c>
      <c r="K177" s="50">
        <f t="shared" si="173"/>
        <v>9049</v>
      </c>
      <c r="L177" s="50">
        <f t="shared" ref="L177:AU177" si="174">L175+L162</f>
        <v>9140</v>
      </c>
      <c r="M177" s="50">
        <f t="shared" si="174"/>
        <v>9231</v>
      </c>
      <c r="N177" s="50">
        <f t="shared" si="174"/>
        <v>9324</v>
      </c>
      <c r="O177" s="50">
        <f t="shared" si="174"/>
        <v>9417</v>
      </c>
      <c r="P177" s="50">
        <f t="shared" si="174"/>
        <v>9511</v>
      </c>
      <c r="Q177" s="50">
        <f t="shared" si="174"/>
        <v>9606</v>
      </c>
      <c r="R177" s="50">
        <f t="shared" si="174"/>
        <v>9702</v>
      </c>
      <c r="S177" s="50">
        <f t="shared" si="174"/>
        <v>9799</v>
      </c>
      <c r="T177" s="50">
        <f t="shared" si="174"/>
        <v>9897</v>
      </c>
      <c r="U177" s="50">
        <f t="shared" si="174"/>
        <v>9996</v>
      </c>
      <c r="V177" s="50">
        <f t="shared" si="174"/>
        <v>10096</v>
      </c>
      <c r="W177" s="50">
        <f t="shared" si="174"/>
        <v>10197</v>
      </c>
      <c r="X177" s="50">
        <f t="shared" si="174"/>
        <v>10299</v>
      </c>
      <c r="Y177" s="50">
        <f t="shared" si="174"/>
        <v>10402</v>
      </c>
      <c r="Z177" s="50">
        <f t="shared" si="174"/>
        <v>10506</v>
      </c>
      <c r="AA177" s="50">
        <f t="shared" si="174"/>
        <v>10611</v>
      </c>
      <c r="AB177" s="50">
        <f t="shared" si="174"/>
        <v>10717</v>
      </c>
      <c r="AC177" s="50">
        <f t="shared" si="174"/>
        <v>10824</v>
      </c>
      <c r="AD177" s="50">
        <f t="shared" si="174"/>
        <v>10933</v>
      </c>
      <c r="AE177" s="50">
        <f t="shared" si="174"/>
        <v>11042</v>
      </c>
      <c r="AF177" s="50">
        <f t="shared" si="174"/>
        <v>11152</v>
      </c>
      <c r="AG177" s="50">
        <f t="shared" si="174"/>
        <v>11264</v>
      </c>
      <c r="AH177" s="50">
        <f t="shared" si="174"/>
        <v>11377</v>
      </c>
      <c r="AI177" s="50">
        <f t="shared" si="174"/>
        <v>11490</v>
      </c>
      <c r="AJ177" s="50">
        <f t="shared" si="174"/>
        <v>11605</v>
      </c>
      <c r="AK177" s="50">
        <f t="shared" si="174"/>
        <v>11721</v>
      </c>
      <c r="AL177" s="50">
        <f t="shared" si="174"/>
        <v>11838</v>
      </c>
      <c r="AM177" s="50">
        <f t="shared" si="174"/>
        <v>11957</v>
      </c>
      <c r="AN177" s="50">
        <f t="shared" si="174"/>
        <v>12076</v>
      </c>
      <c r="AO177" s="50">
        <f t="shared" si="174"/>
        <v>12197</v>
      </c>
      <c r="AP177" s="50">
        <f t="shared" si="174"/>
        <v>12319</v>
      </c>
      <c r="AQ177" s="50">
        <f t="shared" si="174"/>
        <v>12442</v>
      </c>
      <c r="AR177" s="50">
        <f t="shared" si="174"/>
        <v>12567</v>
      </c>
      <c r="AS177" s="50">
        <f t="shared" si="174"/>
        <v>12692</v>
      </c>
      <c r="AT177" s="50">
        <f t="shared" si="174"/>
        <v>12819</v>
      </c>
      <c r="AU177" s="50">
        <f t="shared" si="174"/>
        <v>12948</v>
      </c>
      <c r="AV177" s="16"/>
    </row>
    <row r="178" spans="4:48">
      <c r="D178" s="1"/>
      <c r="E178" s="1"/>
      <c r="F178" s="1"/>
      <c r="H178" s="1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6"/>
    </row>
    <row r="179" spans="4:48">
      <c r="D179" s="1" t="s">
        <v>172</v>
      </c>
      <c r="E179" s="1"/>
      <c r="F179" s="4" t="s">
        <v>169</v>
      </c>
      <c r="H179" s="17"/>
      <c r="I179" s="1">
        <f>I151+I164</f>
        <v>887</v>
      </c>
      <c r="J179" s="1">
        <f t="shared" ref="J179:K179" si="175">J151+J164</f>
        <v>977</v>
      </c>
      <c r="K179" s="1">
        <f t="shared" si="175"/>
        <v>976</v>
      </c>
      <c r="L179" s="1">
        <f t="shared" ref="L179:AU179" si="176">L151+L164</f>
        <v>978</v>
      </c>
      <c r="M179" s="1">
        <f t="shared" si="176"/>
        <v>978</v>
      </c>
      <c r="N179" s="1">
        <f t="shared" si="176"/>
        <v>980</v>
      </c>
      <c r="O179" s="1">
        <f t="shared" si="176"/>
        <v>980</v>
      </c>
      <c r="P179" s="1">
        <f t="shared" si="176"/>
        <v>981</v>
      </c>
      <c r="Q179" s="1">
        <f t="shared" si="176"/>
        <v>982</v>
      </c>
      <c r="R179" s="1">
        <f t="shared" si="176"/>
        <v>983</v>
      </c>
      <c r="S179" s="1">
        <f t="shared" si="176"/>
        <v>984</v>
      </c>
      <c r="T179" s="1">
        <f t="shared" si="176"/>
        <v>1075</v>
      </c>
      <c r="U179" s="1">
        <f t="shared" si="176"/>
        <v>1075</v>
      </c>
      <c r="V179" s="1">
        <f t="shared" si="176"/>
        <v>1078</v>
      </c>
      <c r="W179" s="1">
        <f t="shared" si="176"/>
        <v>1079</v>
      </c>
      <c r="X179" s="1">
        <f t="shared" si="176"/>
        <v>1082</v>
      </c>
      <c r="Y179" s="1">
        <f t="shared" si="176"/>
        <v>1083</v>
      </c>
      <c r="Z179" s="1">
        <f t="shared" si="176"/>
        <v>1085</v>
      </c>
      <c r="AA179" s="1">
        <f t="shared" si="176"/>
        <v>1087</v>
      </c>
      <c r="AB179" s="1">
        <f t="shared" si="176"/>
        <v>1089</v>
      </c>
      <c r="AC179" s="1">
        <f t="shared" si="176"/>
        <v>1091</v>
      </c>
      <c r="AD179" s="1">
        <f t="shared" si="176"/>
        <v>1184</v>
      </c>
      <c r="AE179" s="1">
        <f t="shared" si="176"/>
        <v>1184</v>
      </c>
      <c r="AF179" s="1">
        <f t="shared" si="176"/>
        <v>1188</v>
      </c>
      <c r="AG179" s="1">
        <f t="shared" si="176"/>
        <v>1191</v>
      </c>
      <c r="AH179" s="1">
        <f t="shared" si="176"/>
        <v>1195</v>
      </c>
      <c r="AI179" s="1">
        <f t="shared" si="176"/>
        <v>1196</v>
      </c>
      <c r="AJ179" s="1">
        <f t="shared" si="176"/>
        <v>1200</v>
      </c>
      <c r="AK179" s="1">
        <f t="shared" si="176"/>
        <v>1203</v>
      </c>
      <c r="AL179" s="1">
        <f t="shared" si="176"/>
        <v>1206</v>
      </c>
      <c r="AM179" s="1">
        <f t="shared" si="176"/>
        <v>1210</v>
      </c>
      <c r="AN179" s="1">
        <f t="shared" si="176"/>
        <v>1303</v>
      </c>
      <c r="AO179" s="1">
        <f t="shared" si="176"/>
        <v>1305</v>
      </c>
      <c r="AP179" s="1">
        <f t="shared" si="176"/>
        <v>1310</v>
      </c>
      <c r="AQ179" s="1">
        <f t="shared" si="176"/>
        <v>1314</v>
      </c>
      <c r="AR179" s="1">
        <f t="shared" si="176"/>
        <v>1320</v>
      </c>
      <c r="AS179" s="1">
        <f t="shared" si="176"/>
        <v>1321</v>
      </c>
      <c r="AT179" s="1">
        <f t="shared" si="176"/>
        <v>1327</v>
      </c>
      <c r="AU179" s="1">
        <f t="shared" si="176"/>
        <v>1332</v>
      </c>
      <c r="AV179" s="16"/>
    </row>
    <row r="180" spans="4:48">
      <c r="D180" s="1"/>
      <c r="E180" s="1"/>
      <c r="F180" s="4"/>
      <c r="H180" s="1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6"/>
    </row>
    <row r="181" spans="4:48">
      <c r="D181" s="58" t="s">
        <v>80</v>
      </c>
      <c r="E181" s="57"/>
      <c r="F181" s="59" t="s">
        <v>150</v>
      </c>
      <c r="H181" s="1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6"/>
    </row>
    <row r="182" spans="4:48">
      <c r="D182" s="1"/>
      <c r="E182" s="1"/>
      <c r="F182" s="4"/>
      <c r="H182" s="1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6"/>
    </row>
    <row r="183" spans="4:48">
      <c r="D183" s="1" t="s">
        <v>159</v>
      </c>
      <c r="E183" s="1"/>
      <c r="F183" s="4" t="s">
        <v>169</v>
      </c>
      <c r="H183" s="17"/>
      <c r="I183" s="64">
        <f>ROUND($E$50*$I$46,0)</f>
        <v>1072</v>
      </c>
      <c r="J183" s="50">
        <f>I192</f>
        <v>1073</v>
      </c>
      <c r="K183" s="50">
        <f>J192</f>
        <v>1072</v>
      </c>
      <c r="L183" s="50">
        <f t="shared" ref="L183:AU183" si="177">K192</f>
        <v>1072</v>
      </c>
      <c r="M183" s="50">
        <f t="shared" si="177"/>
        <v>1072</v>
      </c>
      <c r="N183" s="50">
        <f t="shared" si="177"/>
        <v>1072</v>
      </c>
      <c r="O183" s="50">
        <f t="shared" si="177"/>
        <v>1072</v>
      </c>
      <c r="P183" s="50">
        <f t="shared" si="177"/>
        <v>1072</v>
      </c>
      <c r="Q183" s="50">
        <f t="shared" si="177"/>
        <v>1072</v>
      </c>
      <c r="R183" s="50">
        <f t="shared" si="177"/>
        <v>1072</v>
      </c>
      <c r="S183" s="50">
        <f t="shared" si="177"/>
        <v>1072</v>
      </c>
      <c r="T183" s="50">
        <f t="shared" si="177"/>
        <v>1073</v>
      </c>
      <c r="U183" s="50">
        <f t="shared" si="177"/>
        <v>1072</v>
      </c>
      <c r="V183" s="50">
        <f t="shared" si="177"/>
        <v>1072</v>
      </c>
      <c r="W183" s="50">
        <f t="shared" si="177"/>
        <v>1072</v>
      </c>
      <c r="X183" s="50">
        <f t="shared" si="177"/>
        <v>1072</v>
      </c>
      <c r="Y183" s="50">
        <f t="shared" si="177"/>
        <v>1072</v>
      </c>
      <c r="Z183" s="50">
        <f t="shared" si="177"/>
        <v>1072</v>
      </c>
      <c r="AA183" s="50">
        <f t="shared" si="177"/>
        <v>1072</v>
      </c>
      <c r="AB183" s="50">
        <f t="shared" si="177"/>
        <v>1072</v>
      </c>
      <c r="AC183" s="50">
        <f t="shared" si="177"/>
        <v>1072</v>
      </c>
      <c r="AD183" s="50">
        <f t="shared" si="177"/>
        <v>1073</v>
      </c>
      <c r="AE183" s="50">
        <f t="shared" si="177"/>
        <v>1072</v>
      </c>
      <c r="AF183" s="50">
        <f t="shared" si="177"/>
        <v>1072</v>
      </c>
      <c r="AG183" s="50">
        <f t="shared" si="177"/>
        <v>1072</v>
      </c>
      <c r="AH183" s="50">
        <f t="shared" si="177"/>
        <v>1072</v>
      </c>
      <c r="AI183" s="50">
        <f t="shared" si="177"/>
        <v>1072</v>
      </c>
      <c r="AJ183" s="50">
        <f t="shared" si="177"/>
        <v>1072</v>
      </c>
      <c r="AK183" s="50">
        <f t="shared" si="177"/>
        <v>1072</v>
      </c>
      <c r="AL183" s="50">
        <f t="shared" si="177"/>
        <v>1072</v>
      </c>
      <c r="AM183" s="50">
        <f t="shared" si="177"/>
        <v>1072</v>
      </c>
      <c r="AN183" s="50">
        <f t="shared" si="177"/>
        <v>1073</v>
      </c>
      <c r="AO183" s="50">
        <f t="shared" si="177"/>
        <v>1072</v>
      </c>
      <c r="AP183" s="50">
        <f t="shared" si="177"/>
        <v>1072</v>
      </c>
      <c r="AQ183" s="50">
        <f t="shared" si="177"/>
        <v>1072</v>
      </c>
      <c r="AR183" s="50">
        <f t="shared" si="177"/>
        <v>1072</v>
      </c>
      <c r="AS183" s="50">
        <f t="shared" si="177"/>
        <v>1072</v>
      </c>
      <c r="AT183" s="50">
        <f t="shared" si="177"/>
        <v>1072</v>
      </c>
      <c r="AU183" s="50">
        <f t="shared" si="177"/>
        <v>1072</v>
      </c>
      <c r="AV183" s="16"/>
    </row>
    <row r="184" spans="4:48">
      <c r="D184" s="1" t="s">
        <v>160</v>
      </c>
      <c r="E184" s="1"/>
      <c r="F184" s="4" t="s">
        <v>169</v>
      </c>
      <c r="H184" s="17"/>
      <c r="I184" s="64">
        <f t="shared" ref="I184:I191" si="178">ROUND($E$50*$I$46,0)</f>
        <v>1072</v>
      </c>
      <c r="J184" s="50">
        <f>I183</f>
        <v>1072</v>
      </c>
      <c r="K184" s="50">
        <f>J183</f>
        <v>1073</v>
      </c>
      <c r="L184" s="50">
        <f t="shared" ref="L184:AU191" si="179">K183</f>
        <v>1072</v>
      </c>
      <c r="M184" s="50">
        <f t="shared" si="179"/>
        <v>1072</v>
      </c>
      <c r="N184" s="50">
        <f t="shared" si="179"/>
        <v>1072</v>
      </c>
      <c r="O184" s="50">
        <f t="shared" si="179"/>
        <v>1072</v>
      </c>
      <c r="P184" s="50">
        <f t="shared" si="179"/>
        <v>1072</v>
      </c>
      <c r="Q184" s="50">
        <f t="shared" si="179"/>
        <v>1072</v>
      </c>
      <c r="R184" s="50">
        <f t="shared" si="179"/>
        <v>1072</v>
      </c>
      <c r="S184" s="50">
        <f t="shared" si="179"/>
        <v>1072</v>
      </c>
      <c r="T184" s="50">
        <f t="shared" si="179"/>
        <v>1072</v>
      </c>
      <c r="U184" s="50">
        <f t="shared" si="179"/>
        <v>1073</v>
      </c>
      <c r="V184" s="50">
        <f t="shared" si="179"/>
        <v>1072</v>
      </c>
      <c r="W184" s="50">
        <f t="shared" si="179"/>
        <v>1072</v>
      </c>
      <c r="X184" s="50">
        <f t="shared" si="179"/>
        <v>1072</v>
      </c>
      <c r="Y184" s="50">
        <f t="shared" si="179"/>
        <v>1072</v>
      </c>
      <c r="Z184" s="50">
        <f t="shared" si="179"/>
        <v>1072</v>
      </c>
      <c r="AA184" s="50">
        <f t="shared" si="179"/>
        <v>1072</v>
      </c>
      <c r="AB184" s="50">
        <f t="shared" si="179"/>
        <v>1072</v>
      </c>
      <c r="AC184" s="50">
        <f t="shared" si="179"/>
        <v>1072</v>
      </c>
      <c r="AD184" s="50">
        <f t="shared" si="179"/>
        <v>1072</v>
      </c>
      <c r="AE184" s="50">
        <f t="shared" si="179"/>
        <v>1073</v>
      </c>
      <c r="AF184" s="50">
        <f t="shared" si="179"/>
        <v>1072</v>
      </c>
      <c r="AG184" s="50">
        <f t="shared" si="179"/>
        <v>1072</v>
      </c>
      <c r="AH184" s="50">
        <f t="shared" si="179"/>
        <v>1072</v>
      </c>
      <c r="AI184" s="50">
        <f t="shared" si="179"/>
        <v>1072</v>
      </c>
      <c r="AJ184" s="50">
        <f t="shared" si="179"/>
        <v>1072</v>
      </c>
      <c r="AK184" s="50">
        <f t="shared" si="179"/>
        <v>1072</v>
      </c>
      <c r="AL184" s="50">
        <f t="shared" si="179"/>
        <v>1072</v>
      </c>
      <c r="AM184" s="50">
        <f t="shared" si="179"/>
        <v>1072</v>
      </c>
      <c r="AN184" s="50">
        <f t="shared" si="179"/>
        <v>1072</v>
      </c>
      <c r="AO184" s="50">
        <f t="shared" si="179"/>
        <v>1073</v>
      </c>
      <c r="AP184" s="50">
        <f t="shared" si="179"/>
        <v>1072</v>
      </c>
      <c r="AQ184" s="50">
        <f t="shared" si="179"/>
        <v>1072</v>
      </c>
      <c r="AR184" s="50">
        <f t="shared" si="179"/>
        <v>1072</v>
      </c>
      <c r="AS184" s="50">
        <f t="shared" si="179"/>
        <v>1072</v>
      </c>
      <c r="AT184" s="50">
        <f t="shared" si="179"/>
        <v>1072</v>
      </c>
      <c r="AU184" s="50">
        <f t="shared" si="179"/>
        <v>1072</v>
      </c>
      <c r="AV184" s="16"/>
    </row>
    <row r="185" spans="4:48">
      <c r="D185" s="1" t="s">
        <v>161</v>
      </c>
      <c r="E185" s="1"/>
      <c r="F185" s="4" t="s">
        <v>169</v>
      </c>
      <c r="H185" s="17"/>
      <c r="I185" s="64">
        <f t="shared" si="178"/>
        <v>1072</v>
      </c>
      <c r="J185" s="50">
        <f t="shared" ref="J185:J192" si="180">I184</f>
        <v>1072</v>
      </c>
      <c r="K185" s="50">
        <f t="shared" ref="K185:K192" si="181">J184</f>
        <v>1072</v>
      </c>
      <c r="L185" s="50">
        <f t="shared" si="179"/>
        <v>1073</v>
      </c>
      <c r="M185" s="50">
        <f t="shared" si="179"/>
        <v>1072</v>
      </c>
      <c r="N185" s="50">
        <f t="shared" si="179"/>
        <v>1072</v>
      </c>
      <c r="O185" s="50">
        <f t="shared" si="179"/>
        <v>1072</v>
      </c>
      <c r="P185" s="50">
        <f t="shared" si="179"/>
        <v>1072</v>
      </c>
      <c r="Q185" s="50">
        <f t="shared" si="179"/>
        <v>1072</v>
      </c>
      <c r="R185" s="50">
        <f t="shared" si="179"/>
        <v>1072</v>
      </c>
      <c r="S185" s="50">
        <f t="shared" si="179"/>
        <v>1072</v>
      </c>
      <c r="T185" s="50">
        <f t="shared" si="179"/>
        <v>1072</v>
      </c>
      <c r="U185" s="50">
        <f t="shared" si="179"/>
        <v>1072</v>
      </c>
      <c r="V185" s="50">
        <f t="shared" si="179"/>
        <v>1073</v>
      </c>
      <c r="W185" s="50">
        <f t="shared" si="179"/>
        <v>1072</v>
      </c>
      <c r="X185" s="50">
        <f t="shared" si="179"/>
        <v>1072</v>
      </c>
      <c r="Y185" s="50">
        <f t="shared" si="179"/>
        <v>1072</v>
      </c>
      <c r="Z185" s="50">
        <f t="shared" si="179"/>
        <v>1072</v>
      </c>
      <c r="AA185" s="50">
        <f t="shared" si="179"/>
        <v>1072</v>
      </c>
      <c r="AB185" s="50">
        <f t="shared" si="179"/>
        <v>1072</v>
      </c>
      <c r="AC185" s="50">
        <f t="shared" si="179"/>
        <v>1072</v>
      </c>
      <c r="AD185" s="50">
        <f t="shared" si="179"/>
        <v>1072</v>
      </c>
      <c r="AE185" s="50">
        <f t="shared" si="179"/>
        <v>1072</v>
      </c>
      <c r="AF185" s="50">
        <f t="shared" si="179"/>
        <v>1073</v>
      </c>
      <c r="AG185" s="50">
        <f t="shared" si="179"/>
        <v>1072</v>
      </c>
      <c r="AH185" s="50">
        <f t="shared" si="179"/>
        <v>1072</v>
      </c>
      <c r="AI185" s="50">
        <f t="shared" si="179"/>
        <v>1072</v>
      </c>
      <c r="AJ185" s="50">
        <f t="shared" si="179"/>
        <v>1072</v>
      </c>
      <c r="AK185" s="50">
        <f t="shared" si="179"/>
        <v>1072</v>
      </c>
      <c r="AL185" s="50">
        <f t="shared" si="179"/>
        <v>1072</v>
      </c>
      <c r="AM185" s="50">
        <f t="shared" si="179"/>
        <v>1072</v>
      </c>
      <c r="AN185" s="50">
        <f t="shared" si="179"/>
        <v>1072</v>
      </c>
      <c r="AO185" s="50">
        <f t="shared" si="179"/>
        <v>1072</v>
      </c>
      <c r="AP185" s="50">
        <f t="shared" si="179"/>
        <v>1073</v>
      </c>
      <c r="AQ185" s="50">
        <f t="shared" si="179"/>
        <v>1072</v>
      </c>
      <c r="AR185" s="50">
        <f t="shared" si="179"/>
        <v>1072</v>
      </c>
      <c r="AS185" s="50">
        <f t="shared" si="179"/>
        <v>1072</v>
      </c>
      <c r="AT185" s="50">
        <f t="shared" si="179"/>
        <v>1072</v>
      </c>
      <c r="AU185" s="50">
        <f t="shared" si="179"/>
        <v>1072</v>
      </c>
      <c r="AV185" s="16"/>
    </row>
    <row r="186" spans="4:48">
      <c r="D186" s="1" t="s">
        <v>162</v>
      </c>
      <c r="E186" s="1"/>
      <c r="F186" s="4" t="s">
        <v>169</v>
      </c>
      <c r="H186" s="17"/>
      <c r="I186" s="64">
        <f t="shared" si="178"/>
        <v>1072</v>
      </c>
      <c r="J186" s="50">
        <f t="shared" si="180"/>
        <v>1072</v>
      </c>
      <c r="K186" s="50">
        <f t="shared" si="181"/>
        <v>1072</v>
      </c>
      <c r="L186" s="50">
        <f t="shared" si="179"/>
        <v>1072</v>
      </c>
      <c r="M186" s="50">
        <f t="shared" si="179"/>
        <v>1073</v>
      </c>
      <c r="N186" s="50">
        <f t="shared" si="179"/>
        <v>1072</v>
      </c>
      <c r="O186" s="50">
        <f t="shared" si="179"/>
        <v>1072</v>
      </c>
      <c r="P186" s="50">
        <f t="shared" si="179"/>
        <v>1072</v>
      </c>
      <c r="Q186" s="50">
        <f t="shared" si="179"/>
        <v>1072</v>
      </c>
      <c r="R186" s="50">
        <f t="shared" si="179"/>
        <v>1072</v>
      </c>
      <c r="S186" s="50">
        <f t="shared" si="179"/>
        <v>1072</v>
      </c>
      <c r="T186" s="50">
        <f t="shared" si="179"/>
        <v>1072</v>
      </c>
      <c r="U186" s="50">
        <f t="shared" si="179"/>
        <v>1072</v>
      </c>
      <c r="V186" s="50">
        <f t="shared" si="179"/>
        <v>1072</v>
      </c>
      <c r="W186" s="50">
        <f t="shared" si="179"/>
        <v>1073</v>
      </c>
      <c r="X186" s="50">
        <f t="shared" si="179"/>
        <v>1072</v>
      </c>
      <c r="Y186" s="50">
        <f t="shared" si="179"/>
        <v>1072</v>
      </c>
      <c r="Z186" s="50">
        <f t="shared" si="179"/>
        <v>1072</v>
      </c>
      <c r="AA186" s="50">
        <f t="shared" si="179"/>
        <v>1072</v>
      </c>
      <c r="AB186" s="50">
        <f t="shared" si="179"/>
        <v>1072</v>
      </c>
      <c r="AC186" s="50">
        <f t="shared" si="179"/>
        <v>1072</v>
      </c>
      <c r="AD186" s="50">
        <f t="shared" si="179"/>
        <v>1072</v>
      </c>
      <c r="AE186" s="50">
        <f t="shared" si="179"/>
        <v>1072</v>
      </c>
      <c r="AF186" s="50">
        <f t="shared" si="179"/>
        <v>1072</v>
      </c>
      <c r="AG186" s="50">
        <f t="shared" si="179"/>
        <v>1073</v>
      </c>
      <c r="AH186" s="50">
        <f t="shared" si="179"/>
        <v>1072</v>
      </c>
      <c r="AI186" s="50">
        <f t="shared" si="179"/>
        <v>1072</v>
      </c>
      <c r="AJ186" s="50">
        <f t="shared" si="179"/>
        <v>1072</v>
      </c>
      <c r="AK186" s="50">
        <f t="shared" si="179"/>
        <v>1072</v>
      </c>
      <c r="AL186" s="50">
        <f t="shared" si="179"/>
        <v>1072</v>
      </c>
      <c r="AM186" s="50">
        <f t="shared" si="179"/>
        <v>1072</v>
      </c>
      <c r="AN186" s="50">
        <f t="shared" si="179"/>
        <v>1072</v>
      </c>
      <c r="AO186" s="50">
        <f t="shared" si="179"/>
        <v>1072</v>
      </c>
      <c r="AP186" s="50">
        <f t="shared" si="179"/>
        <v>1072</v>
      </c>
      <c r="AQ186" s="50">
        <f t="shared" si="179"/>
        <v>1073</v>
      </c>
      <c r="AR186" s="50">
        <f t="shared" si="179"/>
        <v>1072</v>
      </c>
      <c r="AS186" s="50">
        <f t="shared" si="179"/>
        <v>1072</v>
      </c>
      <c r="AT186" s="50">
        <f t="shared" si="179"/>
        <v>1072</v>
      </c>
      <c r="AU186" s="50">
        <f t="shared" si="179"/>
        <v>1072</v>
      </c>
      <c r="AV186" s="16"/>
    </row>
    <row r="187" spans="4:48">
      <c r="D187" s="1" t="s">
        <v>163</v>
      </c>
      <c r="E187" s="1"/>
      <c r="F187" s="4" t="s">
        <v>169</v>
      </c>
      <c r="H187" s="17"/>
      <c r="I187" s="64">
        <f t="shared" si="178"/>
        <v>1072</v>
      </c>
      <c r="J187" s="50">
        <f t="shared" si="180"/>
        <v>1072</v>
      </c>
      <c r="K187" s="50">
        <f t="shared" si="181"/>
        <v>1072</v>
      </c>
      <c r="L187" s="50">
        <f t="shared" si="179"/>
        <v>1072</v>
      </c>
      <c r="M187" s="50">
        <f t="shared" si="179"/>
        <v>1072</v>
      </c>
      <c r="N187" s="50">
        <f t="shared" si="179"/>
        <v>1073</v>
      </c>
      <c r="O187" s="50">
        <f t="shared" si="179"/>
        <v>1072</v>
      </c>
      <c r="P187" s="50">
        <f t="shared" si="179"/>
        <v>1072</v>
      </c>
      <c r="Q187" s="50">
        <f t="shared" si="179"/>
        <v>1072</v>
      </c>
      <c r="R187" s="50">
        <f t="shared" si="179"/>
        <v>1072</v>
      </c>
      <c r="S187" s="50">
        <f t="shared" si="179"/>
        <v>1072</v>
      </c>
      <c r="T187" s="50">
        <f t="shared" si="179"/>
        <v>1072</v>
      </c>
      <c r="U187" s="50">
        <f t="shared" si="179"/>
        <v>1072</v>
      </c>
      <c r="V187" s="50">
        <f t="shared" si="179"/>
        <v>1072</v>
      </c>
      <c r="W187" s="50">
        <f t="shared" si="179"/>
        <v>1072</v>
      </c>
      <c r="X187" s="50">
        <f t="shared" si="179"/>
        <v>1073</v>
      </c>
      <c r="Y187" s="50">
        <f t="shared" si="179"/>
        <v>1072</v>
      </c>
      <c r="Z187" s="50">
        <f t="shared" si="179"/>
        <v>1072</v>
      </c>
      <c r="AA187" s="50">
        <f t="shared" si="179"/>
        <v>1072</v>
      </c>
      <c r="AB187" s="50">
        <f t="shared" si="179"/>
        <v>1072</v>
      </c>
      <c r="AC187" s="50">
        <f t="shared" si="179"/>
        <v>1072</v>
      </c>
      <c r="AD187" s="50">
        <f t="shared" si="179"/>
        <v>1072</v>
      </c>
      <c r="AE187" s="50">
        <f t="shared" si="179"/>
        <v>1072</v>
      </c>
      <c r="AF187" s="50">
        <f t="shared" si="179"/>
        <v>1072</v>
      </c>
      <c r="AG187" s="50">
        <f t="shared" si="179"/>
        <v>1072</v>
      </c>
      <c r="AH187" s="50">
        <f t="shared" si="179"/>
        <v>1073</v>
      </c>
      <c r="AI187" s="50">
        <f t="shared" si="179"/>
        <v>1072</v>
      </c>
      <c r="AJ187" s="50">
        <f t="shared" si="179"/>
        <v>1072</v>
      </c>
      <c r="AK187" s="50">
        <f t="shared" si="179"/>
        <v>1072</v>
      </c>
      <c r="AL187" s="50">
        <f t="shared" si="179"/>
        <v>1072</v>
      </c>
      <c r="AM187" s="50">
        <f t="shared" si="179"/>
        <v>1072</v>
      </c>
      <c r="AN187" s="50">
        <f t="shared" si="179"/>
        <v>1072</v>
      </c>
      <c r="AO187" s="50">
        <f t="shared" si="179"/>
        <v>1072</v>
      </c>
      <c r="AP187" s="50">
        <f t="shared" si="179"/>
        <v>1072</v>
      </c>
      <c r="AQ187" s="50">
        <f t="shared" si="179"/>
        <v>1072</v>
      </c>
      <c r="AR187" s="50">
        <f t="shared" si="179"/>
        <v>1073</v>
      </c>
      <c r="AS187" s="50">
        <f t="shared" si="179"/>
        <v>1072</v>
      </c>
      <c r="AT187" s="50">
        <f t="shared" si="179"/>
        <v>1072</v>
      </c>
      <c r="AU187" s="50">
        <f t="shared" si="179"/>
        <v>1072</v>
      </c>
      <c r="AV187" s="16"/>
    </row>
    <row r="188" spans="4:48">
      <c r="D188" s="1" t="s">
        <v>164</v>
      </c>
      <c r="E188" s="1"/>
      <c r="F188" s="4" t="s">
        <v>169</v>
      </c>
      <c r="H188" s="17"/>
      <c r="I188" s="64">
        <f t="shared" si="178"/>
        <v>1072</v>
      </c>
      <c r="J188" s="50">
        <f t="shared" si="180"/>
        <v>1072</v>
      </c>
      <c r="K188" s="50">
        <f t="shared" si="181"/>
        <v>1072</v>
      </c>
      <c r="L188" s="50">
        <f t="shared" si="179"/>
        <v>1072</v>
      </c>
      <c r="M188" s="50">
        <f t="shared" si="179"/>
        <v>1072</v>
      </c>
      <c r="N188" s="50">
        <f t="shared" si="179"/>
        <v>1072</v>
      </c>
      <c r="O188" s="50">
        <f t="shared" si="179"/>
        <v>1073</v>
      </c>
      <c r="P188" s="50">
        <f t="shared" si="179"/>
        <v>1072</v>
      </c>
      <c r="Q188" s="50">
        <f t="shared" si="179"/>
        <v>1072</v>
      </c>
      <c r="R188" s="50">
        <f t="shared" si="179"/>
        <v>1072</v>
      </c>
      <c r="S188" s="50">
        <f t="shared" si="179"/>
        <v>1072</v>
      </c>
      <c r="T188" s="50">
        <f t="shared" si="179"/>
        <v>1072</v>
      </c>
      <c r="U188" s="50">
        <f t="shared" si="179"/>
        <v>1072</v>
      </c>
      <c r="V188" s="50">
        <f t="shared" si="179"/>
        <v>1072</v>
      </c>
      <c r="W188" s="50">
        <f t="shared" si="179"/>
        <v>1072</v>
      </c>
      <c r="X188" s="50">
        <f t="shared" si="179"/>
        <v>1072</v>
      </c>
      <c r="Y188" s="50">
        <f t="shared" si="179"/>
        <v>1073</v>
      </c>
      <c r="Z188" s="50">
        <f t="shared" si="179"/>
        <v>1072</v>
      </c>
      <c r="AA188" s="50">
        <f t="shared" si="179"/>
        <v>1072</v>
      </c>
      <c r="AB188" s="50">
        <f t="shared" si="179"/>
        <v>1072</v>
      </c>
      <c r="AC188" s="50">
        <f t="shared" si="179"/>
        <v>1072</v>
      </c>
      <c r="AD188" s="50">
        <f t="shared" si="179"/>
        <v>1072</v>
      </c>
      <c r="AE188" s="50">
        <f t="shared" si="179"/>
        <v>1072</v>
      </c>
      <c r="AF188" s="50">
        <f t="shared" si="179"/>
        <v>1072</v>
      </c>
      <c r="AG188" s="50">
        <f t="shared" si="179"/>
        <v>1072</v>
      </c>
      <c r="AH188" s="50">
        <f t="shared" si="179"/>
        <v>1072</v>
      </c>
      <c r="AI188" s="50">
        <f t="shared" si="179"/>
        <v>1073</v>
      </c>
      <c r="AJ188" s="50">
        <f t="shared" si="179"/>
        <v>1072</v>
      </c>
      <c r="AK188" s="50">
        <f t="shared" si="179"/>
        <v>1072</v>
      </c>
      <c r="AL188" s="50">
        <f t="shared" si="179"/>
        <v>1072</v>
      </c>
      <c r="AM188" s="50">
        <f t="shared" si="179"/>
        <v>1072</v>
      </c>
      <c r="AN188" s="50">
        <f t="shared" si="179"/>
        <v>1072</v>
      </c>
      <c r="AO188" s="50">
        <f t="shared" si="179"/>
        <v>1072</v>
      </c>
      <c r="AP188" s="50">
        <f t="shared" si="179"/>
        <v>1072</v>
      </c>
      <c r="AQ188" s="50">
        <f t="shared" si="179"/>
        <v>1072</v>
      </c>
      <c r="AR188" s="50">
        <f t="shared" si="179"/>
        <v>1072</v>
      </c>
      <c r="AS188" s="50">
        <f t="shared" si="179"/>
        <v>1073</v>
      </c>
      <c r="AT188" s="50">
        <f t="shared" si="179"/>
        <v>1072</v>
      </c>
      <c r="AU188" s="50">
        <f t="shared" si="179"/>
        <v>1072</v>
      </c>
      <c r="AV188" s="16"/>
    </row>
    <row r="189" spans="4:48">
      <c r="D189" s="1" t="s">
        <v>165</v>
      </c>
      <c r="E189" s="1"/>
      <c r="F189" s="4" t="s">
        <v>169</v>
      </c>
      <c r="H189" s="17"/>
      <c r="I189" s="64">
        <f t="shared" si="178"/>
        <v>1072</v>
      </c>
      <c r="J189" s="50">
        <f t="shared" si="180"/>
        <v>1072</v>
      </c>
      <c r="K189" s="50">
        <f t="shared" si="181"/>
        <v>1072</v>
      </c>
      <c r="L189" s="50">
        <f t="shared" si="179"/>
        <v>1072</v>
      </c>
      <c r="M189" s="50">
        <f t="shared" si="179"/>
        <v>1072</v>
      </c>
      <c r="N189" s="50">
        <f t="shared" si="179"/>
        <v>1072</v>
      </c>
      <c r="O189" s="50">
        <f t="shared" si="179"/>
        <v>1072</v>
      </c>
      <c r="P189" s="50">
        <f t="shared" si="179"/>
        <v>1073</v>
      </c>
      <c r="Q189" s="50">
        <f t="shared" si="179"/>
        <v>1072</v>
      </c>
      <c r="R189" s="50">
        <f t="shared" si="179"/>
        <v>1072</v>
      </c>
      <c r="S189" s="50">
        <f t="shared" si="179"/>
        <v>1072</v>
      </c>
      <c r="T189" s="50">
        <f t="shared" si="179"/>
        <v>1072</v>
      </c>
      <c r="U189" s="50">
        <f t="shared" si="179"/>
        <v>1072</v>
      </c>
      <c r="V189" s="50">
        <f t="shared" si="179"/>
        <v>1072</v>
      </c>
      <c r="W189" s="50">
        <f t="shared" si="179"/>
        <v>1072</v>
      </c>
      <c r="X189" s="50">
        <f t="shared" si="179"/>
        <v>1072</v>
      </c>
      <c r="Y189" s="50">
        <f t="shared" si="179"/>
        <v>1072</v>
      </c>
      <c r="Z189" s="50">
        <f t="shared" si="179"/>
        <v>1073</v>
      </c>
      <c r="AA189" s="50">
        <f t="shared" si="179"/>
        <v>1072</v>
      </c>
      <c r="AB189" s="50">
        <f t="shared" si="179"/>
        <v>1072</v>
      </c>
      <c r="AC189" s="50">
        <f t="shared" si="179"/>
        <v>1072</v>
      </c>
      <c r="AD189" s="50">
        <f t="shared" si="179"/>
        <v>1072</v>
      </c>
      <c r="AE189" s="50">
        <f t="shared" si="179"/>
        <v>1072</v>
      </c>
      <c r="AF189" s="50">
        <f t="shared" si="179"/>
        <v>1072</v>
      </c>
      <c r="AG189" s="50">
        <f t="shared" si="179"/>
        <v>1072</v>
      </c>
      <c r="AH189" s="50">
        <f t="shared" si="179"/>
        <v>1072</v>
      </c>
      <c r="AI189" s="50">
        <f t="shared" si="179"/>
        <v>1072</v>
      </c>
      <c r="AJ189" s="50">
        <f t="shared" si="179"/>
        <v>1073</v>
      </c>
      <c r="AK189" s="50">
        <f t="shared" si="179"/>
        <v>1072</v>
      </c>
      <c r="AL189" s="50">
        <f t="shared" si="179"/>
        <v>1072</v>
      </c>
      <c r="AM189" s="50">
        <f t="shared" si="179"/>
        <v>1072</v>
      </c>
      <c r="AN189" s="50">
        <f t="shared" si="179"/>
        <v>1072</v>
      </c>
      <c r="AO189" s="50">
        <f t="shared" si="179"/>
        <v>1072</v>
      </c>
      <c r="AP189" s="50">
        <f t="shared" si="179"/>
        <v>1072</v>
      </c>
      <c r="AQ189" s="50">
        <f t="shared" si="179"/>
        <v>1072</v>
      </c>
      <c r="AR189" s="50">
        <f t="shared" si="179"/>
        <v>1072</v>
      </c>
      <c r="AS189" s="50">
        <f t="shared" si="179"/>
        <v>1072</v>
      </c>
      <c r="AT189" s="50">
        <f t="shared" si="179"/>
        <v>1073</v>
      </c>
      <c r="AU189" s="50">
        <f t="shared" si="179"/>
        <v>1072</v>
      </c>
      <c r="AV189" s="16"/>
    </row>
    <row r="190" spans="4:48">
      <c r="D190" s="1" t="s">
        <v>166</v>
      </c>
      <c r="E190" s="1"/>
      <c r="F190" s="4" t="s">
        <v>169</v>
      </c>
      <c r="H190" s="17"/>
      <c r="I190" s="64">
        <f t="shared" si="178"/>
        <v>1072</v>
      </c>
      <c r="J190" s="50">
        <f t="shared" si="180"/>
        <v>1072</v>
      </c>
      <c r="K190" s="50">
        <f t="shared" si="181"/>
        <v>1072</v>
      </c>
      <c r="L190" s="50">
        <f t="shared" si="179"/>
        <v>1072</v>
      </c>
      <c r="M190" s="50">
        <f t="shared" si="179"/>
        <v>1072</v>
      </c>
      <c r="N190" s="50">
        <f t="shared" si="179"/>
        <v>1072</v>
      </c>
      <c r="O190" s="50">
        <f t="shared" si="179"/>
        <v>1072</v>
      </c>
      <c r="P190" s="50">
        <f t="shared" si="179"/>
        <v>1072</v>
      </c>
      <c r="Q190" s="50">
        <f t="shared" si="179"/>
        <v>1073</v>
      </c>
      <c r="R190" s="50">
        <f t="shared" si="179"/>
        <v>1072</v>
      </c>
      <c r="S190" s="50">
        <f t="shared" si="179"/>
        <v>1072</v>
      </c>
      <c r="T190" s="50">
        <f t="shared" si="179"/>
        <v>1072</v>
      </c>
      <c r="U190" s="50">
        <f t="shared" si="179"/>
        <v>1072</v>
      </c>
      <c r="V190" s="50">
        <f t="shared" si="179"/>
        <v>1072</v>
      </c>
      <c r="W190" s="50">
        <f t="shared" si="179"/>
        <v>1072</v>
      </c>
      <c r="X190" s="50">
        <f t="shared" si="179"/>
        <v>1072</v>
      </c>
      <c r="Y190" s="50">
        <f t="shared" si="179"/>
        <v>1072</v>
      </c>
      <c r="Z190" s="50">
        <f t="shared" si="179"/>
        <v>1072</v>
      </c>
      <c r="AA190" s="50">
        <f t="shared" si="179"/>
        <v>1073</v>
      </c>
      <c r="AB190" s="50">
        <f t="shared" si="179"/>
        <v>1072</v>
      </c>
      <c r="AC190" s="50">
        <f t="shared" si="179"/>
        <v>1072</v>
      </c>
      <c r="AD190" s="50">
        <f t="shared" si="179"/>
        <v>1072</v>
      </c>
      <c r="AE190" s="50">
        <f t="shared" si="179"/>
        <v>1072</v>
      </c>
      <c r="AF190" s="50">
        <f t="shared" si="179"/>
        <v>1072</v>
      </c>
      <c r="AG190" s="50">
        <f t="shared" si="179"/>
        <v>1072</v>
      </c>
      <c r="AH190" s="50">
        <f t="shared" si="179"/>
        <v>1072</v>
      </c>
      <c r="AI190" s="50">
        <f t="shared" si="179"/>
        <v>1072</v>
      </c>
      <c r="AJ190" s="50">
        <f t="shared" si="179"/>
        <v>1072</v>
      </c>
      <c r="AK190" s="50">
        <f t="shared" si="179"/>
        <v>1073</v>
      </c>
      <c r="AL190" s="50">
        <f t="shared" si="179"/>
        <v>1072</v>
      </c>
      <c r="AM190" s="50">
        <f t="shared" si="179"/>
        <v>1072</v>
      </c>
      <c r="AN190" s="50">
        <f t="shared" si="179"/>
        <v>1072</v>
      </c>
      <c r="AO190" s="50">
        <f t="shared" si="179"/>
        <v>1072</v>
      </c>
      <c r="AP190" s="50">
        <f t="shared" si="179"/>
        <v>1072</v>
      </c>
      <c r="AQ190" s="50">
        <f t="shared" si="179"/>
        <v>1072</v>
      </c>
      <c r="AR190" s="50">
        <f t="shared" si="179"/>
        <v>1072</v>
      </c>
      <c r="AS190" s="50">
        <f t="shared" si="179"/>
        <v>1072</v>
      </c>
      <c r="AT190" s="50">
        <f t="shared" si="179"/>
        <v>1072</v>
      </c>
      <c r="AU190" s="50">
        <f t="shared" si="179"/>
        <v>1073</v>
      </c>
      <c r="AV190" s="16"/>
    </row>
    <row r="191" spans="4:48">
      <c r="D191" s="1" t="s">
        <v>167</v>
      </c>
      <c r="E191" s="1"/>
      <c r="F191" s="4" t="s">
        <v>169</v>
      </c>
      <c r="H191" s="17"/>
      <c r="I191" s="64">
        <f t="shared" si="178"/>
        <v>1072</v>
      </c>
      <c r="J191" s="50">
        <f t="shared" si="180"/>
        <v>1072</v>
      </c>
      <c r="K191" s="50">
        <f t="shared" si="181"/>
        <v>1072</v>
      </c>
      <c r="L191" s="50">
        <f t="shared" si="179"/>
        <v>1072</v>
      </c>
      <c r="M191" s="50">
        <f t="shared" si="179"/>
        <v>1072</v>
      </c>
      <c r="N191" s="50">
        <f t="shared" si="179"/>
        <v>1072</v>
      </c>
      <c r="O191" s="50">
        <f t="shared" ref="O191:O192" si="182">N190</f>
        <v>1072</v>
      </c>
      <c r="P191" s="50">
        <f t="shared" ref="P191:P192" si="183">O190</f>
        <v>1072</v>
      </c>
      <c r="Q191" s="50">
        <f t="shared" ref="Q191:Q192" si="184">P190</f>
        <v>1072</v>
      </c>
      <c r="R191" s="50">
        <f t="shared" ref="R191:R192" si="185">Q190</f>
        <v>1073</v>
      </c>
      <c r="S191" s="50">
        <f t="shared" ref="S191:S192" si="186">R190</f>
        <v>1072</v>
      </c>
      <c r="T191" s="50">
        <f t="shared" ref="T191:T192" si="187">S190</f>
        <v>1072</v>
      </c>
      <c r="U191" s="50">
        <f t="shared" ref="U191:U192" si="188">T190</f>
        <v>1072</v>
      </c>
      <c r="V191" s="50">
        <f t="shared" ref="V191:V192" si="189">U190</f>
        <v>1072</v>
      </c>
      <c r="W191" s="50">
        <f t="shared" ref="W191:W192" si="190">V190</f>
        <v>1072</v>
      </c>
      <c r="X191" s="50">
        <f t="shared" ref="X191:X192" si="191">W190</f>
        <v>1072</v>
      </c>
      <c r="Y191" s="50">
        <f t="shared" ref="Y191:Y192" si="192">X190</f>
        <v>1072</v>
      </c>
      <c r="Z191" s="50">
        <f t="shared" ref="Z191:Z192" si="193">Y190</f>
        <v>1072</v>
      </c>
      <c r="AA191" s="50">
        <f t="shared" ref="AA191:AA192" si="194">Z190</f>
        <v>1072</v>
      </c>
      <c r="AB191" s="50">
        <f t="shared" ref="AB191:AB192" si="195">AA190</f>
        <v>1073</v>
      </c>
      <c r="AC191" s="50">
        <f t="shared" ref="AC191:AC192" si="196">AB190</f>
        <v>1072</v>
      </c>
      <c r="AD191" s="50">
        <f t="shared" ref="AD191:AD192" si="197">AC190</f>
        <v>1072</v>
      </c>
      <c r="AE191" s="50">
        <f t="shared" ref="AE191:AE192" si="198">AD190</f>
        <v>1072</v>
      </c>
      <c r="AF191" s="50">
        <f t="shared" ref="AF191:AF192" si="199">AE190</f>
        <v>1072</v>
      </c>
      <c r="AG191" s="50">
        <f t="shared" ref="AG191:AG192" si="200">AF190</f>
        <v>1072</v>
      </c>
      <c r="AH191" s="50">
        <f t="shared" ref="AH191:AH192" si="201">AG190</f>
        <v>1072</v>
      </c>
      <c r="AI191" s="50">
        <f t="shared" ref="AI191:AI192" si="202">AH190</f>
        <v>1072</v>
      </c>
      <c r="AJ191" s="50">
        <f t="shared" ref="AJ191:AJ192" si="203">AI190</f>
        <v>1072</v>
      </c>
      <c r="AK191" s="50">
        <f t="shared" ref="AK191:AK192" si="204">AJ190</f>
        <v>1072</v>
      </c>
      <c r="AL191" s="50">
        <f t="shared" ref="AL191:AL192" si="205">AK190</f>
        <v>1073</v>
      </c>
      <c r="AM191" s="50">
        <f t="shared" ref="AM191:AM192" si="206">AL190</f>
        <v>1072</v>
      </c>
      <c r="AN191" s="50">
        <f t="shared" ref="AN191:AN192" si="207">AM190</f>
        <v>1072</v>
      </c>
      <c r="AO191" s="50">
        <f t="shared" ref="AO191:AO192" si="208">AN190</f>
        <v>1072</v>
      </c>
      <c r="AP191" s="50">
        <f t="shared" ref="AP191:AP192" si="209">AO190</f>
        <v>1072</v>
      </c>
      <c r="AQ191" s="50">
        <f t="shared" ref="AQ191:AQ192" si="210">AP190</f>
        <v>1072</v>
      </c>
      <c r="AR191" s="50">
        <f t="shared" ref="AR191:AR192" si="211">AQ190</f>
        <v>1072</v>
      </c>
      <c r="AS191" s="50">
        <f t="shared" ref="AS191:AS192" si="212">AR190</f>
        <v>1072</v>
      </c>
      <c r="AT191" s="50">
        <f t="shared" ref="AT191:AT192" si="213">AS190</f>
        <v>1072</v>
      </c>
      <c r="AU191" s="50">
        <f t="shared" ref="AU191:AU192" si="214">AT190</f>
        <v>1072</v>
      </c>
      <c r="AV191" s="16"/>
    </row>
    <row r="192" spans="4:48">
      <c r="D192" s="1" t="s">
        <v>168</v>
      </c>
      <c r="E192" s="1"/>
      <c r="F192" s="4" t="s">
        <v>169</v>
      </c>
      <c r="H192" s="17"/>
      <c r="I192" s="64">
        <f>I46-SUM(I183:I191)</f>
        <v>1073</v>
      </c>
      <c r="J192" s="50">
        <f t="shared" si="180"/>
        <v>1072</v>
      </c>
      <c r="K192" s="50">
        <f t="shared" si="181"/>
        <v>1072</v>
      </c>
      <c r="L192" s="50">
        <f t="shared" ref="L192" si="215">K191</f>
        <v>1072</v>
      </c>
      <c r="M192" s="50">
        <f t="shared" ref="M192" si="216">L191</f>
        <v>1072</v>
      </c>
      <c r="N192" s="50">
        <f t="shared" ref="N192" si="217">M191</f>
        <v>1072</v>
      </c>
      <c r="O192" s="50">
        <f t="shared" si="182"/>
        <v>1072</v>
      </c>
      <c r="P192" s="50">
        <f t="shared" si="183"/>
        <v>1072</v>
      </c>
      <c r="Q192" s="50">
        <f t="shared" si="184"/>
        <v>1072</v>
      </c>
      <c r="R192" s="50">
        <f t="shared" si="185"/>
        <v>1072</v>
      </c>
      <c r="S192" s="50">
        <f t="shared" si="186"/>
        <v>1073</v>
      </c>
      <c r="T192" s="50">
        <f t="shared" si="187"/>
        <v>1072</v>
      </c>
      <c r="U192" s="50">
        <f t="shared" si="188"/>
        <v>1072</v>
      </c>
      <c r="V192" s="50">
        <f t="shared" si="189"/>
        <v>1072</v>
      </c>
      <c r="W192" s="50">
        <f t="shared" si="190"/>
        <v>1072</v>
      </c>
      <c r="X192" s="50">
        <f t="shared" si="191"/>
        <v>1072</v>
      </c>
      <c r="Y192" s="50">
        <f t="shared" si="192"/>
        <v>1072</v>
      </c>
      <c r="Z192" s="50">
        <f t="shared" si="193"/>
        <v>1072</v>
      </c>
      <c r="AA192" s="50">
        <f t="shared" si="194"/>
        <v>1072</v>
      </c>
      <c r="AB192" s="50">
        <f t="shared" si="195"/>
        <v>1072</v>
      </c>
      <c r="AC192" s="50">
        <f t="shared" si="196"/>
        <v>1073</v>
      </c>
      <c r="AD192" s="50">
        <f t="shared" si="197"/>
        <v>1072</v>
      </c>
      <c r="AE192" s="50">
        <f t="shared" si="198"/>
        <v>1072</v>
      </c>
      <c r="AF192" s="50">
        <f t="shared" si="199"/>
        <v>1072</v>
      </c>
      <c r="AG192" s="50">
        <f t="shared" si="200"/>
        <v>1072</v>
      </c>
      <c r="AH192" s="50">
        <f t="shared" si="201"/>
        <v>1072</v>
      </c>
      <c r="AI192" s="50">
        <f t="shared" si="202"/>
        <v>1072</v>
      </c>
      <c r="AJ192" s="50">
        <f t="shared" si="203"/>
        <v>1072</v>
      </c>
      <c r="AK192" s="50">
        <f t="shared" si="204"/>
        <v>1072</v>
      </c>
      <c r="AL192" s="50">
        <f t="shared" si="205"/>
        <v>1072</v>
      </c>
      <c r="AM192" s="50">
        <f t="shared" si="206"/>
        <v>1073</v>
      </c>
      <c r="AN192" s="50">
        <f t="shared" si="207"/>
        <v>1072</v>
      </c>
      <c r="AO192" s="50">
        <f t="shared" si="208"/>
        <v>1072</v>
      </c>
      <c r="AP192" s="50">
        <f t="shared" si="209"/>
        <v>1072</v>
      </c>
      <c r="AQ192" s="50">
        <f t="shared" si="210"/>
        <v>1072</v>
      </c>
      <c r="AR192" s="50">
        <f t="shared" si="211"/>
        <v>1072</v>
      </c>
      <c r="AS192" s="50">
        <f t="shared" si="212"/>
        <v>1072</v>
      </c>
      <c r="AT192" s="50">
        <f t="shared" si="213"/>
        <v>1072</v>
      </c>
      <c r="AU192" s="50">
        <f t="shared" si="214"/>
        <v>1072</v>
      </c>
      <c r="AV192" s="16"/>
    </row>
    <row r="193" spans="4:48">
      <c r="D193" s="1"/>
      <c r="E193" s="1"/>
      <c r="F193" s="1"/>
      <c r="H193" s="17"/>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6"/>
    </row>
    <row r="194" spans="4:48">
      <c r="D194" s="1" t="s">
        <v>26</v>
      </c>
      <c r="E194" s="1"/>
      <c r="F194" s="4" t="s">
        <v>169</v>
      </c>
      <c r="H194" s="17"/>
      <c r="I194" s="64">
        <f>SUM(I183:I192)</f>
        <v>10721</v>
      </c>
      <c r="J194" s="50">
        <f>SUM(J183:J192)</f>
        <v>10721</v>
      </c>
      <c r="K194" s="50">
        <f>SUM(K183:K192)</f>
        <v>10721</v>
      </c>
      <c r="L194" s="50">
        <f t="shared" ref="L194:AU194" si="218">SUM(L183:L192)</f>
        <v>10721</v>
      </c>
      <c r="M194" s="50">
        <f t="shared" si="218"/>
        <v>10721</v>
      </c>
      <c r="N194" s="50">
        <f t="shared" si="218"/>
        <v>10721</v>
      </c>
      <c r="O194" s="50">
        <f t="shared" si="218"/>
        <v>10721</v>
      </c>
      <c r="P194" s="50">
        <f t="shared" si="218"/>
        <v>10721</v>
      </c>
      <c r="Q194" s="50">
        <f t="shared" si="218"/>
        <v>10721</v>
      </c>
      <c r="R194" s="50">
        <f t="shared" si="218"/>
        <v>10721</v>
      </c>
      <c r="S194" s="50">
        <f t="shared" si="218"/>
        <v>10721</v>
      </c>
      <c r="T194" s="50">
        <f t="shared" si="218"/>
        <v>10721</v>
      </c>
      <c r="U194" s="50">
        <f t="shared" si="218"/>
        <v>10721</v>
      </c>
      <c r="V194" s="50">
        <f t="shared" si="218"/>
        <v>10721</v>
      </c>
      <c r="W194" s="50">
        <f t="shared" si="218"/>
        <v>10721</v>
      </c>
      <c r="X194" s="50">
        <f t="shared" si="218"/>
        <v>10721</v>
      </c>
      <c r="Y194" s="50">
        <f t="shared" si="218"/>
        <v>10721</v>
      </c>
      <c r="Z194" s="50">
        <f t="shared" si="218"/>
        <v>10721</v>
      </c>
      <c r="AA194" s="50">
        <f t="shared" si="218"/>
        <v>10721</v>
      </c>
      <c r="AB194" s="50">
        <f t="shared" si="218"/>
        <v>10721</v>
      </c>
      <c r="AC194" s="50">
        <f t="shared" si="218"/>
        <v>10721</v>
      </c>
      <c r="AD194" s="50">
        <f t="shared" si="218"/>
        <v>10721</v>
      </c>
      <c r="AE194" s="50">
        <f t="shared" si="218"/>
        <v>10721</v>
      </c>
      <c r="AF194" s="50">
        <f t="shared" si="218"/>
        <v>10721</v>
      </c>
      <c r="AG194" s="50">
        <f t="shared" si="218"/>
        <v>10721</v>
      </c>
      <c r="AH194" s="50">
        <f t="shared" si="218"/>
        <v>10721</v>
      </c>
      <c r="AI194" s="50">
        <f t="shared" si="218"/>
        <v>10721</v>
      </c>
      <c r="AJ194" s="50">
        <f t="shared" si="218"/>
        <v>10721</v>
      </c>
      <c r="AK194" s="50">
        <f t="shared" si="218"/>
        <v>10721</v>
      </c>
      <c r="AL194" s="50">
        <f t="shared" si="218"/>
        <v>10721</v>
      </c>
      <c r="AM194" s="50">
        <f t="shared" si="218"/>
        <v>10721</v>
      </c>
      <c r="AN194" s="50">
        <f t="shared" si="218"/>
        <v>10721</v>
      </c>
      <c r="AO194" s="50">
        <f t="shared" si="218"/>
        <v>10721</v>
      </c>
      <c r="AP194" s="50">
        <f t="shared" si="218"/>
        <v>10721</v>
      </c>
      <c r="AQ194" s="50">
        <f t="shared" si="218"/>
        <v>10721</v>
      </c>
      <c r="AR194" s="50">
        <f t="shared" si="218"/>
        <v>10721</v>
      </c>
      <c r="AS194" s="50">
        <f t="shared" si="218"/>
        <v>10721</v>
      </c>
      <c r="AT194" s="50">
        <f t="shared" si="218"/>
        <v>10721</v>
      </c>
      <c r="AU194" s="50">
        <f t="shared" si="218"/>
        <v>10721</v>
      </c>
      <c r="AV194" s="16"/>
    </row>
    <row r="195" spans="4:48">
      <c r="H195" s="17"/>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6"/>
    </row>
    <row r="196" spans="4:48">
      <c r="D196" s="1" t="s">
        <v>159</v>
      </c>
      <c r="F196" s="4" t="s">
        <v>169</v>
      </c>
      <c r="H196" s="17"/>
      <c r="I196" s="63">
        <v>0</v>
      </c>
      <c r="J196" s="50">
        <f>J46-I46+I205</f>
        <v>108</v>
      </c>
      <c r="K196" s="50">
        <f>K46-J46+J205</f>
        <v>108</v>
      </c>
      <c r="L196" s="50">
        <f t="shared" ref="L196:AU196" si="219">L46-K46+K205</f>
        <v>109</v>
      </c>
      <c r="M196" s="50">
        <f t="shared" si="219"/>
        <v>111</v>
      </c>
      <c r="N196" s="50">
        <f t="shared" si="219"/>
        <v>111</v>
      </c>
      <c r="O196" s="50">
        <f t="shared" si="219"/>
        <v>113</v>
      </c>
      <c r="P196" s="50">
        <f t="shared" si="219"/>
        <v>114</v>
      </c>
      <c r="Q196" s="50">
        <f t="shared" si="219"/>
        <v>115</v>
      </c>
      <c r="R196" s="50">
        <f t="shared" si="219"/>
        <v>116</v>
      </c>
      <c r="S196" s="50">
        <f t="shared" si="219"/>
        <v>117</v>
      </c>
      <c r="T196" s="50">
        <f t="shared" si="219"/>
        <v>227</v>
      </c>
      <c r="U196" s="50">
        <f t="shared" si="219"/>
        <v>227</v>
      </c>
      <c r="V196" s="50">
        <f t="shared" si="219"/>
        <v>230</v>
      </c>
      <c r="W196" s="50">
        <f t="shared" si="219"/>
        <v>233</v>
      </c>
      <c r="X196" s="50">
        <f t="shared" si="219"/>
        <v>234</v>
      </c>
      <c r="Y196" s="50">
        <f t="shared" si="219"/>
        <v>238</v>
      </c>
      <c r="Z196" s="50">
        <f t="shared" si="219"/>
        <v>239</v>
      </c>
      <c r="AA196" s="50">
        <f t="shared" si="219"/>
        <v>242</v>
      </c>
      <c r="AB196" s="50">
        <f t="shared" si="219"/>
        <v>245</v>
      </c>
      <c r="AC196" s="50">
        <f t="shared" si="219"/>
        <v>246</v>
      </c>
      <c r="AD196" s="50">
        <f t="shared" si="219"/>
        <v>358</v>
      </c>
      <c r="AE196" s="50">
        <f t="shared" si="219"/>
        <v>359</v>
      </c>
      <c r="AF196" s="50">
        <f t="shared" si="219"/>
        <v>364</v>
      </c>
      <c r="AG196" s="50">
        <f t="shared" si="219"/>
        <v>367</v>
      </c>
      <c r="AH196" s="50">
        <f t="shared" si="219"/>
        <v>370</v>
      </c>
      <c r="AI196" s="50">
        <f t="shared" si="219"/>
        <v>376</v>
      </c>
      <c r="AJ196" s="50">
        <f t="shared" si="219"/>
        <v>378</v>
      </c>
      <c r="AK196" s="50">
        <f t="shared" si="219"/>
        <v>382</v>
      </c>
      <c r="AL196" s="50">
        <f t="shared" si="219"/>
        <v>387</v>
      </c>
      <c r="AM196" s="50">
        <f t="shared" si="219"/>
        <v>389</v>
      </c>
      <c r="AN196" s="50">
        <f t="shared" si="219"/>
        <v>502</v>
      </c>
      <c r="AO196" s="50">
        <f t="shared" si="219"/>
        <v>505</v>
      </c>
      <c r="AP196" s="50">
        <f t="shared" si="219"/>
        <v>512</v>
      </c>
      <c r="AQ196" s="50">
        <f t="shared" si="219"/>
        <v>516</v>
      </c>
      <c r="AR196" s="50">
        <f t="shared" si="219"/>
        <v>520</v>
      </c>
      <c r="AS196" s="50">
        <f t="shared" si="219"/>
        <v>528</v>
      </c>
      <c r="AT196" s="50">
        <f t="shared" si="219"/>
        <v>531</v>
      </c>
      <c r="AU196" s="50">
        <f t="shared" si="219"/>
        <v>537</v>
      </c>
      <c r="AV196" s="16"/>
    </row>
    <row r="197" spans="4:48">
      <c r="D197" s="1" t="s">
        <v>160</v>
      </c>
      <c r="F197" s="4" t="s">
        <v>169</v>
      </c>
      <c r="H197" s="17"/>
      <c r="I197" s="63">
        <v>0</v>
      </c>
      <c r="J197" s="50">
        <f>I196</f>
        <v>0</v>
      </c>
      <c r="K197" s="50">
        <f>J196</f>
        <v>108</v>
      </c>
      <c r="L197" s="50">
        <f t="shared" ref="L197:AU204" si="220">K196</f>
        <v>108</v>
      </c>
      <c r="M197" s="50">
        <f t="shared" si="220"/>
        <v>109</v>
      </c>
      <c r="N197" s="50">
        <f t="shared" si="220"/>
        <v>111</v>
      </c>
      <c r="O197" s="50">
        <f t="shared" si="220"/>
        <v>111</v>
      </c>
      <c r="P197" s="50">
        <f t="shared" si="220"/>
        <v>113</v>
      </c>
      <c r="Q197" s="50">
        <f t="shared" si="220"/>
        <v>114</v>
      </c>
      <c r="R197" s="50">
        <f t="shared" si="220"/>
        <v>115</v>
      </c>
      <c r="S197" s="50">
        <f t="shared" si="220"/>
        <v>116</v>
      </c>
      <c r="T197" s="50">
        <f t="shared" si="220"/>
        <v>117</v>
      </c>
      <c r="U197" s="50">
        <f t="shared" si="220"/>
        <v>227</v>
      </c>
      <c r="V197" s="50">
        <f t="shared" si="220"/>
        <v>227</v>
      </c>
      <c r="W197" s="50">
        <f t="shared" si="220"/>
        <v>230</v>
      </c>
      <c r="X197" s="50">
        <f t="shared" si="220"/>
        <v>233</v>
      </c>
      <c r="Y197" s="50">
        <f t="shared" si="220"/>
        <v>234</v>
      </c>
      <c r="Z197" s="50">
        <f t="shared" si="220"/>
        <v>238</v>
      </c>
      <c r="AA197" s="50">
        <f t="shared" si="220"/>
        <v>239</v>
      </c>
      <c r="AB197" s="50">
        <f t="shared" si="220"/>
        <v>242</v>
      </c>
      <c r="AC197" s="50">
        <f t="shared" si="220"/>
        <v>245</v>
      </c>
      <c r="AD197" s="50">
        <f t="shared" si="220"/>
        <v>246</v>
      </c>
      <c r="AE197" s="50">
        <f t="shared" si="220"/>
        <v>358</v>
      </c>
      <c r="AF197" s="50">
        <f t="shared" si="220"/>
        <v>359</v>
      </c>
      <c r="AG197" s="50">
        <f t="shared" si="220"/>
        <v>364</v>
      </c>
      <c r="AH197" s="50">
        <f t="shared" si="220"/>
        <v>367</v>
      </c>
      <c r="AI197" s="50">
        <f t="shared" si="220"/>
        <v>370</v>
      </c>
      <c r="AJ197" s="50">
        <f t="shared" si="220"/>
        <v>376</v>
      </c>
      <c r="AK197" s="50">
        <f t="shared" si="220"/>
        <v>378</v>
      </c>
      <c r="AL197" s="50">
        <f t="shared" si="220"/>
        <v>382</v>
      </c>
      <c r="AM197" s="50">
        <f t="shared" si="220"/>
        <v>387</v>
      </c>
      <c r="AN197" s="50">
        <f t="shared" si="220"/>
        <v>389</v>
      </c>
      <c r="AO197" s="50">
        <f t="shared" si="220"/>
        <v>502</v>
      </c>
      <c r="AP197" s="50">
        <f t="shared" si="220"/>
        <v>505</v>
      </c>
      <c r="AQ197" s="50">
        <f t="shared" si="220"/>
        <v>512</v>
      </c>
      <c r="AR197" s="50">
        <f t="shared" si="220"/>
        <v>516</v>
      </c>
      <c r="AS197" s="50">
        <f t="shared" si="220"/>
        <v>520</v>
      </c>
      <c r="AT197" s="50">
        <f t="shared" si="220"/>
        <v>528</v>
      </c>
      <c r="AU197" s="50">
        <f t="shared" si="220"/>
        <v>531</v>
      </c>
      <c r="AV197" s="16"/>
    </row>
    <row r="198" spans="4:48">
      <c r="D198" s="1" t="s">
        <v>161</v>
      </c>
      <c r="F198" s="4" t="s">
        <v>169</v>
      </c>
      <c r="H198" s="17"/>
      <c r="I198" s="63">
        <v>0</v>
      </c>
      <c r="J198" s="50">
        <f t="shared" ref="J198:Y205" si="221">I197</f>
        <v>0</v>
      </c>
      <c r="K198" s="50">
        <f t="shared" si="221"/>
        <v>0</v>
      </c>
      <c r="L198" s="50">
        <f t="shared" si="221"/>
        <v>108</v>
      </c>
      <c r="M198" s="50">
        <f t="shared" si="221"/>
        <v>108</v>
      </c>
      <c r="N198" s="50">
        <f t="shared" si="221"/>
        <v>109</v>
      </c>
      <c r="O198" s="50">
        <f t="shared" si="221"/>
        <v>111</v>
      </c>
      <c r="P198" s="50">
        <f t="shared" si="221"/>
        <v>111</v>
      </c>
      <c r="Q198" s="50">
        <f t="shared" si="221"/>
        <v>113</v>
      </c>
      <c r="R198" s="50">
        <f t="shared" si="221"/>
        <v>114</v>
      </c>
      <c r="S198" s="50">
        <f t="shared" si="221"/>
        <v>115</v>
      </c>
      <c r="T198" s="50">
        <f t="shared" si="221"/>
        <v>116</v>
      </c>
      <c r="U198" s="50">
        <f t="shared" si="221"/>
        <v>117</v>
      </c>
      <c r="V198" s="50">
        <f t="shared" si="221"/>
        <v>227</v>
      </c>
      <c r="W198" s="50">
        <f t="shared" si="221"/>
        <v>227</v>
      </c>
      <c r="X198" s="50">
        <f t="shared" si="221"/>
        <v>230</v>
      </c>
      <c r="Y198" s="50">
        <f t="shared" si="221"/>
        <v>233</v>
      </c>
      <c r="Z198" s="50">
        <f t="shared" si="220"/>
        <v>234</v>
      </c>
      <c r="AA198" s="50">
        <f t="shared" si="220"/>
        <v>238</v>
      </c>
      <c r="AB198" s="50">
        <f t="shared" si="220"/>
        <v>239</v>
      </c>
      <c r="AC198" s="50">
        <f t="shared" si="220"/>
        <v>242</v>
      </c>
      <c r="AD198" s="50">
        <f t="shared" si="220"/>
        <v>245</v>
      </c>
      <c r="AE198" s="50">
        <f t="shared" si="220"/>
        <v>246</v>
      </c>
      <c r="AF198" s="50">
        <f t="shared" si="220"/>
        <v>358</v>
      </c>
      <c r="AG198" s="50">
        <f t="shared" si="220"/>
        <v>359</v>
      </c>
      <c r="AH198" s="50">
        <f t="shared" si="220"/>
        <v>364</v>
      </c>
      <c r="AI198" s="50">
        <f t="shared" si="220"/>
        <v>367</v>
      </c>
      <c r="AJ198" s="50">
        <f t="shared" si="220"/>
        <v>370</v>
      </c>
      <c r="AK198" s="50">
        <f t="shared" si="220"/>
        <v>376</v>
      </c>
      <c r="AL198" s="50">
        <f t="shared" si="220"/>
        <v>378</v>
      </c>
      <c r="AM198" s="50">
        <f t="shared" si="220"/>
        <v>382</v>
      </c>
      <c r="AN198" s="50">
        <f t="shared" si="220"/>
        <v>387</v>
      </c>
      <c r="AO198" s="50">
        <f t="shared" si="220"/>
        <v>389</v>
      </c>
      <c r="AP198" s="50">
        <f t="shared" si="220"/>
        <v>502</v>
      </c>
      <c r="AQ198" s="50">
        <f t="shared" si="220"/>
        <v>505</v>
      </c>
      <c r="AR198" s="50">
        <f t="shared" si="220"/>
        <v>512</v>
      </c>
      <c r="AS198" s="50">
        <f t="shared" si="220"/>
        <v>516</v>
      </c>
      <c r="AT198" s="50">
        <f t="shared" si="220"/>
        <v>520</v>
      </c>
      <c r="AU198" s="50">
        <f t="shared" si="220"/>
        <v>528</v>
      </c>
      <c r="AV198" s="16"/>
    </row>
    <row r="199" spans="4:48">
      <c r="D199" s="1" t="s">
        <v>162</v>
      </c>
      <c r="F199" s="4" t="s">
        <v>169</v>
      </c>
      <c r="H199" s="17"/>
      <c r="I199" s="63">
        <v>0</v>
      </c>
      <c r="J199" s="50">
        <f t="shared" si="221"/>
        <v>0</v>
      </c>
      <c r="K199" s="50">
        <f t="shared" si="221"/>
        <v>0</v>
      </c>
      <c r="L199" s="50">
        <f t="shared" si="220"/>
        <v>0</v>
      </c>
      <c r="M199" s="50">
        <f t="shared" si="220"/>
        <v>108</v>
      </c>
      <c r="N199" s="50">
        <f t="shared" si="220"/>
        <v>108</v>
      </c>
      <c r="O199" s="50">
        <f t="shared" si="220"/>
        <v>109</v>
      </c>
      <c r="P199" s="50">
        <f t="shared" si="220"/>
        <v>111</v>
      </c>
      <c r="Q199" s="50">
        <f t="shared" si="220"/>
        <v>111</v>
      </c>
      <c r="R199" s="50">
        <f t="shared" si="220"/>
        <v>113</v>
      </c>
      <c r="S199" s="50">
        <f t="shared" si="220"/>
        <v>114</v>
      </c>
      <c r="T199" s="50">
        <f t="shared" si="220"/>
        <v>115</v>
      </c>
      <c r="U199" s="50">
        <f t="shared" si="220"/>
        <v>116</v>
      </c>
      <c r="V199" s="50">
        <f t="shared" si="220"/>
        <v>117</v>
      </c>
      <c r="W199" s="50">
        <f t="shared" si="220"/>
        <v>227</v>
      </c>
      <c r="X199" s="50">
        <f t="shared" si="220"/>
        <v>227</v>
      </c>
      <c r="Y199" s="50">
        <f t="shared" si="220"/>
        <v>230</v>
      </c>
      <c r="Z199" s="50">
        <f t="shared" si="220"/>
        <v>233</v>
      </c>
      <c r="AA199" s="50">
        <f t="shared" si="220"/>
        <v>234</v>
      </c>
      <c r="AB199" s="50">
        <f t="shared" si="220"/>
        <v>238</v>
      </c>
      <c r="AC199" s="50">
        <f t="shared" si="220"/>
        <v>239</v>
      </c>
      <c r="AD199" s="50">
        <f t="shared" si="220"/>
        <v>242</v>
      </c>
      <c r="AE199" s="50">
        <f t="shared" si="220"/>
        <v>245</v>
      </c>
      <c r="AF199" s="50">
        <f t="shared" si="220"/>
        <v>246</v>
      </c>
      <c r="AG199" s="50">
        <f t="shared" si="220"/>
        <v>358</v>
      </c>
      <c r="AH199" s="50">
        <f t="shared" si="220"/>
        <v>359</v>
      </c>
      <c r="AI199" s="50">
        <f t="shared" si="220"/>
        <v>364</v>
      </c>
      <c r="AJ199" s="50">
        <f t="shared" si="220"/>
        <v>367</v>
      </c>
      <c r="AK199" s="50">
        <f t="shared" si="220"/>
        <v>370</v>
      </c>
      <c r="AL199" s="50">
        <f t="shared" si="220"/>
        <v>376</v>
      </c>
      <c r="AM199" s="50">
        <f t="shared" si="220"/>
        <v>378</v>
      </c>
      <c r="AN199" s="50">
        <f t="shared" si="220"/>
        <v>382</v>
      </c>
      <c r="AO199" s="50">
        <f t="shared" si="220"/>
        <v>387</v>
      </c>
      <c r="AP199" s="50">
        <f t="shared" si="220"/>
        <v>389</v>
      </c>
      <c r="AQ199" s="50">
        <f t="shared" si="220"/>
        <v>502</v>
      </c>
      <c r="AR199" s="50">
        <f t="shared" si="220"/>
        <v>505</v>
      </c>
      <c r="AS199" s="50">
        <f t="shared" si="220"/>
        <v>512</v>
      </c>
      <c r="AT199" s="50">
        <f t="shared" si="220"/>
        <v>516</v>
      </c>
      <c r="AU199" s="50">
        <f t="shared" si="220"/>
        <v>520</v>
      </c>
      <c r="AV199" s="16"/>
    </row>
    <row r="200" spans="4:48">
      <c r="D200" s="1" t="s">
        <v>163</v>
      </c>
      <c r="F200" s="4" t="s">
        <v>169</v>
      </c>
      <c r="H200" s="17"/>
      <c r="I200" s="63">
        <v>0</v>
      </c>
      <c r="J200" s="50">
        <f t="shared" si="221"/>
        <v>0</v>
      </c>
      <c r="K200" s="50">
        <f t="shared" si="221"/>
        <v>0</v>
      </c>
      <c r="L200" s="50">
        <f t="shared" si="220"/>
        <v>0</v>
      </c>
      <c r="M200" s="50">
        <f t="shared" si="220"/>
        <v>0</v>
      </c>
      <c r="N200" s="50">
        <f t="shared" si="220"/>
        <v>108</v>
      </c>
      <c r="O200" s="50">
        <f t="shared" si="220"/>
        <v>108</v>
      </c>
      <c r="P200" s="50">
        <f t="shared" si="220"/>
        <v>109</v>
      </c>
      <c r="Q200" s="50">
        <f t="shared" si="220"/>
        <v>111</v>
      </c>
      <c r="R200" s="50">
        <f t="shared" si="220"/>
        <v>111</v>
      </c>
      <c r="S200" s="50">
        <f t="shared" si="220"/>
        <v>113</v>
      </c>
      <c r="T200" s="50">
        <f t="shared" si="220"/>
        <v>114</v>
      </c>
      <c r="U200" s="50">
        <f t="shared" si="220"/>
        <v>115</v>
      </c>
      <c r="V200" s="50">
        <f t="shared" si="220"/>
        <v>116</v>
      </c>
      <c r="W200" s="50">
        <f t="shared" si="220"/>
        <v>117</v>
      </c>
      <c r="X200" s="50">
        <f t="shared" si="220"/>
        <v>227</v>
      </c>
      <c r="Y200" s="50">
        <f t="shared" si="220"/>
        <v>227</v>
      </c>
      <c r="Z200" s="50">
        <f t="shared" si="220"/>
        <v>230</v>
      </c>
      <c r="AA200" s="50">
        <f t="shared" si="220"/>
        <v>233</v>
      </c>
      <c r="AB200" s="50">
        <f t="shared" si="220"/>
        <v>234</v>
      </c>
      <c r="AC200" s="50">
        <f t="shared" si="220"/>
        <v>238</v>
      </c>
      <c r="AD200" s="50">
        <f t="shared" si="220"/>
        <v>239</v>
      </c>
      <c r="AE200" s="50">
        <f t="shared" si="220"/>
        <v>242</v>
      </c>
      <c r="AF200" s="50">
        <f t="shared" si="220"/>
        <v>245</v>
      </c>
      <c r="AG200" s="50">
        <f t="shared" si="220"/>
        <v>246</v>
      </c>
      <c r="AH200" s="50">
        <f t="shared" si="220"/>
        <v>358</v>
      </c>
      <c r="AI200" s="50">
        <f t="shared" si="220"/>
        <v>359</v>
      </c>
      <c r="AJ200" s="50">
        <f t="shared" si="220"/>
        <v>364</v>
      </c>
      <c r="AK200" s="50">
        <f t="shared" si="220"/>
        <v>367</v>
      </c>
      <c r="AL200" s="50">
        <f t="shared" si="220"/>
        <v>370</v>
      </c>
      <c r="AM200" s="50">
        <f t="shared" si="220"/>
        <v>376</v>
      </c>
      <c r="AN200" s="50">
        <f t="shared" si="220"/>
        <v>378</v>
      </c>
      <c r="AO200" s="50">
        <f t="shared" si="220"/>
        <v>382</v>
      </c>
      <c r="AP200" s="50">
        <f t="shared" si="220"/>
        <v>387</v>
      </c>
      <c r="AQ200" s="50">
        <f t="shared" si="220"/>
        <v>389</v>
      </c>
      <c r="AR200" s="50">
        <f t="shared" si="220"/>
        <v>502</v>
      </c>
      <c r="AS200" s="50">
        <f t="shared" si="220"/>
        <v>505</v>
      </c>
      <c r="AT200" s="50">
        <f t="shared" si="220"/>
        <v>512</v>
      </c>
      <c r="AU200" s="50">
        <f t="shared" si="220"/>
        <v>516</v>
      </c>
      <c r="AV200" s="16"/>
    </row>
    <row r="201" spans="4:48">
      <c r="D201" s="1" t="s">
        <v>164</v>
      </c>
      <c r="F201" s="4" t="s">
        <v>169</v>
      </c>
      <c r="H201" s="17"/>
      <c r="I201" s="63">
        <v>0</v>
      </c>
      <c r="J201" s="50">
        <f t="shared" si="221"/>
        <v>0</v>
      </c>
      <c r="K201" s="50">
        <f t="shared" si="221"/>
        <v>0</v>
      </c>
      <c r="L201" s="50">
        <f t="shared" si="220"/>
        <v>0</v>
      </c>
      <c r="M201" s="50">
        <f t="shared" si="220"/>
        <v>0</v>
      </c>
      <c r="N201" s="50">
        <f t="shared" si="220"/>
        <v>0</v>
      </c>
      <c r="O201" s="50">
        <f t="shared" si="220"/>
        <v>108</v>
      </c>
      <c r="P201" s="50">
        <f t="shared" si="220"/>
        <v>108</v>
      </c>
      <c r="Q201" s="50">
        <f t="shared" si="220"/>
        <v>109</v>
      </c>
      <c r="R201" s="50">
        <f t="shared" si="220"/>
        <v>111</v>
      </c>
      <c r="S201" s="50">
        <f t="shared" si="220"/>
        <v>111</v>
      </c>
      <c r="T201" s="50">
        <f t="shared" si="220"/>
        <v>113</v>
      </c>
      <c r="U201" s="50">
        <f t="shared" si="220"/>
        <v>114</v>
      </c>
      <c r="V201" s="50">
        <f t="shared" si="220"/>
        <v>115</v>
      </c>
      <c r="W201" s="50">
        <f t="shared" si="220"/>
        <v>116</v>
      </c>
      <c r="X201" s="50">
        <f t="shared" si="220"/>
        <v>117</v>
      </c>
      <c r="Y201" s="50">
        <f t="shared" si="220"/>
        <v>227</v>
      </c>
      <c r="Z201" s="50">
        <f t="shared" si="220"/>
        <v>227</v>
      </c>
      <c r="AA201" s="50">
        <f t="shared" si="220"/>
        <v>230</v>
      </c>
      <c r="AB201" s="50">
        <f t="shared" si="220"/>
        <v>233</v>
      </c>
      <c r="AC201" s="50">
        <f t="shared" si="220"/>
        <v>234</v>
      </c>
      <c r="AD201" s="50">
        <f t="shared" si="220"/>
        <v>238</v>
      </c>
      <c r="AE201" s="50">
        <f t="shared" si="220"/>
        <v>239</v>
      </c>
      <c r="AF201" s="50">
        <f t="shared" si="220"/>
        <v>242</v>
      </c>
      <c r="AG201" s="50">
        <f t="shared" si="220"/>
        <v>245</v>
      </c>
      <c r="AH201" s="50">
        <f t="shared" si="220"/>
        <v>246</v>
      </c>
      <c r="AI201" s="50">
        <f t="shared" si="220"/>
        <v>358</v>
      </c>
      <c r="AJ201" s="50">
        <f t="shared" si="220"/>
        <v>359</v>
      </c>
      <c r="AK201" s="50">
        <f t="shared" si="220"/>
        <v>364</v>
      </c>
      <c r="AL201" s="50">
        <f t="shared" si="220"/>
        <v>367</v>
      </c>
      <c r="AM201" s="50">
        <f t="shared" si="220"/>
        <v>370</v>
      </c>
      <c r="AN201" s="50">
        <f t="shared" si="220"/>
        <v>376</v>
      </c>
      <c r="AO201" s="50">
        <f t="shared" si="220"/>
        <v>378</v>
      </c>
      <c r="AP201" s="50">
        <f t="shared" si="220"/>
        <v>382</v>
      </c>
      <c r="AQ201" s="50">
        <f t="shared" si="220"/>
        <v>387</v>
      </c>
      <c r="AR201" s="50">
        <f t="shared" si="220"/>
        <v>389</v>
      </c>
      <c r="AS201" s="50">
        <f t="shared" si="220"/>
        <v>502</v>
      </c>
      <c r="AT201" s="50">
        <f t="shared" si="220"/>
        <v>505</v>
      </c>
      <c r="AU201" s="50">
        <f t="shared" si="220"/>
        <v>512</v>
      </c>
      <c r="AV201" s="16"/>
    </row>
    <row r="202" spans="4:48">
      <c r="D202" s="1" t="s">
        <v>165</v>
      </c>
      <c r="F202" s="4" t="s">
        <v>169</v>
      </c>
      <c r="H202" s="17"/>
      <c r="I202" s="63">
        <v>0</v>
      </c>
      <c r="J202" s="50">
        <f t="shared" si="221"/>
        <v>0</v>
      </c>
      <c r="K202" s="50">
        <f t="shared" si="221"/>
        <v>0</v>
      </c>
      <c r="L202" s="50">
        <f t="shared" si="220"/>
        <v>0</v>
      </c>
      <c r="M202" s="50">
        <f t="shared" si="220"/>
        <v>0</v>
      </c>
      <c r="N202" s="50">
        <f t="shared" si="220"/>
        <v>0</v>
      </c>
      <c r="O202" s="50">
        <f t="shared" si="220"/>
        <v>0</v>
      </c>
      <c r="P202" s="50">
        <f t="shared" si="220"/>
        <v>108</v>
      </c>
      <c r="Q202" s="50">
        <f t="shared" si="220"/>
        <v>108</v>
      </c>
      <c r="R202" s="50">
        <f t="shared" si="220"/>
        <v>109</v>
      </c>
      <c r="S202" s="50">
        <f t="shared" si="220"/>
        <v>111</v>
      </c>
      <c r="T202" s="50">
        <f t="shared" si="220"/>
        <v>111</v>
      </c>
      <c r="U202" s="50">
        <f t="shared" si="220"/>
        <v>113</v>
      </c>
      <c r="V202" s="50">
        <f t="shared" si="220"/>
        <v>114</v>
      </c>
      <c r="W202" s="50">
        <f t="shared" si="220"/>
        <v>115</v>
      </c>
      <c r="X202" s="50">
        <f t="shared" si="220"/>
        <v>116</v>
      </c>
      <c r="Y202" s="50">
        <f t="shared" si="220"/>
        <v>117</v>
      </c>
      <c r="Z202" s="50">
        <f t="shared" si="220"/>
        <v>227</v>
      </c>
      <c r="AA202" s="50">
        <f t="shared" si="220"/>
        <v>227</v>
      </c>
      <c r="AB202" s="50">
        <f t="shared" si="220"/>
        <v>230</v>
      </c>
      <c r="AC202" s="50">
        <f t="shared" si="220"/>
        <v>233</v>
      </c>
      <c r="AD202" s="50">
        <f t="shared" si="220"/>
        <v>234</v>
      </c>
      <c r="AE202" s="50">
        <f t="shared" si="220"/>
        <v>238</v>
      </c>
      <c r="AF202" s="50">
        <f t="shared" si="220"/>
        <v>239</v>
      </c>
      <c r="AG202" s="50">
        <f t="shared" si="220"/>
        <v>242</v>
      </c>
      <c r="AH202" s="50">
        <f t="shared" si="220"/>
        <v>245</v>
      </c>
      <c r="AI202" s="50">
        <f t="shared" si="220"/>
        <v>246</v>
      </c>
      <c r="AJ202" s="50">
        <f t="shared" si="220"/>
        <v>358</v>
      </c>
      <c r="AK202" s="50">
        <f t="shared" si="220"/>
        <v>359</v>
      </c>
      <c r="AL202" s="50">
        <f t="shared" si="220"/>
        <v>364</v>
      </c>
      <c r="AM202" s="50">
        <f t="shared" si="220"/>
        <v>367</v>
      </c>
      <c r="AN202" s="50">
        <f t="shared" si="220"/>
        <v>370</v>
      </c>
      <c r="AO202" s="50">
        <f t="shared" si="220"/>
        <v>376</v>
      </c>
      <c r="AP202" s="50">
        <f t="shared" si="220"/>
        <v>378</v>
      </c>
      <c r="AQ202" s="50">
        <f t="shared" si="220"/>
        <v>382</v>
      </c>
      <c r="AR202" s="50">
        <f t="shared" si="220"/>
        <v>387</v>
      </c>
      <c r="AS202" s="50">
        <f t="shared" si="220"/>
        <v>389</v>
      </c>
      <c r="AT202" s="50">
        <f t="shared" si="220"/>
        <v>502</v>
      </c>
      <c r="AU202" s="50">
        <f t="shared" si="220"/>
        <v>505</v>
      </c>
      <c r="AV202" s="16"/>
    </row>
    <row r="203" spans="4:48">
      <c r="D203" s="1" t="s">
        <v>166</v>
      </c>
      <c r="F203" s="4" t="s">
        <v>169</v>
      </c>
      <c r="H203" s="17"/>
      <c r="I203" s="63">
        <v>0</v>
      </c>
      <c r="J203" s="50">
        <f t="shared" si="221"/>
        <v>0</v>
      </c>
      <c r="K203" s="50">
        <f t="shared" si="221"/>
        <v>0</v>
      </c>
      <c r="L203" s="50">
        <f t="shared" si="220"/>
        <v>0</v>
      </c>
      <c r="M203" s="50">
        <f t="shared" si="220"/>
        <v>0</v>
      </c>
      <c r="N203" s="50">
        <f t="shared" si="220"/>
        <v>0</v>
      </c>
      <c r="O203" s="50">
        <f t="shared" si="220"/>
        <v>0</v>
      </c>
      <c r="P203" s="50">
        <f t="shared" si="220"/>
        <v>0</v>
      </c>
      <c r="Q203" s="50">
        <f t="shared" si="220"/>
        <v>108</v>
      </c>
      <c r="R203" s="50">
        <f t="shared" si="220"/>
        <v>108</v>
      </c>
      <c r="S203" s="50">
        <f t="shared" si="220"/>
        <v>109</v>
      </c>
      <c r="T203" s="50">
        <f t="shared" si="220"/>
        <v>111</v>
      </c>
      <c r="U203" s="50">
        <f t="shared" si="220"/>
        <v>111</v>
      </c>
      <c r="V203" s="50">
        <f t="shared" si="220"/>
        <v>113</v>
      </c>
      <c r="W203" s="50">
        <f t="shared" si="220"/>
        <v>114</v>
      </c>
      <c r="X203" s="50">
        <f t="shared" si="220"/>
        <v>115</v>
      </c>
      <c r="Y203" s="50">
        <f t="shared" si="220"/>
        <v>116</v>
      </c>
      <c r="Z203" s="50">
        <f t="shared" si="220"/>
        <v>117</v>
      </c>
      <c r="AA203" s="50">
        <f t="shared" si="220"/>
        <v>227</v>
      </c>
      <c r="AB203" s="50">
        <f t="shared" si="220"/>
        <v>227</v>
      </c>
      <c r="AC203" s="50">
        <f t="shared" si="220"/>
        <v>230</v>
      </c>
      <c r="AD203" s="50">
        <f t="shared" si="220"/>
        <v>233</v>
      </c>
      <c r="AE203" s="50">
        <f t="shared" si="220"/>
        <v>234</v>
      </c>
      <c r="AF203" s="50">
        <f t="shared" si="220"/>
        <v>238</v>
      </c>
      <c r="AG203" s="50">
        <f t="shared" si="220"/>
        <v>239</v>
      </c>
      <c r="AH203" s="50">
        <f t="shared" si="220"/>
        <v>242</v>
      </c>
      <c r="AI203" s="50">
        <f t="shared" si="220"/>
        <v>245</v>
      </c>
      <c r="AJ203" s="50">
        <f t="shared" si="220"/>
        <v>246</v>
      </c>
      <c r="AK203" s="50">
        <f t="shared" si="220"/>
        <v>358</v>
      </c>
      <c r="AL203" s="50">
        <f t="shared" si="220"/>
        <v>359</v>
      </c>
      <c r="AM203" s="50">
        <f t="shared" si="220"/>
        <v>364</v>
      </c>
      <c r="AN203" s="50">
        <f t="shared" si="220"/>
        <v>367</v>
      </c>
      <c r="AO203" s="50">
        <f t="shared" si="220"/>
        <v>370</v>
      </c>
      <c r="AP203" s="50">
        <f t="shared" si="220"/>
        <v>376</v>
      </c>
      <c r="AQ203" s="50">
        <f t="shared" si="220"/>
        <v>378</v>
      </c>
      <c r="AR203" s="50">
        <f t="shared" si="220"/>
        <v>382</v>
      </c>
      <c r="AS203" s="50">
        <f t="shared" si="220"/>
        <v>387</v>
      </c>
      <c r="AT203" s="50">
        <f t="shared" si="220"/>
        <v>389</v>
      </c>
      <c r="AU203" s="50">
        <f t="shared" si="220"/>
        <v>502</v>
      </c>
      <c r="AV203" s="16"/>
    </row>
    <row r="204" spans="4:48">
      <c r="D204" s="1" t="s">
        <v>167</v>
      </c>
      <c r="F204" s="4" t="s">
        <v>169</v>
      </c>
      <c r="H204" s="17"/>
      <c r="I204" s="63">
        <v>0</v>
      </c>
      <c r="J204" s="50">
        <f t="shared" si="221"/>
        <v>0</v>
      </c>
      <c r="K204" s="50">
        <f t="shared" si="221"/>
        <v>0</v>
      </c>
      <c r="L204" s="50">
        <f t="shared" si="220"/>
        <v>0</v>
      </c>
      <c r="M204" s="50">
        <f t="shared" si="220"/>
        <v>0</v>
      </c>
      <c r="N204" s="50">
        <f t="shared" si="220"/>
        <v>0</v>
      </c>
      <c r="O204" s="50">
        <f t="shared" si="220"/>
        <v>0</v>
      </c>
      <c r="P204" s="50">
        <f t="shared" si="220"/>
        <v>0</v>
      </c>
      <c r="Q204" s="50">
        <f t="shared" si="220"/>
        <v>0</v>
      </c>
      <c r="R204" s="50">
        <f t="shared" si="220"/>
        <v>108</v>
      </c>
      <c r="S204" s="50">
        <f t="shared" si="220"/>
        <v>108</v>
      </c>
      <c r="T204" s="50">
        <f t="shared" si="220"/>
        <v>109</v>
      </c>
      <c r="U204" s="50">
        <f t="shared" si="220"/>
        <v>111</v>
      </c>
      <c r="V204" s="50">
        <f t="shared" si="220"/>
        <v>111</v>
      </c>
      <c r="W204" s="50">
        <f t="shared" si="220"/>
        <v>113</v>
      </c>
      <c r="X204" s="50">
        <f t="shared" si="220"/>
        <v>114</v>
      </c>
      <c r="Y204" s="50">
        <f t="shared" si="220"/>
        <v>115</v>
      </c>
      <c r="Z204" s="50">
        <f t="shared" si="220"/>
        <v>116</v>
      </c>
      <c r="AA204" s="50">
        <f t="shared" si="220"/>
        <v>117</v>
      </c>
      <c r="AB204" s="50">
        <f t="shared" si="220"/>
        <v>227</v>
      </c>
      <c r="AC204" s="50">
        <f t="shared" ref="L204:AU205" si="222">AB203</f>
        <v>227</v>
      </c>
      <c r="AD204" s="50">
        <f t="shared" si="222"/>
        <v>230</v>
      </c>
      <c r="AE204" s="50">
        <f t="shared" si="222"/>
        <v>233</v>
      </c>
      <c r="AF204" s="50">
        <f t="shared" si="222"/>
        <v>234</v>
      </c>
      <c r="AG204" s="50">
        <f t="shared" si="222"/>
        <v>238</v>
      </c>
      <c r="AH204" s="50">
        <f t="shared" si="222"/>
        <v>239</v>
      </c>
      <c r="AI204" s="50">
        <f t="shared" si="222"/>
        <v>242</v>
      </c>
      <c r="AJ204" s="50">
        <f t="shared" si="222"/>
        <v>245</v>
      </c>
      <c r="AK204" s="50">
        <f t="shared" si="222"/>
        <v>246</v>
      </c>
      <c r="AL204" s="50">
        <f t="shared" si="222"/>
        <v>358</v>
      </c>
      <c r="AM204" s="50">
        <f t="shared" si="222"/>
        <v>359</v>
      </c>
      <c r="AN204" s="50">
        <f t="shared" si="222"/>
        <v>364</v>
      </c>
      <c r="AO204" s="50">
        <f t="shared" si="222"/>
        <v>367</v>
      </c>
      <c r="AP204" s="50">
        <f t="shared" si="222"/>
        <v>370</v>
      </c>
      <c r="AQ204" s="50">
        <f t="shared" si="222"/>
        <v>376</v>
      </c>
      <c r="AR204" s="50">
        <f t="shared" si="222"/>
        <v>378</v>
      </c>
      <c r="AS204" s="50">
        <f t="shared" si="222"/>
        <v>382</v>
      </c>
      <c r="AT204" s="50">
        <f t="shared" si="222"/>
        <v>387</v>
      </c>
      <c r="AU204" s="50">
        <f t="shared" si="222"/>
        <v>389</v>
      </c>
      <c r="AV204" s="16"/>
    </row>
    <row r="205" spans="4:48">
      <c r="D205" s="1" t="s">
        <v>168</v>
      </c>
      <c r="F205" s="4" t="s">
        <v>169</v>
      </c>
      <c r="H205" s="17"/>
      <c r="I205" s="63">
        <v>0</v>
      </c>
      <c r="J205" s="50">
        <f t="shared" si="221"/>
        <v>0</v>
      </c>
      <c r="K205" s="50">
        <f t="shared" si="221"/>
        <v>0</v>
      </c>
      <c r="L205" s="50">
        <f t="shared" si="222"/>
        <v>0</v>
      </c>
      <c r="M205" s="50">
        <f t="shared" si="222"/>
        <v>0</v>
      </c>
      <c r="N205" s="50">
        <f t="shared" si="222"/>
        <v>0</v>
      </c>
      <c r="O205" s="50">
        <f t="shared" si="222"/>
        <v>0</v>
      </c>
      <c r="P205" s="50">
        <f t="shared" si="222"/>
        <v>0</v>
      </c>
      <c r="Q205" s="50">
        <f t="shared" si="222"/>
        <v>0</v>
      </c>
      <c r="R205" s="50">
        <f t="shared" si="222"/>
        <v>0</v>
      </c>
      <c r="S205" s="50">
        <f t="shared" si="222"/>
        <v>108</v>
      </c>
      <c r="T205" s="50">
        <f t="shared" si="222"/>
        <v>108</v>
      </c>
      <c r="U205" s="50">
        <f t="shared" si="222"/>
        <v>109</v>
      </c>
      <c r="V205" s="50">
        <f t="shared" si="222"/>
        <v>111</v>
      </c>
      <c r="W205" s="50">
        <f t="shared" si="222"/>
        <v>111</v>
      </c>
      <c r="X205" s="50">
        <f t="shared" si="222"/>
        <v>113</v>
      </c>
      <c r="Y205" s="50">
        <f t="shared" si="222"/>
        <v>114</v>
      </c>
      <c r="Z205" s="50">
        <f t="shared" si="222"/>
        <v>115</v>
      </c>
      <c r="AA205" s="50">
        <f t="shared" si="222"/>
        <v>116</v>
      </c>
      <c r="AB205" s="50">
        <f t="shared" si="222"/>
        <v>117</v>
      </c>
      <c r="AC205" s="50">
        <f t="shared" si="222"/>
        <v>227</v>
      </c>
      <c r="AD205" s="50">
        <f t="shared" si="222"/>
        <v>227</v>
      </c>
      <c r="AE205" s="50">
        <f t="shared" si="222"/>
        <v>230</v>
      </c>
      <c r="AF205" s="50">
        <f t="shared" si="222"/>
        <v>233</v>
      </c>
      <c r="AG205" s="50">
        <f t="shared" si="222"/>
        <v>234</v>
      </c>
      <c r="AH205" s="50">
        <f t="shared" si="222"/>
        <v>238</v>
      </c>
      <c r="AI205" s="50">
        <f t="shared" si="222"/>
        <v>239</v>
      </c>
      <c r="AJ205" s="50">
        <f t="shared" si="222"/>
        <v>242</v>
      </c>
      <c r="AK205" s="50">
        <f t="shared" si="222"/>
        <v>245</v>
      </c>
      <c r="AL205" s="50">
        <f t="shared" si="222"/>
        <v>246</v>
      </c>
      <c r="AM205" s="50">
        <f t="shared" si="222"/>
        <v>358</v>
      </c>
      <c r="AN205" s="50">
        <f t="shared" si="222"/>
        <v>359</v>
      </c>
      <c r="AO205" s="50">
        <f t="shared" si="222"/>
        <v>364</v>
      </c>
      <c r="AP205" s="50">
        <f t="shared" si="222"/>
        <v>367</v>
      </c>
      <c r="AQ205" s="50">
        <f t="shared" si="222"/>
        <v>370</v>
      </c>
      <c r="AR205" s="50">
        <f t="shared" si="222"/>
        <v>376</v>
      </c>
      <c r="AS205" s="50">
        <f t="shared" si="222"/>
        <v>378</v>
      </c>
      <c r="AT205" s="50">
        <f t="shared" si="222"/>
        <v>382</v>
      </c>
      <c r="AU205" s="50">
        <f t="shared" si="222"/>
        <v>387</v>
      </c>
      <c r="AV205" s="16"/>
    </row>
    <row r="206" spans="4:48">
      <c r="F206" s="1"/>
      <c r="H206" s="17"/>
      <c r="I206" s="1"/>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16"/>
    </row>
    <row r="207" spans="4:48">
      <c r="D207" s="1" t="s">
        <v>170</v>
      </c>
      <c r="E207" s="1"/>
      <c r="F207" s="4" t="s">
        <v>169</v>
      </c>
      <c r="H207" s="17"/>
      <c r="I207" s="63">
        <f>SUM(I196:I205)</f>
        <v>0</v>
      </c>
      <c r="J207" s="50">
        <f>SUM(J196:J205)</f>
        <v>108</v>
      </c>
      <c r="K207" s="50">
        <f>SUM(K196:K205)</f>
        <v>216</v>
      </c>
      <c r="L207" s="50">
        <f t="shared" ref="L207:AU207" si="223">SUM(L196:L205)</f>
        <v>325</v>
      </c>
      <c r="M207" s="50">
        <f t="shared" si="223"/>
        <v>436</v>
      </c>
      <c r="N207" s="50">
        <f t="shared" si="223"/>
        <v>547</v>
      </c>
      <c r="O207" s="50">
        <f t="shared" si="223"/>
        <v>660</v>
      </c>
      <c r="P207" s="50">
        <f t="shared" si="223"/>
        <v>774</v>
      </c>
      <c r="Q207" s="50">
        <f t="shared" si="223"/>
        <v>889</v>
      </c>
      <c r="R207" s="50">
        <f t="shared" si="223"/>
        <v>1005</v>
      </c>
      <c r="S207" s="50">
        <f t="shared" si="223"/>
        <v>1122</v>
      </c>
      <c r="T207" s="50">
        <f t="shared" si="223"/>
        <v>1241</v>
      </c>
      <c r="U207" s="50">
        <f t="shared" si="223"/>
        <v>1360</v>
      </c>
      <c r="V207" s="50">
        <f t="shared" si="223"/>
        <v>1481</v>
      </c>
      <c r="W207" s="50">
        <f t="shared" si="223"/>
        <v>1603</v>
      </c>
      <c r="X207" s="50">
        <f t="shared" si="223"/>
        <v>1726</v>
      </c>
      <c r="Y207" s="50">
        <f t="shared" si="223"/>
        <v>1851</v>
      </c>
      <c r="Z207" s="50">
        <f t="shared" si="223"/>
        <v>1976</v>
      </c>
      <c r="AA207" s="50">
        <f t="shared" si="223"/>
        <v>2103</v>
      </c>
      <c r="AB207" s="50">
        <f t="shared" si="223"/>
        <v>2232</v>
      </c>
      <c r="AC207" s="50">
        <f t="shared" si="223"/>
        <v>2361</v>
      </c>
      <c r="AD207" s="50">
        <f t="shared" si="223"/>
        <v>2492</v>
      </c>
      <c r="AE207" s="50">
        <f t="shared" si="223"/>
        <v>2624</v>
      </c>
      <c r="AF207" s="50">
        <f t="shared" si="223"/>
        <v>2758</v>
      </c>
      <c r="AG207" s="50">
        <f t="shared" si="223"/>
        <v>2892</v>
      </c>
      <c r="AH207" s="50">
        <f t="shared" si="223"/>
        <v>3028</v>
      </c>
      <c r="AI207" s="50">
        <f t="shared" si="223"/>
        <v>3166</v>
      </c>
      <c r="AJ207" s="50">
        <f t="shared" si="223"/>
        <v>3305</v>
      </c>
      <c r="AK207" s="50">
        <f t="shared" si="223"/>
        <v>3445</v>
      </c>
      <c r="AL207" s="50">
        <f t="shared" si="223"/>
        <v>3587</v>
      </c>
      <c r="AM207" s="50">
        <f t="shared" si="223"/>
        <v>3730</v>
      </c>
      <c r="AN207" s="50">
        <f t="shared" si="223"/>
        <v>3874</v>
      </c>
      <c r="AO207" s="50">
        <f t="shared" si="223"/>
        <v>4020</v>
      </c>
      <c r="AP207" s="50">
        <f t="shared" si="223"/>
        <v>4168</v>
      </c>
      <c r="AQ207" s="50">
        <f t="shared" si="223"/>
        <v>4317</v>
      </c>
      <c r="AR207" s="50">
        <f t="shared" si="223"/>
        <v>4467</v>
      </c>
      <c r="AS207" s="50">
        <f t="shared" si="223"/>
        <v>4619</v>
      </c>
      <c r="AT207" s="50">
        <f t="shared" si="223"/>
        <v>4772</v>
      </c>
      <c r="AU207" s="50">
        <f t="shared" si="223"/>
        <v>4927</v>
      </c>
      <c r="AV207" s="16"/>
    </row>
    <row r="208" spans="4:48">
      <c r="D208" s="1"/>
      <c r="E208" s="1"/>
      <c r="F208" s="1"/>
      <c r="H208" s="17"/>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6"/>
    </row>
    <row r="209" spans="1:48">
      <c r="D209" s="1" t="s">
        <v>310</v>
      </c>
      <c r="E209" s="1"/>
      <c r="F209" s="4" t="s">
        <v>169</v>
      </c>
      <c r="H209" s="17"/>
      <c r="I209" s="64">
        <f>I207+I194</f>
        <v>10721</v>
      </c>
      <c r="J209" s="50">
        <f t="shared" ref="J209:K209" si="224">J207+J194</f>
        <v>10829</v>
      </c>
      <c r="K209" s="50">
        <f t="shared" si="224"/>
        <v>10937</v>
      </c>
      <c r="L209" s="50">
        <f t="shared" ref="L209:AU209" si="225">L207+L194</f>
        <v>11046</v>
      </c>
      <c r="M209" s="50">
        <f t="shared" si="225"/>
        <v>11157</v>
      </c>
      <c r="N209" s="50">
        <f t="shared" si="225"/>
        <v>11268</v>
      </c>
      <c r="O209" s="50">
        <f t="shared" si="225"/>
        <v>11381</v>
      </c>
      <c r="P209" s="50">
        <f t="shared" si="225"/>
        <v>11495</v>
      </c>
      <c r="Q209" s="50">
        <f t="shared" si="225"/>
        <v>11610</v>
      </c>
      <c r="R209" s="50">
        <f t="shared" si="225"/>
        <v>11726</v>
      </c>
      <c r="S209" s="50">
        <f t="shared" si="225"/>
        <v>11843</v>
      </c>
      <c r="T209" s="50">
        <f t="shared" si="225"/>
        <v>11962</v>
      </c>
      <c r="U209" s="50">
        <f t="shared" si="225"/>
        <v>12081</v>
      </c>
      <c r="V209" s="50">
        <f t="shared" si="225"/>
        <v>12202</v>
      </c>
      <c r="W209" s="50">
        <f t="shared" si="225"/>
        <v>12324</v>
      </c>
      <c r="X209" s="50">
        <f t="shared" si="225"/>
        <v>12447</v>
      </c>
      <c r="Y209" s="50">
        <f t="shared" si="225"/>
        <v>12572</v>
      </c>
      <c r="Z209" s="50">
        <f t="shared" si="225"/>
        <v>12697</v>
      </c>
      <c r="AA209" s="50">
        <f t="shared" si="225"/>
        <v>12824</v>
      </c>
      <c r="AB209" s="50">
        <f t="shared" si="225"/>
        <v>12953</v>
      </c>
      <c r="AC209" s="50">
        <f t="shared" si="225"/>
        <v>13082</v>
      </c>
      <c r="AD209" s="50">
        <f t="shared" si="225"/>
        <v>13213</v>
      </c>
      <c r="AE209" s="50">
        <f t="shared" si="225"/>
        <v>13345</v>
      </c>
      <c r="AF209" s="50">
        <f t="shared" si="225"/>
        <v>13479</v>
      </c>
      <c r="AG209" s="50">
        <f t="shared" si="225"/>
        <v>13613</v>
      </c>
      <c r="AH209" s="50">
        <f t="shared" si="225"/>
        <v>13749</v>
      </c>
      <c r="AI209" s="50">
        <f t="shared" si="225"/>
        <v>13887</v>
      </c>
      <c r="AJ209" s="50">
        <f t="shared" si="225"/>
        <v>14026</v>
      </c>
      <c r="AK209" s="50">
        <f t="shared" si="225"/>
        <v>14166</v>
      </c>
      <c r="AL209" s="50">
        <f t="shared" si="225"/>
        <v>14308</v>
      </c>
      <c r="AM209" s="50">
        <f t="shared" si="225"/>
        <v>14451</v>
      </c>
      <c r="AN209" s="50">
        <f t="shared" si="225"/>
        <v>14595</v>
      </c>
      <c r="AO209" s="50">
        <f t="shared" si="225"/>
        <v>14741</v>
      </c>
      <c r="AP209" s="50">
        <f t="shared" si="225"/>
        <v>14889</v>
      </c>
      <c r="AQ209" s="50">
        <f t="shared" si="225"/>
        <v>15038</v>
      </c>
      <c r="AR209" s="50">
        <f t="shared" si="225"/>
        <v>15188</v>
      </c>
      <c r="AS209" s="50">
        <f t="shared" si="225"/>
        <v>15340</v>
      </c>
      <c r="AT209" s="50">
        <f t="shared" si="225"/>
        <v>15493</v>
      </c>
      <c r="AU209" s="50">
        <f t="shared" si="225"/>
        <v>15648</v>
      </c>
      <c r="AV209" s="16"/>
    </row>
    <row r="210" spans="1:48">
      <c r="D210" s="1"/>
      <c r="E210" s="1"/>
      <c r="F210" s="1"/>
      <c r="H210" s="17"/>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6"/>
    </row>
    <row r="211" spans="1:48">
      <c r="D211" s="1" t="s">
        <v>172</v>
      </c>
      <c r="E211" s="1"/>
      <c r="F211" s="4" t="s">
        <v>169</v>
      </c>
      <c r="H211" s="17"/>
      <c r="I211" s="50">
        <f>I183+I196</f>
        <v>1072</v>
      </c>
      <c r="J211" s="50">
        <f t="shared" ref="J211:K211" si="226">J183+J196</f>
        <v>1181</v>
      </c>
      <c r="K211" s="50">
        <f t="shared" si="226"/>
        <v>1180</v>
      </c>
      <c r="L211" s="50">
        <f t="shared" ref="L211:AU211" si="227">L183+L196</f>
        <v>1181</v>
      </c>
      <c r="M211" s="50">
        <f t="shared" si="227"/>
        <v>1183</v>
      </c>
      <c r="N211" s="50">
        <f t="shared" si="227"/>
        <v>1183</v>
      </c>
      <c r="O211" s="50">
        <f t="shared" si="227"/>
        <v>1185</v>
      </c>
      <c r="P211" s="50">
        <f t="shared" si="227"/>
        <v>1186</v>
      </c>
      <c r="Q211" s="50">
        <f t="shared" si="227"/>
        <v>1187</v>
      </c>
      <c r="R211" s="50">
        <f t="shared" si="227"/>
        <v>1188</v>
      </c>
      <c r="S211" s="50">
        <f t="shared" si="227"/>
        <v>1189</v>
      </c>
      <c r="T211" s="50">
        <f t="shared" si="227"/>
        <v>1300</v>
      </c>
      <c r="U211" s="50">
        <f t="shared" si="227"/>
        <v>1299</v>
      </c>
      <c r="V211" s="50">
        <f t="shared" si="227"/>
        <v>1302</v>
      </c>
      <c r="W211" s="50">
        <f t="shared" si="227"/>
        <v>1305</v>
      </c>
      <c r="X211" s="50">
        <f t="shared" si="227"/>
        <v>1306</v>
      </c>
      <c r="Y211" s="50">
        <f t="shared" si="227"/>
        <v>1310</v>
      </c>
      <c r="Z211" s="50">
        <f t="shared" si="227"/>
        <v>1311</v>
      </c>
      <c r="AA211" s="50">
        <f t="shared" si="227"/>
        <v>1314</v>
      </c>
      <c r="AB211" s="50">
        <f t="shared" si="227"/>
        <v>1317</v>
      </c>
      <c r="AC211" s="50">
        <f t="shared" si="227"/>
        <v>1318</v>
      </c>
      <c r="AD211" s="50">
        <f t="shared" si="227"/>
        <v>1431</v>
      </c>
      <c r="AE211" s="50">
        <f t="shared" si="227"/>
        <v>1431</v>
      </c>
      <c r="AF211" s="50">
        <f t="shared" si="227"/>
        <v>1436</v>
      </c>
      <c r="AG211" s="50">
        <f t="shared" si="227"/>
        <v>1439</v>
      </c>
      <c r="AH211" s="50">
        <f t="shared" si="227"/>
        <v>1442</v>
      </c>
      <c r="AI211" s="50">
        <f t="shared" si="227"/>
        <v>1448</v>
      </c>
      <c r="AJ211" s="50">
        <f t="shared" si="227"/>
        <v>1450</v>
      </c>
      <c r="AK211" s="50">
        <f t="shared" si="227"/>
        <v>1454</v>
      </c>
      <c r="AL211" s="50">
        <f t="shared" si="227"/>
        <v>1459</v>
      </c>
      <c r="AM211" s="50">
        <f t="shared" si="227"/>
        <v>1461</v>
      </c>
      <c r="AN211" s="50">
        <f t="shared" si="227"/>
        <v>1575</v>
      </c>
      <c r="AO211" s="50">
        <f t="shared" si="227"/>
        <v>1577</v>
      </c>
      <c r="AP211" s="50">
        <f t="shared" si="227"/>
        <v>1584</v>
      </c>
      <c r="AQ211" s="50">
        <f t="shared" si="227"/>
        <v>1588</v>
      </c>
      <c r="AR211" s="50">
        <f t="shared" si="227"/>
        <v>1592</v>
      </c>
      <c r="AS211" s="50">
        <f t="shared" si="227"/>
        <v>1600</v>
      </c>
      <c r="AT211" s="50">
        <f t="shared" si="227"/>
        <v>1603</v>
      </c>
      <c r="AU211" s="50">
        <f t="shared" si="227"/>
        <v>1609</v>
      </c>
      <c r="AV211" s="16"/>
    </row>
    <row r="212" spans="1:48">
      <c r="D212" s="1"/>
      <c r="E212" s="1"/>
      <c r="F212" s="4"/>
      <c r="H212" s="17"/>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6"/>
    </row>
    <row r="213" spans="1:48">
      <c r="A213" s="71"/>
      <c r="B213" s="71"/>
      <c r="C213" s="71"/>
      <c r="D213" s="72" t="s">
        <v>135</v>
      </c>
      <c r="E213" s="73"/>
      <c r="F213" s="74" t="s">
        <v>150</v>
      </c>
      <c r="G213" s="71"/>
      <c r="H213" s="75"/>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1"/>
    </row>
    <row r="214" spans="1:48">
      <c r="D214" s="1"/>
      <c r="E214" s="1"/>
      <c r="F214" s="4"/>
      <c r="H214" s="17"/>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6"/>
    </row>
    <row r="215" spans="1:48">
      <c r="D215" s="1" t="s">
        <v>159</v>
      </c>
      <c r="E215" s="1"/>
      <c r="F215" s="4" t="s">
        <v>169</v>
      </c>
      <c r="H215" s="17"/>
      <c r="I215" s="50">
        <f>I55+I87+I119+I151+I183</f>
        <v>2882</v>
      </c>
      <c r="J215" s="50">
        <f t="shared" ref="J215:K215" si="228">J55+J87+J119+J151+J183</f>
        <v>2885</v>
      </c>
      <c r="K215" s="50">
        <f t="shared" si="228"/>
        <v>2882</v>
      </c>
      <c r="L215" s="50">
        <f t="shared" ref="L215:AU215" si="229">L55+L87+L119+L151+L183</f>
        <v>2882</v>
      </c>
      <c r="M215" s="50">
        <f t="shared" si="229"/>
        <v>2882</v>
      </c>
      <c r="N215" s="50">
        <f t="shared" si="229"/>
        <v>2882</v>
      </c>
      <c r="O215" s="50">
        <f t="shared" si="229"/>
        <v>2882</v>
      </c>
      <c r="P215" s="50">
        <f t="shared" si="229"/>
        <v>2882</v>
      </c>
      <c r="Q215" s="50">
        <f t="shared" si="229"/>
        <v>2882</v>
      </c>
      <c r="R215" s="50">
        <f t="shared" si="229"/>
        <v>2882</v>
      </c>
      <c r="S215" s="50">
        <f t="shared" si="229"/>
        <v>2882</v>
      </c>
      <c r="T215" s="50">
        <f t="shared" si="229"/>
        <v>2885</v>
      </c>
      <c r="U215" s="50">
        <f t="shared" si="229"/>
        <v>2882</v>
      </c>
      <c r="V215" s="50">
        <f t="shared" si="229"/>
        <v>2882</v>
      </c>
      <c r="W215" s="50">
        <f t="shared" si="229"/>
        <v>2882</v>
      </c>
      <c r="X215" s="50">
        <f t="shared" si="229"/>
        <v>2882</v>
      </c>
      <c r="Y215" s="50">
        <f t="shared" si="229"/>
        <v>2882</v>
      </c>
      <c r="Z215" s="50">
        <f t="shared" si="229"/>
        <v>2882</v>
      </c>
      <c r="AA215" s="50">
        <f t="shared" si="229"/>
        <v>2882</v>
      </c>
      <c r="AB215" s="50">
        <f t="shared" si="229"/>
        <v>2882</v>
      </c>
      <c r="AC215" s="50">
        <f t="shared" si="229"/>
        <v>2882</v>
      </c>
      <c r="AD215" s="50">
        <f t="shared" si="229"/>
        <v>2885</v>
      </c>
      <c r="AE215" s="50">
        <f t="shared" si="229"/>
        <v>2882</v>
      </c>
      <c r="AF215" s="50">
        <f t="shared" si="229"/>
        <v>2882</v>
      </c>
      <c r="AG215" s="50">
        <f t="shared" si="229"/>
        <v>2882</v>
      </c>
      <c r="AH215" s="50">
        <f t="shared" si="229"/>
        <v>2882</v>
      </c>
      <c r="AI215" s="50">
        <f t="shared" si="229"/>
        <v>2882</v>
      </c>
      <c r="AJ215" s="50">
        <f t="shared" si="229"/>
        <v>2882</v>
      </c>
      <c r="AK215" s="50">
        <f t="shared" si="229"/>
        <v>2882</v>
      </c>
      <c r="AL215" s="50">
        <f t="shared" si="229"/>
        <v>2882</v>
      </c>
      <c r="AM215" s="50">
        <f t="shared" si="229"/>
        <v>2882</v>
      </c>
      <c r="AN215" s="50">
        <f t="shared" si="229"/>
        <v>2885</v>
      </c>
      <c r="AO215" s="50">
        <f t="shared" si="229"/>
        <v>2882</v>
      </c>
      <c r="AP215" s="50">
        <f t="shared" si="229"/>
        <v>2882</v>
      </c>
      <c r="AQ215" s="50">
        <f t="shared" si="229"/>
        <v>2882</v>
      </c>
      <c r="AR215" s="50">
        <f t="shared" si="229"/>
        <v>2882</v>
      </c>
      <c r="AS215" s="50">
        <f t="shared" si="229"/>
        <v>2882</v>
      </c>
      <c r="AT215" s="50">
        <f t="shared" si="229"/>
        <v>2882</v>
      </c>
      <c r="AU215" s="50">
        <f t="shared" si="229"/>
        <v>2882</v>
      </c>
      <c r="AV215" s="16"/>
    </row>
    <row r="216" spans="1:48">
      <c r="D216" s="1" t="s">
        <v>160</v>
      </c>
      <c r="E216" s="1"/>
      <c r="F216" s="4" t="s">
        <v>169</v>
      </c>
      <c r="H216" s="17"/>
      <c r="I216" s="50">
        <f t="shared" ref="I216:K224" si="230">I56+I88+I120+I152+I184</f>
        <v>2882</v>
      </c>
      <c r="J216" s="50">
        <f t="shared" si="230"/>
        <v>2882</v>
      </c>
      <c r="K216" s="50">
        <f t="shared" si="230"/>
        <v>2885</v>
      </c>
      <c r="L216" s="50">
        <f t="shared" ref="L216:AU216" si="231">L56+L88+L120+L152+L184</f>
        <v>2882</v>
      </c>
      <c r="M216" s="50">
        <f t="shared" si="231"/>
        <v>2882</v>
      </c>
      <c r="N216" s="50">
        <f t="shared" si="231"/>
        <v>2882</v>
      </c>
      <c r="O216" s="50">
        <f t="shared" si="231"/>
        <v>2882</v>
      </c>
      <c r="P216" s="50">
        <f t="shared" si="231"/>
        <v>2882</v>
      </c>
      <c r="Q216" s="50">
        <f t="shared" si="231"/>
        <v>2882</v>
      </c>
      <c r="R216" s="50">
        <f t="shared" si="231"/>
        <v>2882</v>
      </c>
      <c r="S216" s="50">
        <f t="shared" si="231"/>
        <v>2882</v>
      </c>
      <c r="T216" s="50">
        <f t="shared" si="231"/>
        <v>2882</v>
      </c>
      <c r="U216" s="50">
        <f t="shared" si="231"/>
        <v>2885</v>
      </c>
      <c r="V216" s="50">
        <f t="shared" si="231"/>
        <v>2882</v>
      </c>
      <c r="W216" s="50">
        <f t="shared" si="231"/>
        <v>2882</v>
      </c>
      <c r="X216" s="50">
        <f t="shared" si="231"/>
        <v>2882</v>
      </c>
      <c r="Y216" s="50">
        <f t="shared" si="231"/>
        <v>2882</v>
      </c>
      <c r="Z216" s="50">
        <f t="shared" si="231"/>
        <v>2882</v>
      </c>
      <c r="AA216" s="50">
        <f t="shared" si="231"/>
        <v>2882</v>
      </c>
      <c r="AB216" s="50">
        <f t="shared" si="231"/>
        <v>2882</v>
      </c>
      <c r="AC216" s="50">
        <f t="shared" si="231"/>
        <v>2882</v>
      </c>
      <c r="AD216" s="50">
        <f t="shared" si="231"/>
        <v>2882</v>
      </c>
      <c r="AE216" s="50">
        <f t="shared" si="231"/>
        <v>2885</v>
      </c>
      <c r="AF216" s="50">
        <f t="shared" si="231"/>
        <v>2882</v>
      </c>
      <c r="AG216" s="50">
        <f t="shared" si="231"/>
        <v>2882</v>
      </c>
      <c r="AH216" s="50">
        <f t="shared" si="231"/>
        <v>2882</v>
      </c>
      <c r="AI216" s="50">
        <f t="shared" si="231"/>
        <v>2882</v>
      </c>
      <c r="AJ216" s="50">
        <f t="shared" si="231"/>
        <v>2882</v>
      </c>
      <c r="AK216" s="50">
        <f t="shared" si="231"/>
        <v>2882</v>
      </c>
      <c r="AL216" s="50">
        <f t="shared" si="231"/>
        <v>2882</v>
      </c>
      <c r="AM216" s="50">
        <f t="shared" si="231"/>
        <v>2882</v>
      </c>
      <c r="AN216" s="50">
        <f t="shared" si="231"/>
        <v>2882</v>
      </c>
      <c r="AO216" s="50">
        <f t="shared" si="231"/>
        <v>2885</v>
      </c>
      <c r="AP216" s="50">
        <f t="shared" si="231"/>
        <v>2882</v>
      </c>
      <c r="AQ216" s="50">
        <f t="shared" si="231"/>
        <v>2882</v>
      </c>
      <c r="AR216" s="50">
        <f t="shared" si="231"/>
        <v>2882</v>
      </c>
      <c r="AS216" s="50">
        <f t="shared" si="231"/>
        <v>2882</v>
      </c>
      <c r="AT216" s="50">
        <f t="shared" si="231"/>
        <v>2882</v>
      </c>
      <c r="AU216" s="50">
        <f t="shared" si="231"/>
        <v>2882</v>
      </c>
      <c r="AV216" s="16"/>
    </row>
    <row r="217" spans="1:48">
      <c r="D217" s="1" t="s">
        <v>161</v>
      </c>
      <c r="E217" s="1"/>
      <c r="F217" s="4" t="s">
        <v>169</v>
      </c>
      <c r="H217" s="17"/>
      <c r="I217" s="50">
        <f t="shared" si="230"/>
        <v>2882</v>
      </c>
      <c r="J217" s="50">
        <f t="shared" si="230"/>
        <v>2882</v>
      </c>
      <c r="K217" s="50">
        <f t="shared" si="230"/>
        <v>2882</v>
      </c>
      <c r="L217" s="50">
        <f t="shared" ref="L217:AU217" si="232">L57+L89+L121+L153+L185</f>
        <v>2885</v>
      </c>
      <c r="M217" s="50">
        <f t="shared" si="232"/>
        <v>2882</v>
      </c>
      <c r="N217" s="50">
        <f t="shared" si="232"/>
        <v>2882</v>
      </c>
      <c r="O217" s="50">
        <f t="shared" si="232"/>
        <v>2882</v>
      </c>
      <c r="P217" s="50">
        <f t="shared" si="232"/>
        <v>2882</v>
      </c>
      <c r="Q217" s="50">
        <f t="shared" si="232"/>
        <v>2882</v>
      </c>
      <c r="R217" s="50">
        <f t="shared" si="232"/>
        <v>2882</v>
      </c>
      <c r="S217" s="50">
        <f t="shared" si="232"/>
        <v>2882</v>
      </c>
      <c r="T217" s="50">
        <f t="shared" si="232"/>
        <v>2882</v>
      </c>
      <c r="U217" s="50">
        <f t="shared" si="232"/>
        <v>2882</v>
      </c>
      <c r="V217" s="50">
        <f t="shared" si="232"/>
        <v>2885</v>
      </c>
      <c r="W217" s="50">
        <f t="shared" si="232"/>
        <v>2882</v>
      </c>
      <c r="X217" s="50">
        <f t="shared" si="232"/>
        <v>2882</v>
      </c>
      <c r="Y217" s="50">
        <f t="shared" si="232"/>
        <v>2882</v>
      </c>
      <c r="Z217" s="50">
        <f t="shared" si="232"/>
        <v>2882</v>
      </c>
      <c r="AA217" s="50">
        <f t="shared" si="232"/>
        <v>2882</v>
      </c>
      <c r="AB217" s="50">
        <f t="shared" si="232"/>
        <v>2882</v>
      </c>
      <c r="AC217" s="50">
        <f t="shared" si="232"/>
        <v>2882</v>
      </c>
      <c r="AD217" s="50">
        <f t="shared" si="232"/>
        <v>2882</v>
      </c>
      <c r="AE217" s="50">
        <f t="shared" si="232"/>
        <v>2882</v>
      </c>
      <c r="AF217" s="50">
        <f t="shared" si="232"/>
        <v>2885</v>
      </c>
      <c r="AG217" s="50">
        <f t="shared" si="232"/>
        <v>2882</v>
      </c>
      <c r="AH217" s="50">
        <f t="shared" si="232"/>
        <v>2882</v>
      </c>
      <c r="AI217" s="50">
        <f t="shared" si="232"/>
        <v>2882</v>
      </c>
      <c r="AJ217" s="50">
        <f t="shared" si="232"/>
        <v>2882</v>
      </c>
      <c r="AK217" s="50">
        <f t="shared" si="232"/>
        <v>2882</v>
      </c>
      <c r="AL217" s="50">
        <f t="shared" si="232"/>
        <v>2882</v>
      </c>
      <c r="AM217" s="50">
        <f t="shared" si="232"/>
        <v>2882</v>
      </c>
      <c r="AN217" s="50">
        <f t="shared" si="232"/>
        <v>2882</v>
      </c>
      <c r="AO217" s="50">
        <f t="shared" si="232"/>
        <v>2882</v>
      </c>
      <c r="AP217" s="50">
        <f t="shared" si="232"/>
        <v>2885</v>
      </c>
      <c r="AQ217" s="50">
        <f t="shared" si="232"/>
        <v>2882</v>
      </c>
      <c r="AR217" s="50">
        <f t="shared" si="232"/>
        <v>2882</v>
      </c>
      <c r="AS217" s="50">
        <f t="shared" si="232"/>
        <v>2882</v>
      </c>
      <c r="AT217" s="50">
        <f t="shared" si="232"/>
        <v>2882</v>
      </c>
      <c r="AU217" s="50">
        <f t="shared" si="232"/>
        <v>2882</v>
      </c>
      <c r="AV217" s="16"/>
    </row>
    <row r="218" spans="1:48">
      <c r="D218" s="1" t="s">
        <v>162</v>
      </c>
      <c r="E218" s="1"/>
      <c r="F218" s="4" t="s">
        <v>169</v>
      </c>
      <c r="H218" s="17"/>
      <c r="I218" s="50">
        <f t="shared" si="230"/>
        <v>2882</v>
      </c>
      <c r="J218" s="50">
        <f t="shared" si="230"/>
        <v>2882</v>
      </c>
      <c r="K218" s="50">
        <f t="shared" si="230"/>
        <v>2882</v>
      </c>
      <c r="L218" s="50">
        <f t="shared" ref="L218:AU218" si="233">L58+L90+L122+L154+L186</f>
        <v>2882</v>
      </c>
      <c r="M218" s="50">
        <f t="shared" si="233"/>
        <v>2885</v>
      </c>
      <c r="N218" s="50">
        <f t="shared" si="233"/>
        <v>2882</v>
      </c>
      <c r="O218" s="50">
        <f t="shared" si="233"/>
        <v>2882</v>
      </c>
      <c r="P218" s="50">
        <f t="shared" si="233"/>
        <v>2882</v>
      </c>
      <c r="Q218" s="50">
        <f t="shared" si="233"/>
        <v>2882</v>
      </c>
      <c r="R218" s="50">
        <f t="shared" si="233"/>
        <v>2882</v>
      </c>
      <c r="S218" s="50">
        <f t="shared" si="233"/>
        <v>2882</v>
      </c>
      <c r="T218" s="50">
        <f t="shared" si="233"/>
        <v>2882</v>
      </c>
      <c r="U218" s="50">
        <f t="shared" si="233"/>
        <v>2882</v>
      </c>
      <c r="V218" s="50">
        <f t="shared" si="233"/>
        <v>2882</v>
      </c>
      <c r="W218" s="50">
        <f t="shared" si="233"/>
        <v>2885</v>
      </c>
      <c r="X218" s="50">
        <f t="shared" si="233"/>
        <v>2882</v>
      </c>
      <c r="Y218" s="50">
        <f t="shared" si="233"/>
        <v>2882</v>
      </c>
      <c r="Z218" s="50">
        <f t="shared" si="233"/>
        <v>2882</v>
      </c>
      <c r="AA218" s="50">
        <f t="shared" si="233"/>
        <v>2882</v>
      </c>
      <c r="AB218" s="50">
        <f t="shared" si="233"/>
        <v>2882</v>
      </c>
      <c r="AC218" s="50">
        <f t="shared" si="233"/>
        <v>2882</v>
      </c>
      <c r="AD218" s="50">
        <f t="shared" si="233"/>
        <v>2882</v>
      </c>
      <c r="AE218" s="50">
        <f t="shared" si="233"/>
        <v>2882</v>
      </c>
      <c r="AF218" s="50">
        <f t="shared" si="233"/>
        <v>2882</v>
      </c>
      <c r="AG218" s="50">
        <f t="shared" si="233"/>
        <v>2885</v>
      </c>
      <c r="AH218" s="50">
        <f t="shared" si="233"/>
        <v>2882</v>
      </c>
      <c r="AI218" s="50">
        <f t="shared" si="233"/>
        <v>2882</v>
      </c>
      <c r="AJ218" s="50">
        <f t="shared" si="233"/>
        <v>2882</v>
      </c>
      <c r="AK218" s="50">
        <f t="shared" si="233"/>
        <v>2882</v>
      </c>
      <c r="AL218" s="50">
        <f t="shared" si="233"/>
        <v>2882</v>
      </c>
      <c r="AM218" s="50">
        <f t="shared" si="233"/>
        <v>2882</v>
      </c>
      <c r="AN218" s="50">
        <f t="shared" si="233"/>
        <v>2882</v>
      </c>
      <c r="AO218" s="50">
        <f t="shared" si="233"/>
        <v>2882</v>
      </c>
      <c r="AP218" s="50">
        <f t="shared" si="233"/>
        <v>2882</v>
      </c>
      <c r="AQ218" s="50">
        <f t="shared" si="233"/>
        <v>2885</v>
      </c>
      <c r="AR218" s="50">
        <f t="shared" si="233"/>
        <v>2882</v>
      </c>
      <c r="AS218" s="50">
        <f t="shared" si="233"/>
        <v>2882</v>
      </c>
      <c r="AT218" s="50">
        <f t="shared" si="233"/>
        <v>2882</v>
      </c>
      <c r="AU218" s="50">
        <f t="shared" si="233"/>
        <v>2882</v>
      </c>
      <c r="AV218" s="16"/>
    </row>
    <row r="219" spans="1:48">
      <c r="D219" s="1" t="s">
        <v>163</v>
      </c>
      <c r="E219" s="1"/>
      <c r="F219" s="4" t="s">
        <v>169</v>
      </c>
      <c r="H219" s="17"/>
      <c r="I219" s="50">
        <f t="shared" si="230"/>
        <v>2882</v>
      </c>
      <c r="J219" s="50">
        <f t="shared" si="230"/>
        <v>2882</v>
      </c>
      <c r="K219" s="50">
        <f t="shared" si="230"/>
        <v>2882</v>
      </c>
      <c r="L219" s="50">
        <f t="shared" ref="L219:AU219" si="234">L59+L91+L123+L155+L187</f>
        <v>2882</v>
      </c>
      <c r="M219" s="50">
        <f t="shared" si="234"/>
        <v>2882</v>
      </c>
      <c r="N219" s="50">
        <f t="shared" si="234"/>
        <v>2885</v>
      </c>
      <c r="O219" s="50">
        <f t="shared" si="234"/>
        <v>2882</v>
      </c>
      <c r="P219" s="50">
        <f t="shared" si="234"/>
        <v>2882</v>
      </c>
      <c r="Q219" s="50">
        <f t="shared" si="234"/>
        <v>2882</v>
      </c>
      <c r="R219" s="50">
        <f t="shared" si="234"/>
        <v>2882</v>
      </c>
      <c r="S219" s="50">
        <f t="shared" si="234"/>
        <v>2882</v>
      </c>
      <c r="T219" s="50">
        <f t="shared" si="234"/>
        <v>2882</v>
      </c>
      <c r="U219" s="50">
        <f t="shared" si="234"/>
        <v>2882</v>
      </c>
      <c r="V219" s="50">
        <f t="shared" si="234"/>
        <v>2882</v>
      </c>
      <c r="W219" s="50">
        <f t="shared" si="234"/>
        <v>2882</v>
      </c>
      <c r="X219" s="50">
        <f t="shared" si="234"/>
        <v>2885</v>
      </c>
      <c r="Y219" s="50">
        <f t="shared" si="234"/>
        <v>2882</v>
      </c>
      <c r="Z219" s="50">
        <f t="shared" si="234"/>
        <v>2882</v>
      </c>
      <c r="AA219" s="50">
        <f t="shared" si="234"/>
        <v>2882</v>
      </c>
      <c r="AB219" s="50">
        <f t="shared" si="234"/>
        <v>2882</v>
      </c>
      <c r="AC219" s="50">
        <f t="shared" si="234"/>
        <v>2882</v>
      </c>
      <c r="AD219" s="50">
        <f t="shared" si="234"/>
        <v>2882</v>
      </c>
      <c r="AE219" s="50">
        <f t="shared" si="234"/>
        <v>2882</v>
      </c>
      <c r="AF219" s="50">
        <f t="shared" si="234"/>
        <v>2882</v>
      </c>
      <c r="AG219" s="50">
        <f t="shared" si="234"/>
        <v>2882</v>
      </c>
      <c r="AH219" s="50">
        <f t="shared" si="234"/>
        <v>2885</v>
      </c>
      <c r="AI219" s="50">
        <f t="shared" si="234"/>
        <v>2882</v>
      </c>
      <c r="AJ219" s="50">
        <f t="shared" si="234"/>
        <v>2882</v>
      </c>
      <c r="AK219" s="50">
        <f t="shared" si="234"/>
        <v>2882</v>
      </c>
      <c r="AL219" s="50">
        <f t="shared" si="234"/>
        <v>2882</v>
      </c>
      <c r="AM219" s="50">
        <f t="shared" si="234"/>
        <v>2882</v>
      </c>
      <c r="AN219" s="50">
        <f t="shared" si="234"/>
        <v>2882</v>
      </c>
      <c r="AO219" s="50">
        <f t="shared" si="234"/>
        <v>2882</v>
      </c>
      <c r="AP219" s="50">
        <f t="shared" si="234"/>
        <v>2882</v>
      </c>
      <c r="AQ219" s="50">
        <f t="shared" si="234"/>
        <v>2882</v>
      </c>
      <c r="AR219" s="50">
        <f t="shared" si="234"/>
        <v>2885</v>
      </c>
      <c r="AS219" s="50">
        <f t="shared" si="234"/>
        <v>2882</v>
      </c>
      <c r="AT219" s="50">
        <f t="shared" si="234"/>
        <v>2882</v>
      </c>
      <c r="AU219" s="50">
        <f t="shared" si="234"/>
        <v>2882</v>
      </c>
      <c r="AV219" s="16"/>
    </row>
    <row r="220" spans="1:48">
      <c r="D220" s="1" t="s">
        <v>164</v>
      </c>
      <c r="E220" s="1"/>
      <c r="F220" s="4" t="s">
        <v>169</v>
      </c>
      <c r="H220" s="17"/>
      <c r="I220" s="50">
        <f t="shared" si="230"/>
        <v>2882</v>
      </c>
      <c r="J220" s="50">
        <f t="shared" si="230"/>
        <v>2882</v>
      </c>
      <c r="K220" s="50">
        <f t="shared" si="230"/>
        <v>2882</v>
      </c>
      <c r="L220" s="50">
        <f t="shared" ref="L220:AU220" si="235">L60+L92+L124+L156+L188</f>
        <v>2882</v>
      </c>
      <c r="M220" s="50">
        <f t="shared" si="235"/>
        <v>2882</v>
      </c>
      <c r="N220" s="50">
        <f t="shared" si="235"/>
        <v>2882</v>
      </c>
      <c r="O220" s="50">
        <f t="shared" si="235"/>
        <v>2885</v>
      </c>
      <c r="P220" s="50">
        <f t="shared" si="235"/>
        <v>2882</v>
      </c>
      <c r="Q220" s="50">
        <f t="shared" si="235"/>
        <v>2882</v>
      </c>
      <c r="R220" s="50">
        <f t="shared" si="235"/>
        <v>2882</v>
      </c>
      <c r="S220" s="50">
        <f t="shared" si="235"/>
        <v>2882</v>
      </c>
      <c r="T220" s="50">
        <f t="shared" si="235"/>
        <v>2882</v>
      </c>
      <c r="U220" s="50">
        <f t="shared" si="235"/>
        <v>2882</v>
      </c>
      <c r="V220" s="50">
        <f t="shared" si="235"/>
        <v>2882</v>
      </c>
      <c r="W220" s="50">
        <f t="shared" si="235"/>
        <v>2882</v>
      </c>
      <c r="X220" s="50">
        <f t="shared" si="235"/>
        <v>2882</v>
      </c>
      <c r="Y220" s="50">
        <f t="shared" si="235"/>
        <v>2885</v>
      </c>
      <c r="Z220" s="50">
        <f t="shared" si="235"/>
        <v>2882</v>
      </c>
      <c r="AA220" s="50">
        <f t="shared" si="235"/>
        <v>2882</v>
      </c>
      <c r="AB220" s="50">
        <f t="shared" si="235"/>
        <v>2882</v>
      </c>
      <c r="AC220" s="50">
        <f t="shared" si="235"/>
        <v>2882</v>
      </c>
      <c r="AD220" s="50">
        <f t="shared" si="235"/>
        <v>2882</v>
      </c>
      <c r="AE220" s="50">
        <f t="shared" si="235"/>
        <v>2882</v>
      </c>
      <c r="AF220" s="50">
        <f t="shared" si="235"/>
        <v>2882</v>
      </c>
      <c r="AG220" s="50">
        <f t="shared" si="235"/>
        <v>2882</v>
      </c>
      <c r="AH220" s="50">
        <f t="shared" si="235"/>
        <v>2882</v>
      </c>
      <c r="AI220" s="50">
        <f t="shared" si="235"/>
        <v>2885</v>
      </c>
      <c r="AJ220" s="50">
        <f t="shared" si="235"/>
        <v>2882</v>
      </c>
      <c r="AK220" s="50">
        <f t="shared" si="235"/>
        <v>2882</v>
      </c>
      <c r="AL220" s="50">
        <f t="shared" si="235"/>
        <v>2882</v>
      </c>
      <c r="AM220" s="50">
        <f t="shared" si="235"/>
        <v>2882</v>
      </c>
      <c r="AN220" s="50">
        <f t="shared" si="235"/>
        <v>2882</v>
      </c>
      <c r="AO220" s="50">
        <f t="shared" si="235"/>
        <v>2882</v>
      </c>
      <c r="AP220" s="50">
        <f t="shared" si="235"/>
        <v>2882</v>
      </c>
      <c r="AQ220" s="50">
        <f t="shared" si="235"/>
        <v>2882</v>
      </c>
      <c r="AR220" s="50">
        <f t="shared" si="235"/>
        <v>2882</v>
      </c>
      <c r="AS220" s="50">
        <f t="shared" si="235"/>
        <v>2885</v>
      </c>
      <c r="AT220" s="50">
        <f t="shared" si="235"/>
        <v>2882</v>
      </c>
      <c r="AU220" s="50">
        <f t="shared" si="235"/>
        <v>2882</v>
      </c>
      <c r="AV220" s="16"/>
    </row>
    <row r="221" spans="1:48">
      <c r="D221" s="1" t="s">
        <v>165</v>
      </c>
      <c r="E221" s="1"/>
      <c r="F221" s="4" t="s">
        <v>169</v>
      </c>
      <c r="H221" s="17"/>
      <c r="I221" s="50">
        <f t="shared" si="230"/>
        <v>2882</v>
      </c>
      <c r="J221" s="50">
        <f t="shared" si="230"/>
        <v>2882</v>
      </c>
      <c r="K221" s="50">
        <f t="shared" si="230"/>
        <v>2882</v>
      </c>
      <c r="L221" s="50">
        <f t="shared" ref="L221:AU221" si="236">L61+L93+L125+L157+L189</f>
        <v>2882</v>
      </c>
      <c r="M221" s="50">
        <f t="shared" si="236"/>
        <v>2882</v>
      </c>
      <c r="N221" s="50">
        <f t="shared" si="236"/>
        <v>2882</v>
      </c>
      <c r="O221" s="50">
        <f t="shared" si="236"/>
        <v>2882</v>
      </c>
      <c r="P221" s="50">
        <f t="shared" si="236"/>
        <v>2885</v>
      </c>
      <c r="Q221" s="50">
        <f t="shared" si="236"/>
        <v>2882</v>
      </c>
      <c r="R221" s="50">
        <f t="shared" si="236"/>
        <v>2882</v>
      </c>
      <c r="S221" s="50">
        <f t="shared" si="236"/>
        <v>2882</v>
      </c>
      <c r="T221" s="50">
        <f t="shared" si="236"/>
        <v>2882</v>
      </c>
      <c r="U221" s="50">
        <f t="shared" si="236"/>
        <v>2882</v>
      </c>
      <c r="V221" s="50">
        <f t="shared" si="236"/>
        <v>2882</v>
      </c>
      <c r="W221" s="50">
        <f t="shared" si="236"/>
        <v>2882</v>
      </c>
      <c r="X221" s="50">
        <f t="shared" si="236"/>
        <v>2882</v>
      </c>
      <c r="Y221" s="50">
        <f t="shared" si="236"/>
        <v>2882</v>
      </c>
      <c r="Z221" s="50">
        <f t="shared" si="236"/>
        <v>2885</v>
      </c>
      <c r="AA221" s="50">
        <f t="shared" si="236"/>
        <v>2882</v>
      </c>
      <c r="AB221" s="50">
        <f t="shared" si="236"/>
        <v>2882</v>
      </c>
      <c r="AC221" s="50">
        <f t="shared" si="236"/>
        <v>2882</v>
      </c>
      <c r="AD221" s="50">
        <f t="shared" si="236"/>
        <v>2882</v>
      </c>
      <c r="AE221" s="50">
        <f t="shared" si="236"/>
        <v>2882</v>
      </c>
      <c r="AF221" s="50">
        <f t="shared" si="236"/>
        <v>2882</v>
      </c>
      <c r="AG221" s="50">
        <f t="shared" si="236"/>
        <v>2882</v>
      </c>
      <c r="AH221" s="50">
        <f t="shared" si="236"/>
        <v>2882</v>
      </c>
      <c r="AI221" s="50">
        <f t="shared" si="236"/>
        <v>2882</v>
      </c>
      <c r="AJ221" s="50">
        <f t="shared" si="236"/>
        <v>2885</v>
      </c>
      <c r="AK221" s="50">
        <f t="shared" si="236"/>
        <v>2882</v>
      </c>
      <c r="AL221" s="50">
        <f t="shared" si="236"/>
        <v>2882</v>
      </c>
      <c r="AM221" s="50">
        <f t="shared" si="236"/>
        <v>2882</v>
      </c>
      <c r="AN221" s="50">
        <f t="shared" si="236"/>
        <v>2882</v>
      </c>
      <c r="AO221" s="50">
        <f t="shared" si="236"/>
        <v>2882</v>
      </c>
      <c r="AP221" s="50">
        <f t="shared" si="236"/>
        <v>2882</v>
      </c>
      <c r="AQ221" s="50">
        <f t="shared" si="236"/>
        <v>2882</v>
      </c>
      <c r="AR221" s="50">
        <f t="shared" si="236"/>
        <v>2882</v>
      </c>
      <c r="AS221" s="50">
        <f t="shared" si="236"/>
        <v>2882</v>
      </c>
      <c r="AT221" s="50">
        <f t="shared" si="236"/>
        <v>2885</v>
      </c>
      <c r="AU221" s="50">
        <f t="shared" si="236"/>
        <v>2882</v>
      </c>
      <c r="AV221" s="16"/>
    </row>
    <row r="222" spans="1:48">
      <c r="D222" s="1" t="s">
        <v>166</v>
      </c>
      <c r="E222" s="1"/>
      <c r="F222" s="4" t="s">
        <v>169</v>
      </c>
      <c r="H222" s="17"/>
      <c r="I222" s="50">
        <f t="shared" si="230"/>
        <v>2882</v>
      </c>
      <c r="J222" s="50">
        <f t="shared" si="230"/>
        <v>2882</v>
      </c>
      <c r="K222" s="50">
        <f t="shared" si="230"/>
        <v>2882</v>
      </c>
      <c r="L222" s="50">
        <f t="shared" ref="L222:AU222" si="237">L62+L94+L126+L158+L190</f>
        <v>2882</v>
      </c>
      <c r="M222" s="50">
        <f t="shared" si="237"/>
        <v>2882</v>
      </c>
      <c r="N222" s="50">
        <f t="shared" si="237"/>
        <v>2882</v>
      </c>
      <c r="O222" s="50">
        <f t="shared" si="237"/>
        <v>2882</v>
      </c>
      <c r="P222" s="50">
        <f t="shared" si="237"/>
        <v>2882</v>
      </c>
      <c r="Q222" s="50">
        <f t="shared" si="237"/>
        <v>2885</v>
      </c>
      <c r="R222" s="50">
        <f t="shared" si="237"/>
        <v>2882</v>
      </c>
      <c r="S222" s="50">
        <f t="shared" si="237"/>
        <v>2882</v>
      </c>
      <c r="T222" s="50">
        <f t="shared" si="237"/>
        <v>2882</v>
      </c>
      <c r="U222" s="50">
        <f t="shared" si="237"/>
        <v>2882</v>
      </c>
      <c r="V222" s="50">
        <f t="shared" si="237"/>
        <v>2882</v>
      </c>
      <c r="W222" s="50">
        <f t="shared" si="237"/>
        <v>2882</v>
      </c>
      <c r="X222" s="50">
        <f t="shared" si="237"/>
        <v>2882</v>
      </c>
      <c r="Y222" s="50">
        <f t="shared" si="237"/>
        <v>2882</v>
      </c>
      <c r="Z222" s="50">
        <f t="shared" si="237"/>
        <v>2882</v>
      </c>
      <c r="AA222" s="50">
        <f t="shared" si="237"/>
        <v>2885</v>
      </c>
      <c r="AB222" s="50">
        <f t="shared" si="237"/>
        <v>2882</v>
      </c>
      <c r="AC222" s="50">
        <f t="shared" si="237"/>
        <v>2882</v>
      </c>
      <c r="AD222" s="50">
        <f t="shared" si="237"/>
        <v>2882</v>
      </c>
      <c r="AE222" s="50">
        <f t="shared" si="237"/>
        <v>2882</v>
      </c>
      <c r="AF222" s="50">
        <f t="shared" si="237"/>
        <v>2882</v>
      </c>
      <c r="AG222" s="50">
        <f t="shared" si="237"/>
        <v>2882</v>
      </c>
      <c r="AH222" s="50">
        <f t="shared" si="237"/>
        <v>2882</v>
      </c>
      <c r="AI222" s="50">
        <f t="shared" si="237"/>
        <v>2882</v>
      </c>
      <c r="AJ222" s="50">
        <f t="shared" si="237"/>
        <v>2882</v>
      </c>
      <c r="AK222" s="50">
        <f t="shared" si="237"/>
        <v>2885</v>
      </c>
      <c r="AL222" s="50">
        <f t="shared" si="237"/>
        <v>2882</v>
      </c>
      <c r="AM222" s="50">
        <f t="shared" si="237"/>
        <v>2882</v>
      </c>
      <c r="AN222" s="50">
        <f t="shared" si="237"/>
        <v>2882</v>
      </c>
      <c r="AO222" s="50">
        <f t="shared" si="237"/>
        <v>2882</v>
      </c>
      <c r="AP222" s="50">
        <f t="shared" si="237"/>
        <v>2882</v>
      </c>
      <c r="AQ222" s="50">
        <f t="shared" si="237"/>
        <v>2882</v>
      </c>
      <c r="AR222" s="50">
        <f t="shared" si="237"/>
        <v>2882</v>
      </c>
      <c r="AS222" s="50">
        <f t="shared" si="237"/>
        <v>2882</v>
      </c>
      <c r="AT222" s="50">
        <f t="shared" si="237"/>
        <v>2882</v>
      </c>
      <c r="AU222" s="50">
        <f t="shared" si="237"/>
        <v>2885</v>
      </c>
      <c r="AV222" s="16"/>
    </row>
    <row r="223" spans="1:48">
      <c r="D223" s="1" t="s">
        <v>167</v>
      </c>
      <c r="E223" s="1"/>
      <c r="F223" s="4" t="s">
        <v>169</v>
      </c>
      <c r="H223" s="17"/>
      <c r="I223" s="50">
        <f t="shared" si="230"/>
        <v>2882</v>
      </c>
      <c r="J223" s="50">
        <f t="shared" si="230"/>
        <v>2882</v>
      </c>
      <c r="K223" s="50">
        <f t="shared" si="230"/>
        <v>2882</v>
      </c>
      <c r="L223" s="50">
        <f t="shared" ref="L223:AU223" si="238">L63+L95+L127+L159+L191</f>
        <v>2882</v>
      </c>
      <c r="M223" s="50">
        <f t="shared" si="238"/>
        <v>2882</v>
      </c>
      <c r="N223" s="50">
        <f t="shared" si="238"/>
        <v>2882</v>
      </c>
      <c r="O223" s="50">
        <f t="shared" si="238"/>
        <v>2882</v>
      </c>
      <c r="P223" s="50">
        <f t="shared" si="238"/>
        <v>2882</v>
      </c>
      <c r="Q223" s="50">
        <f t="shared" si="238"/>
        <v>2882</v>
      </c>
      <c r="R223" s="50">
        <f t="shared" si="238"/>
        <v>2885</v>
      </c>
      <c r="S223" s="50">
        <f t="shared" si="238"/>
        <v>2882</v>
      </c>
      <c r="T223" s="50">
        <f t="shared" si="238"/>
        <v>2882</v>
      </c>
      <c r="U223" s="50">
        <f t="shared" si="238"/>
        <v>2882</v>
      </c>
      <c r="V223" s="50">
        <f t="shared" si="238"/>
        <v>2882</v>
      </c>
      <c r="W223" s="50">
        <f t="shared" si="238"/>
        <v>2882</v>
      </c>
      <c r="X223" s="50">
        <f t="shared" si="238"/>
        <v>2882</v>
      </c>
      <c r="Y223" s="50">
        <f t="shared" si="238"/>
        <v>2882</v>
      </c>
      <c r="Z223" s="50">
        <f t="shared" si="238"/>
        <v>2882</v>
      </c>
      <c r="AA223" s="50">
        <f t="shared" si="238"/>
        <v>2882</v>
      </c>
      <c r="AB223" s="50">
        <f t="shared" si="238"/>
        <v>2885</v>
      </c>
      <c r="AC223" s="50">
        <f t="shared" si="238"/>
        <v>2882</v>
      </c>
      <c r="AD223" s="50">
        <f t="shared" si="238"/>
        <v>2882</v>
      </c>
      <c r="AE223" s="50">
        <f t="shared" si="238"/>
        <v>2882</v>
      </c>
      <c r="AF223" s="50">
        <f t="shared" si="238"/>
        <v>2882</v>
      </c>
      <c r="AG223" s="50">
        <f t="shared" si="238"/>
        <v>2882</v>
      </c>
      <c r="AH223" s="50">
        <f t="shared" si="238"/>
        <v>2882</v>
      </c>
      <c r="AI223" s="50">
        <f t="shared" si="238"/>
        <v>2882</v>
      </c>
      <c r="AJ223" s="50">
        <f t="shared" si="238"/>
        <v>2882</v>
      </c>
      <c r="AK223" s="50">
        <f t="shared" si="238"/>
        <v>2882</v>
      </c>
      <c r="AL223" s="50">
        <f t="shared" si="238"/>
        <v>2885</v>
      </c>
      <c r="AM223" s="50">
        <f t="shared" si="238"/>
        <v>2882</v>
      </c>
      <c r="AN223" s="50">
        <f t="shared" si="238"/>
        <v>2882</v>
      </c>
      <c r="AO223" s="50">
        <f t="shared" si="238"/>
        <v>2882</v>
      </c>
      <c r="AP223" s="50">
        <f t="shared" si="238"/>
        <v>2882</v>
      </c>
      <c r="AQ223" s="50">
        <f t="shared" si="238"/>
        <v>2882</v>
      </c>
      <c r="AR223" s="50">
        <f t="shared" si="238"/>
        <v>2882</v>
      </c>
      <c r="AS223" s="50">
        <f t="shared" si="238"/>
        <v>2882</v>
      </c>
      <c r="AT223" s="50">
        <f t="shared" si="238"/>
        <v>2882</v>
      </c>
      <c r="AU223" s="50">
        <f t="shared" si="238"/>
        <v>2882</v>
      </c>
      <c r="AV223" s="16"/>
    </row>
    <row r="224" spans="1:48">
      <c r="D224" s="1" t="s">
        <v>168</v>
      </c>
      <c r="E224" s="1"/>
      <c r="F224" s="4" t="s">
        <v>169</v>
      </c>
      <c r="H224" s="17"/>
      <c r="I224" s="50">
        <f t="shared" si="230"/>
        <v>2885</v>
      </c>
      <c r="J224" s="50">
        <f t="shared" si="230"/>
        <v>2882</v>
      </c>
      <c r="K224" s="50">
        <f t="shared" si="230"/>
        <v>2882</v>
      </c>
      <c r="L224" s="50">
        <f t="shared" ref="L224:AU224" si="239">L64+L96+L128+L160+L192</f>
        <v>2882</v>
      </c>
      <c r="M224" s="50">
        <f t="shared" si="239"/>
        <v>2882</v>
      </c>
      <c r="N224" s="50">
        <f t="shared" si="239"/>
        <v>2882</v>
      </c>
      <c r="O224" s="50">
        <f t="shared" si="239"/>
        <v>2882</v>
      </c>
      <c r="P224" s="50">
        <f t="shared" si="239"/>
        <v>2882</v>
      </c>
      <c r="Q224" s="50">
        <f t="shared" si="239"/>
        <v>2882</v>
      </c>
      <c r="R224" s="50">
        <f t="shared" si="239"/>
        <v>2882</v>
      </c>
      <c r="S224" s="50">
        <f t="shared" si="239"/>
        <v>2885</v>
      </c>
      <c r="T224" s="50">
        <f t="shared" si="239"/>
        <v>2882</v>
      </c>
      <c r="U224" s="50">
        <f t="shared" si="239"/>
        <v>2882</v>
      </c>
      <c r="V224" s="50">
        <f t="shared" si="239"/>
        <v>2882</v>
      </c>
      <c r="W224" s="50">
        <f t="shared" si="239"/>
        <v>2882</v>
      </c>
      <c r="X224" s="50">
        <f t="shared" si="239"/>
        <v>2882</v>
      </c>
      <c r="Y224" s="50">
        <f t="shared" si="239"/>
        <v>2882</v>
      </c>
      <c r="Z224" s="50">
        <f t="shared" si="239"/>
        <v>2882</v>
      </c>
      <c r="AA224" s="50">
        <f t="shared" si="239"/>
        <v>2882</v>
      </c>
      <c r="AB224" s="50">
        <f t="shared" si="239"/>
        <v>2882</v>
      </c>
      <c r="AC224" s="50">
        <f t="shared" si="239"/>
        <v>2885</v>
      </c>
      <c r="AD224" s="50">
        <f t="shared" si="239"/>
        <v>2882</v>
      </c>
      <c r="AE224" s="50">
        <f t="shared" si="239"/>
        <v>2882</v>
      </c>
      <c r="AF224" s="50">
        <f t="shared" si="239"/>
        <v>2882</v>
      </c>
      <c r="AG224" s="50">
        <f t="shared" si="239"/>
        <v>2882</v>
      </c>
      <c r="AH224" s="50">
        <f t="shared" si="239"/>
        <v>2882</v>
      </c>
      <c r="AI224" s="50">
        <f t="shared" si="239"/>
        <v>2882</v>
      </c>
      <c r="AJ224" s="50">
        <f t="shared" si="239"/>
        <v>2882</v>
      </c>
      <c r="AK224" s="50">
        <f t="shared" si="239"/>
        <v>2882</v>
      </c>
      <c r="AL224" s="50">
        <f t="shared" si="239"/>
        <v>2882</v>
      </c>
      <c r="AM224" s="50">
        <f t="shared" si="239"/>
        <v>2885</v>
      </c>
      <c r="AN224" s="50">
        <f t="shared" si="239"/>
        <v>2882</v>
      </c>
      <c r="AO224" s="50">
        <f t="shared" si="239"/>
        <v>2882</v>
      </c>
      <c r="AP224" s="50">
        <f t="shared" si="239"/>
        <v>2882</v>
      </c>
      <c r="AQ224" s="50">
        <f t="shared" si="239"/>
        <v>2882</v>
      </c>
      <c r="AR224" s="50">
        <f t="shared" si="239"/>
        <v>2882</v>
      </c>
      <c r="AS224" s="50">
        <f t="shared" si="239"/>
        <v>2882</v>
      </c>
      <c r="AT224" s="50">
        <f t="shared" si="239"/>
        <v>2882</v>
      </c>
      <c r="AU224" s="50">
        <f t="shared" si="239"/>
        <v>2882</v>
      </c>
      <c r="AV224" s="16"/>
    </row>
    <row r="225" spans="4:48">
      <c r="D225" s="1"/>
      <c r="E225" s="1"/>
      <c r="F225" s="1"/>
      <c r="H225" s="1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6"/>
    </row>
    <row r="226" spans="4:48">
      <c r="D226" s="1" t="s">
        <v>26</v>
      </c>
      <c r="E226" s="1"/>
      <c r="F226" s="4" t="s">
        <v>169</v>
      </c>
      <c r="H226" s="17"/>
      <c r="I226" s="50">
        <f>SUM(I215:I224)</f>
        <v>28823</v>
      </c>
      <c r="J226" s="50">
        <f t="shared" ref="J226:K226" si="240">SUM(J215:J224)</f>
        <v>28823</v>
      </c>
      <c r="K226" s="50">
        <f t="shared" si="240"/>
        <v>28823</v>
      </c>
      <c r="L226" s="50">
        <f t="shared" ref="L226:AU226" si="241">SUM(L215:L224)</f>
        <v>28823</v>
      </c>
      <c r="M226" s="50">
        <f t="shared" si="241"/>
        <v>28823</v>
      </c>
      <c r="N226" s="50">
        <f t="shared" si="241"/>
        <v>28823</v>
      </c>
      <c r="O226" s="50">
        <f t="shared" si="241"/>
        <v>28823</v>
      </c>
      <c r="P226" s="50">
        <f t="shared" si="241"/>
        <v>28823</v>
      </c>
      <c r="Q226" s="50">
        <f t="shared" si="241"/>
        <v>28823</v>
      </c>
      <c r="R226" s="50">
        <f t="shared" si="241"/>
        <v>28823</v>
      </c>
      <c r="S226" s="50">
        <f t="shared" si="241"/>
        <v>28823</v>
      </c>
      <c r="T226" s="50">
        <f t="shared" si="241"/>
        <v>28823</v>
      </c>
      <c r="U226" s="50">
        <f t="shared" si="241"/>
        <v>28823</v>
      </c>
      <c r="V226" s="50">
        <f t="shared" si="241"/>
        <v>28823</v>
      </c>
      <c r="W226" s="50">
        <f t="shared" si="241"/>
        <v>28823</v>
      </c>
      <c r="X226" s="50">
        <f t="shared" si="241"/>
        <v>28823</v>
      </c>
      <c r="Y226" s="50">
        <f t="shared" si="241"/>
        <v>28823</v>
      </c>
      <c r="Z226" s="50">
        <f t="shared" si="241"/>
        <v>28823</v>
      </c>
      <c r="AA226" s="50">
        <f t="shared" si="241"/>
        <v>28823</v>
      </c>
      <c r="AB226" s="50">
        <f t="shared" si="241"/>
        <v>28823</v>
      </c>
      <c r="AC226" s="50">
        <f t="shared" si="241"/>
        <v>28823</v>
      </c>
      <c r="AD226" s="50">
        <f t="shared" si="241"/>
        <v>28823</v>
      </c>
      <c r="AE226" s="50">
        <f t="shared" si="241"/>
        <v>28823</v>
      </c>
      <c r="AF226" s="50">
        <f t="shared" si="241"/>
        <v>28823</v>
      </c>
      <c r="AG226" s="50">
        <f t="shared" si="241"/>
        <v>28823</v>
      </c>
      <c r="AH226" s="50">
        <f t="shared" si="241"/>
        <v>28823</v>
      </c>
      <c r="AI226" s="50">
        <f t="shared" si="241"/>
        <v>28823</v>
      </c>
      <c r="AJ226" s="50">
        <f t="shared" si="241"/>
        <v>28823</v>
      </c>
      <c r="AK226" s="50">
        <f t="shared" si="241"/>
        <v>28823</v>
      </c>
      <c r="AL226" s="50">
        <f t="shared" si="241"/>
        <v>28823</v>
      </c>
      <c r="AM226" s="50">
        <f t="shared" si="241"/>
        <v>28823</v>
      </c>
      <c r="AN226" s="50">
        <f t="shared" si="241"/>
        <v>28823</v>
      </c>
      <c r="AO226" s="50">
        <f t="shared" si="241"/>
        <v>28823</v>
      </c>
      <c r="AP226" s="50">
        <f t="shared" si="241"/>
        <v>28823</v>
      </c>
      <c r="AQ226" s="50">
        <f t="shared" si="241"/>
        <v>28823</v>
      </c>
      <c r="AR226" s="50">
        <f t="shared" si="241"/>
        <v>28823</v>
      </c>
      <c r="AS226" s="50">
        <f t="shared" si="241"/>
        <v>28823</v>
      </c>
      <c r="AT226" s="50">
        <f t="shared" si="241"/>
        <v>28823</v>
      </c>
      <c r="AU226" s="50">
        <f t="shared" si="241"/>
        <v>28823</v>
      </c>
      <c r="AV226" s="16"/>
    </row>
    <row r="227" spans="4:48">
      <c r="H227" s="17"/>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6"/>
    </row>
    <row r="228" spans="4:48">
      <c r="D228" s="1" t="s">
        <v>159</v>
      </c>
      <c r="F228" s="4" t="s">
        <v>169</v>
      </c>
      <c r="H228" s="17"/>
      <c r="I228" s="1">
        <f>I68+I100+I132+I164+I196</f>
        <v>0</v>
      </c>
      <c r="J228" s="1">
        <f t="shared" ref="J228:K228" si="242">J68+J100+J132+J164+J196</f>
        <v>290</v>
      </c>
      <c r="K228" s="1">
        <f t="shared" si="242"/>
        <v>290</v>
      </c>
      <c r="L228" s="1">
        <f t="shared" ref="L228:AU228" si="243">L68+L100+L132+L164+L196</f>
        <v>295</v>
      </c>
      <c r="M228" s="1">
        <f t="shared" si="243"/>
        <v>297</v>
      </c>
      <c r="N228" s="1">
        <f t="shared" si="243"/>
        <v>300</v>
      </c>
      <c r="O228" s="1">
        <f t="shared" si="243"/>
        <v>302</v>
      </c>
      <c r="P228" s="1">
        <f t="shared" si="243"/>
        <v>307</v>
      </c>
      <c r="Q228" s="1">
        <f t="shared" si="243"/>
        <v>309</v>
      </c>
      <c r="R228" s="1">
        <f t="shared" si="243"/>
        <v>311</v>
      </c>
      <c r="S228" s="1">
        <f t="shared" si="243"/>
        <v>315</v>
      </c>
      <c r="T228" s="1">
        <f t="shared" si="243"/>
        <v>609</v>
      </c>
      <c r="U228" s="1">
        <f t="shared" si="243"/>
        <v>611</v>
      </c>
      <c r="V228" s="1">
        <f t="shared" si="243"/>
        <v>620</v>
      </c>
      <c r="W228" s="1">
        <f t="shared" si="243"/>
        <v>626</v>
      </c>
      <c r="X228" s="1">
        <f t="shared" si="243"/>
        <v>630</v>
      </c>
      <c r="Y228" s="1">
        <f t="shared" si="243"/>
        <v>637</v>
      </c>
      <c r="Z228" s="1">
        <f t="shared" si="243"/>
        <v>644</v>
      </c>
      <c r="AA228" s="1">
        <f t="shared" si="243"/>
        <v>652</v>
      </c>
      <c r="AB228" s="1">
        <f t="shared" si="243"/>
        <v>656</v>
      </c>
      <c r="AC228" s="1">
        <f t="shared" si="243"/>
        <v>662</v>
      </c>
      <c r="AD228" s="1">
        <f t="shared" si="243"/>
        <v>962</v>
      </c>
      <c r="AE228" s="50">
        <f t="shared" si="243"/>
        <v>966</v>
      </c>
      <c r="AF228" s="50">
        <f t="shared" si="243"/>
        <v>979</v>
      </c>
      <c r="AG228" s="50">
        <f t="shared" si="243"/>
        <v>988</v>
      </c>
      <c r="AH228" s="50">
        <f t="shared" si="243"/>
        <v>997</v>
      </c>
      <c r="AI228" s="50">
        <f t="shared" si="243"/>
        <v>1005</v>
      </c>
      <c r="AJ228" s="50">
        <f t="shared" si="243"/>
        <v>1018</v>
      </c>
      <c r="AK228" s="50">
        <f t="shared" si="243"/>
        <v>1029</v>
      </c>
      <c r="AL228" s="50">
        <f t="shared" si="243"/>
        <v>1037</v>
      </c>
      <c r="AM228" s="50">
        <f t="shared" si="243"/>
        <v>1047</v>
      </c>
      <c r="AN228" s="50">
        <f t="shared" si="243"/>
        <v>1349</v>
      </c>
      <c r="AO228" s="50">
        <f t="shared" si="243"/>
        <v>1359</v>
      </c>
      <c r="AP228" s="50">
        <f t="shared" si="243"/>
        <v>1376</v>
      </c>
      <c r="AQ228" s="50">
        <f t="shared" si="243"/>
        <v>1389</v>
      </c>
      <c r="AR228" s="50">
        <f t="shared" si="243"/>
        <v>1401</v>
      </c>
      <c r="AS228" s="50">
        <f t="shared" si="243"/>
        <v>1413</v>
      </c>
      <c r="AT228" s="50">
        <f t="shared" si="243"/>
        <v>1430</v>
      </c>
      <c r="AU228" s="50">
        <f t="shared" si="243"/>
        <v>1446</v>
      </c>
      <c r="AV228" s="16"/>
    </row>
    <row r="229" spans="4:48">
      <c r="D229" s="1" t="s">
        <v>160</v>
      </c>
      <c r="F229" s="4" t="s">
        <v>169</v>
      </c>
      <c r="H229" s="17"/>
      <c r="I229" s="1">
        <f t="shared" ref="I229:K237" si="244">I69+I101+I133+I165+I197</f>
        <v>0</v>
      </c>
      <c r="J229" s="1">
        <f t="shared" si="244"/>
        <v>0</v>
      </c>
      <c r="K229" s="1">
        <f t="shared" si="244"/>
        <v>290</v>
      </c>
      <c r="L229" s="1">
        <f t="shared" ref="L229:AU229" si="245">L69+L101+L133+L165+L197</f>
        <v>290</v>
      </c>
      <c r="M229" s="1">
        <f t="shared" si="245"/>
        <v>295</v>
      </c>
      <c r="N229" s="1">
        <f t="shared" si="245"/>
        <v>297</v>
      </c>
      <c r="O229" s="1">
        <f t="shared" si="245"/>
        <v>300</v>
      </c>
      <c r="P229" s="1">
        <f t="shared" si="245"/>
        <v>302</v>
      </c>
      <c r="Q229" s="1">
        <f t="shared" si="245"/>
        <v>307</v>
      </c>
      <c r="R229" s="1">
        <f t="shared" si="245"/>
        <v>309</v>
      </c>
      <c r="S229" s="1">
        <f t="shared" si="245"/>
        <v>311</v>
      </c>
      <c r="T229" s="1">
        <f t="shared" si="245"/>
        <v>315</v>
      </c>
      <c r="U229" s="1">
        <f t="shared" si="245"/>
        <v>609</v>
      </c>
      <c r="V229" s="1">
        <f t="shared" si="245"/>
        <v>611</v>
      </c>
      <c r="W229" s="1">
        <f t="shared" si="245"/>
        <v>620</v>
      </c>
      <c r="X229" s="1">
        <f t="shared" si="245"/>
        <v>626</v>
      </c>
      <c r="Y229" s="1">
        <f t="shared" si="245"/>
        <v>630</v>
      </c>
      <c r="Z229" s="1">
        <f t="shared" si="245"/>
        <v>637</v>
      </c>
      <c r="AA229" s="1">
        <f t="shared" si="245"/>
        <v>644</v>
      </c>
      <c r="AB229" s="1">
        <f t="shared" si="245"/>
        <v>652</v>
      </c>
      <c r="AC229" s="1">
        <f t="shared" si="245"/>
        <v>656</v>
      </c>
      <c r="AD229" s="1">
        <f t="shared" si="245"/>
        <v>662</v>
      </c>
      <c r="AE229" s="50">
        <f t="shared" si="245"/>
        <v>962</v>
      </c>
      <c r="AF229" s="50">
        <f t="shared" si="245"/>
        <v>966</v>
      </c>
      <c r="AG229" s="50">
        <f t="shared" si="245"/>
        <v>979</v>
      </c>
      <c r="AH229" s="50">
        <f t="shared" si="245"/>
        <v>988</v>
      </c>
      <c r="AI229" s="50">
        <f t="shared" si="245"/>
        <v>997</v>
      </c>
      <c r="AJ229" s="50">
        <f t="shared" si="245"/>
        <v>1005</v>
      </c>
      <c r="AK229" s="50">
        <f t="shared" si="245"/>
        <v>1018</v>
      </c>
      <c r="AL229" s="50">
        <f t="shared" si="245"/>
        <v>1029</v>
      </c>
      <c r="AM229" s="50">
        <f t="shared" si="245"/>
        <v>1037</v>
      </c>
      <c r="AN229" s="50">
        <f t="shared" si="245"/>
        <v>1047</v>
      </c>
      <c r="AO229" s="50">
        <f t="shared" si="245"/>
        <v>1349</v>
      </c>
      <c r="AP229" s="50">
        <f t="shared" si="245"/>
        <v>1359</v>
      </c>
      <c r="AQ229" s="50">
        <f t="shared" si="245"/>
        <v>1376</v>
      </c>
      <c r="AR229" s="50">
        <f t="shared" si="245"/>
        <v>1389</v>
      </c>
      <c r="AS229" s="50">
        <f t="shared" si="245"/>
        <v>1401</v>
      </c>
      <c r="AT229" s="50">
        <f t="shared" si="245"/>
        <v>1413</v>
      </c>
      <c r="AU229" s="50">
        <f t="shared" si="245"/>
        <v>1430</v>
      </c>
      <c r="AV229" s="16"/>
    </row>
    <row r="230" spans="4:48">
      <c r="D230" s="1" t="s">
        <v>161</v>
      </c>
      <c r="F230" s="4" t="s">
        <v>169</v>
      </c>
      <c r="H230" s="17"/>
      <c r="I230" s="1">
        <f t="shared" si="244"/>
        <v>0</v>
      </c>
      <c r="J230" s="1">
        <f t="shared" si="244"/>
        <v>0</v>
      </c>
      <c r="K230" s="1">
        <f t="shared" si="244"/>
        <v>0</v>
      </c>
      <c r="L230" s="1">
        <f t="shared" ref="L230:AU230" si="246">L70+L102+L134+L166+L198</f>
        <v>290</v>
      </c>
      <c r="M230" s="1">
        <f t="shared" si="246"/>
        <v>290</v>
      </c>
      <c r="N230" s="1">
        <f t="shared" si="246"/>
        <v>295</v>
      </c>
      <c r="O230" s="1">
        <f t="shared" si="246"/>
        <v>297</v>
      </c>
      <c r="P230" s="1">
        <f t="shared" si="246"/>
        <v>300</v>
      </c>
      <c r="Q230" s="1">
        <f t="shared" si="246"/>
        <v>302</v>
      </c>
      <c r="R230" s="1">
        <f t="shared" si="246"/>
        <v>307</v>
      </c>
      <c r="S230" s="1">
        <f t="shared" si="246"/>
        <v>309</v>
      </c>
      <c r="T230" s="1">
        <f t="shared" si="246"/>
        <v>311</v>
      </c>
      <c r="U230" s="1">
        <f t="shared" si="246"/>
        <v>315</v>
      </c>
      <c r="V230" s="1">
        <f t="shared" si="246"/>
        <v>609</v>
      </c>
      <c r="W230" s="1">
        <f t="shared" si="246"/>
        <v>611</v>
      </c>
      <c r="X230" s="1">
        <f t="shared" si="246"/>
        <v>620</v>
      </c>
      <c r="Y230" s="1">
        <f t="shared" si="246"/>
        <v>626</v>
      </c>
      <c r="Z230" s="1">
        <f t="shared" si="246"/>
        <v>630</v>
      </c>
      <c r="AA230" s="1">
        <f t="shared" si="246"/>
        <v>637</v>
      </c>
      <c r="AB230" s="1">
        <f t="shared" si="246"/>
        <v>644</v>
      </c>
      <c r="AC230" s="1">
        <f t="shared" si="246"/>
        <v>652</v>
      </c>
      <c r="AD230" s="1">
        <f t="shared" si="246"/>
        <v>656</v>
      </c>
      <c r="AE230" s="50">
        <f t="shared" si="246"/>
        <v>662</v>
      </c>
      <c r="AF230" s="50">
        <f t="shared" si="246"/>
        <v>962</v>
      </c>
      <c r="AG230" s="50">
        <f t="shared" si="246"/>
        <v>966</v>
      </c>
      <c r="AH230" s="50">
        <f t="shared" si="246"/>
        <v>979</v>
      </c>
      <c r="AI230" s="50">
        <f t="shared" si="246"/>
        <v>988</v>
      </c>
      <c r="AJ230" s="50">
        <f t="shared" si="246"/>
        <v>997</v>
      </c>
      <c r="AK230" s="50">
        <f t="shared" si="246"/>
        <v>1005</v>
      </c>
      <c r="AL230" s="50">
        <f t="shared" si="246"/>
        <v>1018</v>
      </c>
      <c r="AM230" s="50">
        <f t="shared" si="246"/>
        <v>1029</v>
      </c>
      <c r="AN230" s="50">
        <f t="shared" si="246"/>
        <v>1037</v>
      </c>
      <c r="AO230" s="50">
        <f t="shared" si="246"/>
        <v>1047</v>
      </c>
      <c r="AP230" s="50">
        <f t="shared" si="246"/>
        <v>1349</v>
      </c>
      <c r="AQ230" s="50">
        <f t="shared" si="246"/>
        <v>1359</v>
      </c>
      <c r="AR230" s="50">
        <f t="shared" si="246"/>
        <v>1376</v>
      </c>
      <c r="AS230" s="50">
        <f t="shared" si="246"/>
        <v>1389</v>
      </c>
      <c r="AT230" s="50">
        <f t="shared" si="246"/>
        <v>1401</v>
      </c>
      <c r="AU230" s="50">
        <f t="shared" si="246"/>
        <v>1413</v>
      </c>
      <c r="AV230" s="16"/>
    </row>
    <row r="231" spans="4:48">
      <c r="D231" s="1" t="s">
        <v>162</v>
      </c>
      <c r="F231" s="4" t="s">
        <v>169</v>
      </c>
      <c r="H231" s="17"/>
      <c r="I231" s="1">
        <f t="shared" si="244"/>
        <v>0</v>
      </c>
      <c r="J231" s="1">
        <f t="shared" si="244"/>
        <v>0</v>
      </c>
      <c r="K231" s="1">
        <f t="shared" si="244"/>
        <v>0</v>
      </c>
      <c r="L231" s="1">
        <f t="shared" ref="L231:AU231" si="247">L71+L103+L135+L167+L199</f>
        <v>0</v>
      </c>
      <c r="M231" s="1">
        <f t="shared" si="247"/>
        <v>290</v>
      </c>
      <c r="N231" s="1">
        <f t="shared" si="247"/>
        <v>290</v>
      </c>
      <c r="O231" s="1">
        <f t="shared" si="247"/>
        <v>295</v>
      </c>
      <c r="P231" s="1">
        <f t="shared" si="247"/>
        <v>297</v>
      </c>
      <c r="Q231" s="1">
        <f t="shared" si="247"/>
        <v>300</v>
      </c>
      <c r="R231" s="1">
        <f t="shared" si="247"/>
        <v>302</v>
      </c>
      <c r="S231" s="1">
        <f t="shared" si="247"/>
        <v>307</v>
      </c>
      <c r="T231" s="1">
        <f t="shared" si="247"/>
        <v>309</v>
      </c>
      <c r="U231" s="1">
        <f t="shared" si="247"/>
        <v>311</v>
      </c>
      <c r="V231" s="1">
        <f t="shared" si="247"/>
        <v>315</v>
      </c>
      <c r="W231" s="1">
        <f t="shared" si="247"/>
        <v>609</v>
      </c>
      <c r="X231" s="1">
        <f t="shared" si="247"/>
        <v>611</v>
      </c>
      <c r="Y231" s="1">
        <f t="shared" si="247"/>
        <v>620</v>
      </c>
      <c r="Z231" s="1">
        <f t="shared" si="247"/>
        <v>626</v>
      </c>
      <c r="AA231" s="1">
        <f t="shared" si="247"/>
        <v>630</v>
      </c>
      <c r="AB231" s="1">
        <f t="shared" si="247"/>
        <v>637</v>
      </c>
      <c r="AC231" s="1">
        <f t="shared" si="247"/>
        <v>644</v>
      </c>
      <c r="AD231" s="1">
        <f t="shared" si="247"/>
        <v>652</v>
      </c>
      <c r="AE231" s="50">
        <f t="shared" si="247"/>
        <v>656</v>
      </c>
      <c r="AF231" s="50">
        <f t="shared" si="247"/>
        <v>662</v>
      </c>
      <c r="AG231" s="50">
        <f t="shared" si="247"/>
        <v>962</v>
      </c>
      <c r="AH231" s="50">
        <f t="shared" si="247"/>
        <v>966</v>
      </c>
      <c r="AI231" s="50">
        <f t="shared" si="247"/>
        <v>979</v>
      </c>
      <c r="AJ231" s="50">
        <f t="shared" si="247"/>
        <v>988</v>
      </c>
      <c r="AK231" s="50">
        <f t="shared" si="247"/>
        <v>997</v>
      </c>
      <c r="AL231" s="50">
        <f t="shared" si="247"/>
        <v>1005</v>
      </c>
      <c r="AM231" s="50">
        <f t="shared" si="247"/>
        <v>1018</v>
      </c>
      <c r="AN231" s="50">
        <f t="shared" si="247"/>
        <v>1029</v>
      </c>
      <c r="AO231" s="50">
        <f t="shared" si="247"/>
        <v>1037</v>
      </c>
      <c r="AP231" s="50">
        <f t="shared" si="247"/>
        <v>1047</v>
      </c>
      <c r="AQ231" s="50">
        <f t="shared" si="247"/>
        <v>1349</v>
      </c>
      <c r="AR231" s="50">
        <f t="shared" si="247"/>
        <v>1359</v>
      </c>
      <c r="AS231" s="50">
        <f t="shared" si="247"/>
        <v>1376</v>
      </c>
      <c r="AT231" s="50">
        <f t="shared" si="247"/>
        <v>1389</v>
      </c>
      <c r="AU231" s="50">
        <f t="shared" si="247"/>
        <v>1401</v>
      </c>
      <c r="AV231" s="16"/>
    </row>
    <row r="232" spans="4:48">
      <c r="D232" s="1" t="s">
        <v>163</v>
      </c>
      <c r="F232" s="4" t="s">
        <v>169</v>
      </c>
      <c r="H232" s="17"/>
      <c r="I232" s="1">
        <f t="shared" si="244"/>
        <v>0</v>
      </c>
      <c r="J232" s="1">
        <f t="shared" si="244"/>
        <v>0</v>
      </c>
      <c r="K232" s="1">
        <f t="shared" si="244"/>
        <v>0</v>
      </c>
      <c r="L232" s="1">
        <f t="shared" ref="L232:AU232" si="248">L72+L104+L136+L168+L200</f>
        <v>0</v>
      </c>
      <c r="M232" s="1">
        <f t="shared" si="248"/>
        <v>0</v>
      </c>
      <c r="N232" s="1">
        <f t="shared" si="248"/>
        <v>290</v>
      </c>
      <c r="O232" s="1">
        <f t="shared" si="248"/>
        <v>290</v>
      </c>
      <c r="P232" s="1">
        <f t="shared" si="248"/>
        <v>295</v>
      </c>
      <c r="Q232" s="1">
        <f t="shared" si="248"/>
        <v>297</v>
      </c>
      <c r="R232" s="1">
        <f t="shared" si="248"/>
        <v>300</v>
      </c>
      <c r="S232" s="1">
        <f t="shared" si="248"/>
        <v>302</v>
      </c>
      <c r="T232" s="1">
        <f t="shared" si="248"/>
        <v>307</v>
      </c>
      <c r="U232" s="1">
        <f t="shared" si="248"/>
        <v>309</v>
      </c>
      <c r="V232" s="1">
        <f t="shared" si="248"/>
        <v>311</v>
      </c>
      <c r="W232" s="1">
        <f t="shared" si="248"/>
        <v>315</v>
      </c>
      <c r="X232" s="1">
        <f t="shared" si="248"/>
        <v>609</v>
      </c>
      <c r="Y232" s="1">
        <f t="shared" si="248"/>
        <v>611</v>
      </c>
      <c r="Z232" s="1">
        <f t="shared" si="248"/>
        <v>620</v>
      </c>
      <c r="AA232" s="1">
        <f t="shared" si="248"/>
        <v>626</v>
      </c>
      <c r="AB232" s="1">
        <f t="shared" si="248"/>
        <v>630</v>
      </c>
      <c r="AC232" s="1">
        <f t="shared" si="248"/>
        <v>637</v>
      </c>
      <c r="AD232" s="1">
        <f t="shared" si="248"/>
        <v>644</v>
      </c>
      <c r="AE232" s="50">
        <f t="shared" si="248"/>
        <v>652</v>
      </c>
      <c r="AF232" s="50">
        <f t="shared" si="248"/>
        <v>656</v>
      </c>
      <c r="AG232" s="50">
        <f t="shared" si="248"/>
        <v>662</v>
      </c>
      <c r="AH232" s="50">
        <f t="shared" si="248"/>
        <v>962</v>
      </c>
      <c r="AI232" s="50">
        <f t="shared" si="248"/>
        <v>966</v>
      </c>
      <c r="AJ232" s="50">
        <f t="shared" si="248"/>
        <v>979</v>
      </c>
      <c r="AK232" s="50">
        <f t="shared" si="248"/>
        <v>988</v>
      </c>
      <c r="AL232" s="50">
        <f t="shared" si="248"/>
        <v>997</v>
      </c>
      <c r="AM232" s="50">
        <f t="shared" si="248"/>
        <v>1005</v>
      </c>
      <c r="AN232" s="50">
        <f t="shared" si="248"/>
        <v>1018</v>
      </c>
      <c r="AO232" s="50">
        <f t="shared" si="248"/>
        <v>1029</v>
      </c>
      <c r="AP232" s="50">
        <f t="shared" si="248"/>
        <v>1037</v>
      </c>
      <c r="AQ232" s="50">
        <f t="shared" si="248"/>
        <v>1047</v>
      </c>
      <c r="AR232" s="50">
        <f t="shared" si="248"/>
        <v>1349</v>
      </c>
      <c r="AS232" s="50">
        <f t="shared" si="248"/>
        <v>1359</v>
      </c>
      <c r="AT232" s="50">
        <f t="shared" si="248"/>
        <v>1376</v>
      </c>
      <c r="AU232" s="50">
        <f t="shared" si="248"/>
        <v>1389</v>
      </c>
      <c r="AV232" s="16"/>
    </row>
    <row r="233" spans="4:48">
      <c r="D233" s="1" t="s">
        <v>164</v>
      </c>
      <c r="F233" s="4" t="s">
        <v>169</v>
      </c>
      <c r="H233" s="17"/>
      <c r="I233" s="1">
        <f t="shared" si="244"/>
        <v>0</v>
      </c>
      <c r="J233" s="1">
        <f t="shared" si="244"/>
        <v>0</v>
      </c>
      <c r="K233" s="1">
        <f t="shared" si="244"/>
        <v>0</v>
      </c>
      <c r="L233" s="1">
        <f t="shared" ref="L233:AU233" si="249">L73+L105+L137+L169+L201</f>
        <v>0</v>
      </c>
      <c r="M233" s="1">
        <f t="shared" si="249"/>
        <v>0</v>
      </c>
      <c r="N233" s="1">
        <f t="shared" si="249"/>
        <v>0</v>
      </c>
      <c r="O233" s="1">
        <f t="shared" si="249"/>
        <v>290</v>
      </c>
      <c r="P233" s="1">
        <f t="shared" si="249"/>
        <v>290</v>
      </c>
      <c r="Q233" s="1">
        <f t="shared" si="249"/>
        <v>295</v>
      </c>
      <c r="R233" s="1">
        <f t="shared" si="249"/>
        <v>297</v>
      </c>
      <c r="S233" s="1">
        <f t="shared" si="249"/>
        <v>300</v>
      </c>
      <c r="T233" s="1">
        <f t="shared" si="249"/>
        <v>302</v>
      </c>
      <c r="U233" s="1">
        <f t="shared" si="249"/>
        <v>307</v>
      </c>
      <c r="V233" s="1">
        <f t="shared" si="249"/>
        <v>309</v>
      </c>
      <c r="W233" s="1">
        <f t="shared" si="249"/>
        <v>311</v>
      </c>
      <c r="X233" s="1">
        <f t="shared" si="249"/>
        <v>315</v>
      </c>
      <c r="Y233" s="1">
        <f t="shared" si="249"/>
        <v>609</v>
      </c>
      <c r="Z233" s="1">
        <f t="shared" si="249"/>
        <v>611</v>
      </c>
      <c r="AA233" s="1">
        <f t="shared" si="249"/>
        <v>620</v>
      </c>
      <c r="AB233" s="1">
        <f t="shared" si="249"/>
        <v>626</v>
      </c>
      <c r="AC233" s="1">
        <f t="shared" si="249"/>
        <v>630</v>
      </c>
      <c r="AD233" s="1">
        <f t="shared" si="249"/>
        <v>637</v>
      </c>
      <c r="AE233" s="50">
        <f t="shared" si="249"/>
        <v>644</v>
      </c>
      <c r="AF233" s="50">
        <f t="shared" si="249"/>
        <v>652</v>
      </c>
      <c r="AG233" s="50">
        <f t="shared" si="249"/>
        <v>656</v>
      </c>
      <c r="AH233" s="50">
        <f t="shared" si="249"/>
        <v>662</v>
      </c>
      <c r="AI233" s="50">
        <f t="shared" si="249"/>
        <v>962</v>
      </c>
      <c r="AJ233" s="50">
        <f t="shared" si="249"/>
        <v>966</v>
      </c>
      <c r="AK233" s="50">
        <f t="shared" si="249"/>
        <v>979</v>
      </c>
      <c r="AL233" s="50">
        <f t="shared" si="249"/>
        <v>988</v>
      </c>
      <c r="AM233" s="50">
        <f t="shared" si="249"/>
        <v>997</v>
      </c>
      <c r="AN233" s="50">
        <f t="shared" si="249"/>
        <v>1005</v>
      </c>
      <c r="AO233" s="50">
        <f t="shared" si="249"/>
        <v>1018</v>
      </c>
      <c r="AP233" s="50">
        <f t="shared" si="249"/>
        <v>1029</v>
      </c>
      <c r="AQ233" s="50">
        <f t="shared" si="249"/>
        <v>1037</v>
      </c>
      <c r="AR233" s="50">
        <f t="shared" si="249"/>
        <v>1047</v>
      </c>
      <c r="AS233" s="50">
        <f t="shared" si="249"/>
        <v>1349</v>
      </c>
      <c r="AT233" s="50">
        <f t="shared" si="249"/>
        <v>1359</v>
      </c>
      <c r="AU233" s="50">
        <f t="shared" si="249"/>
        <v>1376</v>
      </c>
      <c r="AV233" s="16"/>
    </row>
    <row r="234" spans="4:48">
      <c r="D234" s="1" t="s">
        <v>165</v>
      </c>
      <c r="F234" s="4" t="s">
        <v>169</v>
      </c>
      <c r="H234" s="17"/>
      <c r="I234" s="1">
        <f t="shared" si="244"/>
        <v>0</v>
      </c>
      <c r="J234" s="1">
        <f t="shared" si="244"/>
        <v>0</v>
      </c>
      <c r="K234" s="1">
        <f t="shared" si="244"/>
        <v>0</v>
      </c>
      <c r="L234" s="1">
        <f t="shared" ref="L234:AU234" si="250">L74+L106+L138+L170+L202</f>
        <v>0</v>
      </c>
      <c r="M234" s="1">
        <f t="shared" si="250"/>
        <v>0</v>
      </c>
      <c r="N234" s="1">
        <f t="shared" si="250"/>
        <v>0</v>
      </c>
      <c r="O234" s="1">
        <f t="shared" si="250"/>
        <v>0</v>
      </c>
      <c r="P234" s="1">
        <f t="shared" si="250"/>
        <v>290</v>
      </c>
      <c r="Q234" s="1">
        <f t="shared" si="250"/>
        <v>290</v>
      </c>
      <c r="R234" s="1">
        <f t="shared" si="250"/>
        <v>295</v>
      </c>
      <c r="S234" s="1">
        <f t="shared" si="250"/>
        <v>297</v>
      </c>
      <c r="T234" s="1">
        <f t="shared" si="250"/>
        <v>300</v>
      </c>
      <c r="U234" s="1">
        <f t="shared" si="250"/>
        <v>302</v>
      </c>
      <c r="V234" s="1">
        <f t="shared" si="250"/>
        <v>307</v>
      </c>
      <c r="W234" s="1">
        <f t="shared" si="250"/>
        <v>309</v>
      </c>
      <c r="X234" s="1">
        <f t="shared" si="250"/>
        <v>311</v>
      </c>
      <c r="Y234" s="1">
        <f t="shared" si="250"/>
        <v>315</v>
      </c>
      <c r="Z234" s="1">
        <f t="shared" si="250"/>
        <v>609</v>
      </c>
      <c r="AA234" s="1">
        <f t="shared" si="250"/>
        <v>611</v>
      </c>
      <c r="AB234" s="1">
        <f t="shared" si="250"/>
        <v>620</v>
      </c>
      <c r="AC234" s="1">
        <f t="shared" si="250"/>
        <v>626</v>
      </c>
      <c r="AD234" s="1">
        <f t="shared" si="250"/>
        <v>630</v>
      </c>
      <c r="AE234" s="50">
        <f t="shared" si="250"/>
        <v>637</v>
      </c>
      <c r="AF234" s="50">
        <f t="shared" si="250"/>
        <v>644</v>
      </c>
      <c r="AG234" s="50">
        <f t="shared" si="250"/>
        <v>652</v>
      </c>
      <c r="AH234" s="50">
        <f t="shared" si="250"/>
        <v>656</v>
      </c>
      <c r="AI234" s="50">
        <f t="shared" si="250"/>
        <v>662</v>
      </c>
      <c r="AJ234" s="50">
        <f t="shared" si="250"/>
        <v>962</v>
      </c>
      <c r="AK234" s="50">
        <f t="shared" si="250"/>
        <v>966</v>
      </c>
      <c r="AL234" s="50">
        <f t="shared" si="250"/>
        <v>979</v>
      </c>
      <c r="AM234" s="50">
        <f t="shared" si="250"/>
        <v>988</v>
      </c>
      <c r="AN234" s="50">
        <f t="shared" si="250"/>
        <v>997</v>
      </c>
      <c r="AO234" s="50">
        <f t="shared" si="250"/>
        <v>1005</v>
      </c>
      <c r="AP234" s="50">
        <f t="shared" si="250"/>
        <v>1018</v>
      </c>
      <c r="AQ234" s="50">
        <f t="shared" si="250"/>
        <v>1029</v>
      </c>
      <c r="AR234" s="50">
        <f t="shared" si="250"/>
        <v>1037</v>
      </c>
      <c r="AS234" s="50">
        <f t="shared" si="250"/>
        <v>1047</v>
      </c>
      <c r="AT234" s="50">
        <f t="shared" si="250"/>
        <v>1349</v>
      </c>
      <c r="AU234" s="50">
        <f t="shared" si="250"/>
        <v>1359</v>
      </c>
      <c r="AV234" s="16"/>
    </row>
    <row r="235" spans="4:48">
      <c r="D235" s="1" t="s">
        <v>166</v>
      </c>
      <c r="F235" s="4" t="s">
        <v>169</v>
      </c>
      <c r="H235" s="17"/>
      <c r="I235" s="1">
        <f t="shared" si="244"/>
        <v>0</v>
      </c>
      <c r="J235" s="1">
        <f t="shared" si="244"/>
        <v>0</v>
      </c>
      <c r="K235" s="1">
        <f t="shared" si="244"/>
        <v>0</v>
      </c>
      <c r="L235" s="1">
        <f t="shared" ref="L235:AU235" si="251">L75+L107+L139+L171+L203</f>
        <v>0</v>
      </c>
      <c r="M235" s="1">
        <f t="shared" si="251"/>
        <v>0</v>
      </c>
      <c r="N235" s="1">
        <f t="shared" si="251"/>
        <v>0</v>
      </c>
      <c r="O235" s="1">
        <f t="shared" si="251"/>
        <v>0</v>
      </c>
      <c r="P235" s="1">
        <f t="shared" si="251"/>
        <v>0</v>
      </c>
      <c r="Q235" s="1">
        <f t="shared" si="251"/>
        <v>290</v>
      </c>
      <c r="R235" s="1">
        <f t="shared" si="251"/>
        <v>290</v>
      </c>
      <c r="S235" s="1">
        <f t="shared" si="251"/>
        <v>295</v>
      </c>
      <c r="T235" s="1">
        <f t="shared" si="251"/>
        <v>297</v>
      </c>
      <c r="U235" s="1">
        <f t="shared" si="251"/>
        <v>300</v>
      </c>
      <c r="V235" s="1">
        <f t="shared" si="251"/>
        <v>302</v>
      </c>
      <c r="W235" s="1">
        <f t="shared" si="251"/>
        <v>307</v>
      </c>
      <c r="X235" s="1">
        <f t="shared" si="251"/>
        <v>309</v>
      </c>
      <c r="Y235" s="1">
        <f t="shared" si="251"/>
        <v>311</v>
      </c>
      <c r="Z235" s="1">
        <f t="shared" si="251"/>
        <v>315</v>
      </c>
      <c r="AA235" s="1">
        <f t="shared" si="251"/>
        <v>609</v>
      </c>
      <c r="AB235" s="1">
        <f t="shared" si="251"/>
        <v>611</v>
      </c>
      <c r="AC235" s="1">
        <f t="shared" si="251"/>
        <v>620</v>
      </c>
      <c r="AD235" s="1">
        <f t="shared" si="251"/>
        <v>626</v>
      </c>
      <c r="AE235" s="50">
        <f t="shared" si="251"/>
        <v>630</v>
      </c>
      <c r="AF235" s="50">
        <f t="shared" si="251"/>
        <v>637</v>
      </c>
      <c r="AG235" s="50">
        <f t="shared" si="251"/>
        <v>644</v>
      </c>
      <c r="AH235" s="50">
        <f t="shared" si="251"/>
        <v>652</v>
      </c>
      <c r="AI235" s="50">
        <f t="shared" si="251"/>
        <v>656</v>
      </c>
      <c r="AJ235" s="50">
        <f t="shared" si="251"/>
        <v>662</v>
      </c>
      <c r="AK235" s="50">
        <f t="shared" si="251"/>
        <v>962</v>
      </c>
      <c r="AL235" s="50">
        <f t="shared" si="251"/>
        <v>966</v>
      </c>
      <c r="AM235" s="50">
        <f t="shared" si="251"/>
        <v>979</v>
      </c>
      <c r="AN235" s="50">
        <f t="shared" si="251"/>
        <v>988</v>
      </c>
      <c r="AO235" s="50">
        <f t="shared" si="251"/>
        <v>997</v>
      </c>
      <c r="AP235" s="50">
        <f t="shared" si="251"/>
        <v>1005</v>
      </c>
      <c r="AQ235" s="50">
        <f t="shared" si="251"/>
        <v>1018</v>
      </c>
      <c r="AR235" s="50">
        <f t="shared" si="251"/>
        <v>1029</v>
      </c>
      <c r="AS235" s="50">
        <f t="shared" si="251"/>
        <v>1037</v>
      </c>
      <c r="AT235" s="50">
        <f t="shared" si="251"/>
        <v>1047</v>
      </c>
      <c r="AU235" s="50">
        <f t="shared" si="251"/>
        <v>1349</v>
      </c>
      <c r="AV235" s="16"/>
    </row>
    <row r="236" spans="4:48">
      <c r="D236" s="1" t="s">
        <v>167</v>
      </c>
      <c r="F236" s="4" t="s">
        <v>169</v>
      </c>
      <c r="H236" s="17"/>
      <c r="I236" s="1">
        <f t="shared" si="244"/>
        <v>0</v>
      </c>
      <c r="J236" s="1">
        <f t="shared" si="244"/>
        <v>0</v>
      </c>
      <c r="K236" s="1">
        <f t="shared" si="244"/>
        <v>0</v>
      </c>
      <c r="L236" s="1">
        <f t="shared" ref="L236:AU236" si="252">L76+L108+L140+L172+L204</f>
        <v>0</v>
      </c>
      <c r="M236" s="1">
        <f t="shared" si="252"/>
        <v>0</v>
      </c>
      <c r="N236" s="1">
        <f t="shared" si="252"/>
        <v>0</v>
      </c>
      <c r="O236" s="1">
        <f t="shared" si="252"/>
        <v>0</v>
      </c>
      <c r="P236" s="1">
        <f t="shared" si="252"/>
        <v>0</v>
      </c>
      <c r="Q236" s="1">
        <f t="shared" si="252"/>
        <v>0</v>
      </c>
      <c r="R236" s="1">
        <f t="shared" si="252"/>
        <v>290</v>
      </c>
      <c r="S236" s="1">
        <f t="shared" si="252"/>
        <v>290</v>
      </c>
      <c r="T236" s="1">
        <f t="shared" si="252"/>
        <v>295</v>
      </c>
      <c r="U236" s="1">
        <f t="shared" si="252"/>
        <v>297</v>
      </c>
      <c r="V236" s="1">
        <f t="shared" si="252"/>
        <v>300</v>
      </c>
      <c r="W236" s="1">
        <f t="shared" si="252"/>
        <v>302</v>
      </c>
      <c r="X236" s="1">
        <f t="shared" si="252"/>
        <v>307</v>
      </c>
      <c r="Y236" s="1">
        <f t="shared" si="252"/>
        <v>309</v>
      </c>
      <c r="Z236" s="1">
        <f t="shared" si="252"/>
        <v>311</v>
      </c>
      <c r="AA236" s="1">
        <f t="shared" si="252"/>
        <v>315</v>
      </c>
      <c r="AB236" s="1">
        <f t="shared" si="252"/>
        <v>609</v>
      </c>
      <c r="AC236" s="1">
        <f t="shared" si="252"/>
        <v>611</v>
      </c>
      <c r="AD236" s="1">
        <f t="shared" si="252"/>
        <v>620</v>
      </c>
      <c r="AE236" s="50">
        <f t="shared" si="252"/>
        <v>626</v>
      </c>
      <c r="AF236" s="50">
        <f t="shared" si="252"/>
        <v>630</v>
      </c>
      <c r="AG236" s="50">
        <f t="shared" si="252"/>
        <v>637</v>
      </c>
      <c r="AH236" s="50">
        <f t="shared" si="252"/>
        <v>644</v>
      </c>
      <c r="AI236" s="50">
        <f t="shared" si="252"/>
        <v>652</v>
      </c>
      <c r="AJ236" s="50">
        <f t="shared" si="252"/>
        <v>656</v>
      </c>
      <c r="AK236" s="50">
        <f t="shared" si="252"/>
        <v>662</v>
      </c>
      <c r="AL236" s="50">
        <f t="shared" si="252"/>
        <v>962</v>
      </c>
      <c r="AM236" s="50">
        <f t="shared" si="252"/>
        <v>966</v>
      </c>
      <c r="AN236" s="50">
        <f t="shared" si="252"/>
        <v>979</v>
      </c>
      <c r="AO236" s="50">
        <f t="shared" si="252"/>
        <v>988</v>
      </c>
      <c r="AP236" s="50">
        <f t="shared" si="252"/>
        <v>997</v>
      </c>
      <c r="AQ236" s="50">
        <f t="shared" si="252"/>
        <v>1005</v>
      </c>
      <c r="AR236" s="50">
        <f t="shared" si="252"/>
        <v>1018</v>
      </c>
      <c r="AS236" s="50">
        <f t="shared" si="252"/>
        <v>1029</v>
      </c>
      <c r="AT236" s="50">
        <f t="shared" si="252"/>
        <v>1037</v>
      </c>
      <c r="AU236" s="50">
        <f t="shared" si="252"/>
        <v>1047</v>
      </c>
      <c r="AV236" s="16"/>
    </row>
    <row r="237" spans="4:48">
      <c r="D237" s="1" t="s">
        <v>168</v>
      </c>
      <c r="F237" s="4" t="s">
        <v>169</v>
      </c>
      <c r="H237" s="17"/>
      <c r="I237" s="1">
        <f t="shared" si="244"/>
        <v>0</v>
      </c>
      <c r="J237" s="1">
        <f t="shared" si="244"/>
        <v>0</v>
      </c>
      <c r="K237" s="1">
        <f t="shared" si="244"/>
        <v>0</v>
      </c>
      <c r="L237" s="1">
        <f t="shared" ref="L237:AU237" si="253">L77+L109+L141+L173+L205</f>
        <v>0</v>
      </c>
      <c r="M237" s="1">
        <f t="shared" si="253"/>
        <v>0</v>
      </c>
      <c r="N237" s="1">
        <f t="shared" si="253"/>
        <v>0</v>
      </c>
      <c r="O237" s="1">
        <f t="shared" si="253"/>
        <v>0</v>
      </c>
      <c r="P237" s="1">
        <f t="shared" si="253"/>
        <v>0</v>
      </c>
      <c r="Q237" s="1">
        <f t="shared" si="253"/>
        <v>0</v>
      </c>
      <c r="R237" s="1">
        <f t="shared" si="253"/>
        <v>0</v>
      </c>
      <c r="S237" s="1">
        <f t="shared" si="253"/>
        <v>290</v>
      </c>
      <c r="T237" s="1">
        <f t="shared" si="253"/>
        <v>290</v>
      </c>
      <c r="U237" s="1">
        <f t="shared" si="253"/>
        <v>295</v>
      </c>
      <c r="V237" s="1">
        <f t="shared" si="253"/>
        <v>297</v>
      </c>
      <c r="W237" s="1">
        <f t="shared" si="253"/>
        <v>300</v>
      </c>
      <c r="X237" s="1">
        <f t="shared" si="253"/>
        <v>302</v>
      </c>
      <c r="Y237" s="1">
        <f t="shared" si="253"/>
        <v>307</v>
      </c>
      <c r="Z237" s="1">
        <f t="shared" si="253"/>
        <v>309</v>
      </c>
      <c r="AA237" s="1">
        <f t="shared" si="253"/>
        <v>311</v>
      </c>
      <c r="AB237" s="1">
        <f t="shared" si="253"/>
        <v>315</v>
      </c>
      <c r="AC237" s="1">
        <f t="shared" si="253"/>
        <v>609</v>
      </c>
      <c r="AD237" s="1">
        <f t="shared" si="253"/>
        <v>611</v>
      </c>
      <c r="AE237" s="50">
        <f t="shared" si="253"/>
        <v>620</v>
      </c>
      <c r="AF237" s="50">
        <f t="shared" si="253"/>
        <v>626</v>
      </c>
      <c r="AG237" s="50">
        <f t="shared" si="253"/>
        <v>630</v>
      </c>
      <c r="AH237" s="50">
        <f t="shared" si="253"/>
        <v>637</v>
      </c>
      <c r="AI237" s="50">
        <f t="shared" si="253"/>
        <v>644</v>
      </c>
      <c r="AJ237" s="50">
        <f t="shared" si="253"/>
        <v>652</v>
      </c>
      <c r="AK237" s="50">
        <f t="shared" si="253"/>
        <v>656</v>
      </c>
      <c r="AL237" s="50">
        <f t="shared" si="253"/>
        <v>662</v>
      </c>
      <c r="AM237" s="50">
        <f t="shared" si="253"/>
        <v>962</v>
      </c>
      <c r="AN237" s="50">
        <f t="shared" si="253"/>
        <v>966</v>
      </c>
      <c r="AO237" s="50">
        <f t="shared" si="253"/>
        <v>979</v>
      </c>
      <c r="AP237" s="50">
        <f t="shared" si="253"/>
        <v>988</v>
      </c>
      <c r="AQ237" s="50">
        <f t="shared" si="253"/>
        <v>997</v>
      </c>
      <c r="AR237" s="50">
        <f t="shared" si="253"/>
        <v>1005</v>
      </c>
      <c r="AS237" s="50">
        <f t="shared" si="253"/>
        <v>1018</v>
      </c>
      <c r="AT237" s="50">
        <f t="shared" si="253"/>
        <v>1029</v>
      </c>
      <c r="AU237" s="50">
        <f t="shared" si="253"/>
        <v>1037</v>
      </c>
      <c r="AV237" s="16"/>
    </row>
    <row r="238" spans="4:48">
      <c r="F238" s="1"/>
      <c r="H238" s="17"/>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6"/>
    </row>
    <row r="239" spans="4:48">
      <c r="D239" s="1" t="s">
        <v>170</v>
      </c>
      <c r="E239" s="1"/>
      <c r="F239" s="4" t="s">
        <v>169</v>
      </c>
      <c r="H239" s="17"/>
      <c r="I239" s="50">
        <f>SUM(I228:I237)</f>
        <v>0</v>
      </c>
      <c r="J239" s="50">
        <f t="shared" ref="J239:K239" si="254">SUM(J228:J237)</f>
        <v>290</v>
      </c>
      <c r="K239" s="50">
        <f t="shared" si="254"/>
        <v>580</v>
      </c>
      <c r="L239" s="50">
        <f t="shared" ref="L239:AU239" si="255">SUM(L228:L237)</f>
        <v>875</v>
      </c>
      <c r="M239" s="50">
        <f t="shared" si="255"/>
        <v>1172</v>
      </c>
      <c r="N239" s="50">
        <f t="shared" si="255"/>
        <v>1472</v>
      </c>
      <c r="O239" s="50">
        <f t="shared" si="255"/>
        <v>1774</v>
      </c>
      <c r="P239" s="50">
        <f t="shared" si="255"/>
        <v>2081</v>
      </c>
      <c r="Q239" s="50">
        <f t="shared" si="255"/>
        <v>2390</v>
      </c>
      <c r="R239" s="50">
        <f t="shared" si="255"/>
        <v>2701</v>
      </c>
      <c r="S239" s="50">
        <f t="shared" si="255"/>
        <v>3016</v>
      </c>
      <c r="T239" s="50">
        <f t="shared" si="255"/>
        <v>3335</v>
      </c>
      <c r="U239" s="50">
        <f t="shared" si="255"/>
        <v>3656</v>
      </c>
      <c r="V239" s="50">
        <f t="shared" si="255"/>
        <v>3981</v>
      </c>
      <c r="W239" s="50">
        <f t="shared" si="255"/>
        <v>4310</v>
      </c>
      <c r="X239" s="50">
        <f t="shared" si="255"/>
        <v>4640</v>
      </c>
      <c r="Y239" s="50">
        <f t="shared" si="255"/>
        <v>4975</v>
      </c>
      <c r="Z239" s="50">
        <f t="shared" si="255"/>
        <v>5312</v>
      </c>
      <c r="AA239" s="50">
        <f t="shared" si="255"/>
        <v>5655</v>
      </c>
      <c r="AB239" s="50">
        <f t="shared" si="255"/>
        <v>6000</v>
      </c>
      <c r="AC239" s="50">
        <f t="shared" si="255"/>
        <v>6347</v>
      </c>
      <c r="AD239" s="50">
        <f t="shared" si="255"/>
        <v>6700</v>
      </c>
      <c r="AE239" s="50">
        <f t="shared" si="255"/>
        <v>7055</v>
      </c>
      <c r="AF239" s="50">
        <f t="shared" si="255"/>
        <v>7414</v>
      </c>
      <c r="AG239" s="50">
        <f t="shared" si="255"/>
        <v>7776</v>
      </c>
      <c r="AH239" s="50">
        <f t="shared" si="255"/>
        <v>8143</v>
      </c>
      <c r="AI239" s="50">
        <f t="shared" si="255"/>
        <v>8511</v>
      </c>
      <c r="AJ239" s="50">
        <f t="shared" si="255"/>
        <v>8885</v>
      </c>
      <c r="AK239" s="50">
        <f t="shared" si="255"/>
        <v>9262</v>
      </c>
      <c r="AL239" s="50">
        <f t="shared" si="255"/>
        <v>9643</v>
      </c>
      <c r="AM239" s="50">
        <f t="shared" si="255"/>
        <v>10028</v>
      </c>
      <c r="AN239" s="50">
        <f t="shared" si="255"/>
        <v>10415</v>
      </c>
      <c r="AO239" s="50">
        <f t="shared" si="255"/>
        <v>10808</v>
      </c>
      <c r="AP239" s="50">
        <f t="shared" si="255"/>
        <v>11205</v>
      </c>
      <c r="AQ239" s="50">
        <f t="shared" si="255"/>
        <v>11606</v>
      </c>
      <c r="AR239" s="50">
        <f t="shared" si="255"/>
        <v>12010</v>
      </c>
      <c r="AS239" s="50">
        <f t="shared" si="255"/>
        <v>12418</v>
      </c>
      <c r="AT239" s="50">
        <f t="shared" si="255"/>
        <v>12830</v>
      </c>
      <c r="AU239" s="50">
        <f t="shared" si="255"/>
        <v>13247</v>
      </c>
      <c r="AV239" s="16"/>
    </row>
    <row r="240" spans="4:48">
      <c r="D240" s="1"/>
      <c r="E240" s="1"/>
      <c r="F240" s="1"/>
      <c r="H240" s="17"/>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6"/>
    </row>
    <row r="241" spans="1:48">
      <c r="D241" s="1" t="s">
        <v>310</v>
      </c>
      <c r="E241" s="1"/>
      <c r="F241" s="4" t="s">
        <v>169</v>
      </c>
      <c r="H241" s="17"/>
      <c r="I241" s="50">
        <f>I226+I239</f>
        <v>28823</v>
      </c>
      <c r="J241" s="50">
        <f t="shared" ref="J241:K241" si="256">J226+J239</f>
        <v>29113</v>
      </c>
      <c r="K241" s="50">
        <f t="shared" si="256"/>
        <v>29403</v>
      </c>
      <c r="L241" s="50">
        <f t="shared" ref="L241:AU241" si="257">L226+L239</f>
        <v>29698</v>
      </c>
      <c r="M241" s="50">
        <f t="shared" si="257"/>
        <v>29995</v>
      </c>
      <c r="N241" s="50">
        <f t="shared" si="257"/>
        <v>30295</v>
      </c>
      <c r="O241" s="50">
        <f t="shared" si="257"/>
        <v>30597</v>
      </c>
      <c r="P241" s="50">
        <f t="shared" si="257"/>
        <v>30904</v>
      </c>
      <c r="Q241" s="50">
        <f t="shared" si="257"/>
        <v>31213</v>
      </c>
      <c r="R241" s="50">
        <f t="shared" si="257"/>
        <v>31524</v>
      </c>
      <c r="S241" s="50">
        <f t="shared" si="257"/>
        <v>31839</v>
      </c>
      <c r="T241" s="50">
        <f t="shared" si="257"/>
        <v>32158</v>
      </c>
      <c r="U241" s="50">
        <f t="shared" si="257"/>
        <v>32479</v>
      </c>
      <c r="V241" s="50">
        <f t="shared" si="257"/>
        <v>32804</v>
      </c>
      <c r="W241" s="50">
        <f t="shared" si="257"/>
        <v>33133</v>
      </c>
      <c r="X241" s="50">
        <f t="shared" si="257"/>
        <v>33463</v>
      </c>
      <c r="Y241" s="50">
        <f t="shared" si="257"/>
        <v>33798</v>
      </c>
      <c r="Z241" s="50">
        <f t="shared" si="257"/>
        <v>34135</v>
      </c>
      <c r="AA241" s="50">
        <f t="shared" si="257"/>
        <v>34478</v>
      </c>
      <c r="AB241" s="50">
        <f t="shared" si="257"/>
        <v>34823</v>
      </c>
      <c r="AC241" s="50">
        <f t="shared" si="257"/>
        <v>35170</v>
      </c>
      <c r="AD241" s="50">
        <f t="shared" si="257"/>
        <v>35523</v>
      </c>
      <c r="AE241" s="50">
        <f t="shared" si="257"/>
        <v>35878</v>
      </c>
      <c r="AF241" s="50">
        <f t="shared" si="257"/>
        <v>36237</v>
      </c>
      <c r="AG241" s="50">
        <f t="shared" si="257"/>
        <v>36599</v>
      </c>
      <c r="AH241" s="50">
        <f t="shared" si="257"/>
        <v>36966</v>
      </c>
      <c r="AI241" s="50">
        <f t="shared" si="257"/>
        <v>37334</v>
      </c>
      <c r="AJ241" s="50">
        <f t="shared" si="257"/>
        <v>37708</v>
      </c>
      <c r="AK241" s="50">
        <f t="shared" si="257"/>
        <v>38085</v>
      </c>
      <c r="AL241" s="50">
        <f t="shared" si="257"/>
        <v>38466</v>
      </c>
      <c r="AM241" s="50">
        <f t="shared" si="257"/>
        <v>38851</v>
      </c>
      <c r="AN241" s="50">
        <f t="shared" si="257"/>
        <v>39238</v>
      </c>
      <c r="AO241" s="50">
        <f t="shared" si="257"/>
        <v>39631</v>
      </c>
      <c r="AP241" s="50">
        <f t="shared" si="257"/>
        <v>40028</v>
      </c>
      <c r="AQ241" s="50">
        <f t="shared" si="257"/>
        <v>40429</v>
      </c>
      <c r="AR241" s="50">
        <f t="shared" si="257"/>
        <v>40833</v>
      </c>
      <c r="AS241" s="50">
        <f t="shared" si="257"/>
        <v>41241</v>
      </c>
      <c r="AT241" s="50">
        <f t="shared" si="257"/>
        <v>41653</v>
      </c>
      <c r="AU241" s="50">
        <f t="shared" si="257"/>
        <v>42070</v>
      </c>
      <c r="AV241" s="16"/>
    </row>
    <row r="242" spans="1:48">
      <c r="D242" s="1"/>
      <c r="E242" s="1"/>
      <c r="F242" s="1"/>
      <c r="H242" s="17"/>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6"/>
    </row>
    <row r="243" spans="1:48">
      <c r="D243" s="1" t="s">
        <v>172</v>
      </c>
      <c r="E243" s="1"/>
      <c r="F243" s="4" t="s">
        <v>169</v>
      </c>
      <c r="H243" s="17"/>
      <c r="I243" s="50">
        <f>I215+I228</f>
        <v>2882</v>
      </c>
      <c r="J243" s="50">
        <f t="shared" ref="J243:K243" si="258">J215+J228</f>
        <v>3175</v>
      </c>
      <c r="K243" s="50">
        <f t="shared" si="258"/>
        <v>3172</v>
      </c>
      <c r="L243" s="50">
        <f t="shared" ref="L243:AU243" si="259">L215+L228</f>
        <v>3177</v>
      </c>
      <c r="M243" s="50">
        <f t="shared" si="259"/>
        <v>3179</v>
      </c>
      <c r="N243" s="50">
        <f t="shared" si="259"/>
        <v>3182</v>
      </c>
      <c r="O243" s="50">
        <f t="shared" si="259"/>
        <v>3184</v>
      </c>
      <c r="P243" s="50">
        <f t="shared" si="259"/>
        <v>3189</v>
      </c>
      <c r="Q243" s="50">
        <f t="shared" si="259"/>
        <v>3191</v>
      </c>
      <c r="R243" s="50">
        <f t="shared" si="259"/>
        <v>3193</v>
      </c>
      <c r="S243" s="50">
        <f t="shared" si="259"/>
        <v>3197</v>
      </c>
      <c r="T243" s="50">
        <f t="shared" si="259"/>
        <v>3494</v>
      </c>
      <c r="U243" s="50">
        <f t="shared" si="259"/>
        <v>3493</v>
      </c>
      <c r="V243" s="50">
        <f t="shared" si="259"/>
        <v>3502</v>
      </c>
      <c r="W243" s="50">
        <f t="shared" si="259"/>
        <v>3508</v>
      </c>
      <c r="X243" s="50">
        <f t="shared" si="259"/>
        <v>3512</v>
      </c>
      <c r="Y243" s="50">
        <f t="shared" si="259"/>
        <v>3519</v>
      </c>
      <c r="Z243" s="50">
        <f t="shared" si="259"/>
        <v>3526</v>
      </c>
      <c r="AA243" s="50">
        <f t="shared" si="259"/>
        <v>3534</v>
      </c>
      <c r="AB243" s="50">
        <f t="shared" si="259"/>
        <v>3538</v>
      </c>
      <c r="AC243" s="50">
        <f t="shared" si="259"/>
        <v>3544</v>
      </c>
      <c r="AD243" s="50">
        <f t="shared" si="259"/>
        <v>3847</v>
      </c>
      <c r="AE243" s="50">
        <f t="shared" si="259"/>
        <v>3848</v>
      </c>
      <c r="AF243" s="50">
        <f t="shared" si="259"/>
        <v>3861</v>
      </c>
      <c r="AG243" s="50">
        <f t="shared" si="259"/>
        <v>3870</v>
      </c>
      <c r="AH243" s="50">
        <f t="shared" si="259"/>
        <v>3879</v>
      </c>
      <c r="AI243" s="50">
        <f t="shared" si="259"/>
        <v>3887</v>
      </c>
      <c r="AJ243" s="50">
        <f t="shared" si="259"/>
        <v>3900</v>
      </c>
      <c r="AK243" s="50">
        <f t="shared" si="259"/>
        <v>3911</v>
      </c>
      <c r="AL243" s="50">
        <f t="shared" si="259"/>
        <v>3919</v>
      </c>
      <c r="AM243" s="50">
        <f t="shared" si="259"/>
        <v>3929</v>
      </c>
      <c r="AN243" s="50">
        <f t="shared" si="259"/>
        <v>4234</v>
      </c>
      <c r="AO243" s="50">
        <f t="shared" si="259"/>
        <v>4241</v>
      </c>
      <c r="AP243" s="50">
        <f t="shared" si="259"/>
        <v>4258</v>
      </c>
      <c r="AQ243" s="50">
        <f t="shared" si="259"/>
        <v>4271</v>
      </c>
      <c r="AR243" s="50">
        <f t="shared" si="259"/>
        <v>4283</v>
      </c>
      <c r="AS243" s="50">
        <f t="shared" si="259"/>
        <v>4295</v>
      </c>
      <c r="AT243" s="50">
        <f t="shared" si="259"/>
        <v>4312</v>
      </c>
      <c r="AU243" s="50">
        <f t="shared" si="259"/>
        <v>4328</v>
      </c>
      <c r="AV243" s="16"/>
    </row>
    <row r="244" spans="1:48">
      <c r="H244" s="17"/>
      <c r="AV244" s="16"/>
    </row>
    <row r="245" spans="1:48" hidden="1">
      <c r="A245" s="66"/>
      <c r="B245" s="70" t="s">
        <v>173</v>
      </c>
      <c r="C245" s="66"/>
      <c r="D245" s="66"/>
      <c r="E245" s="66"/>
      <c r="F245" s="66"/>
      <c r="G245" s="66"/>
      <c r="H245" s="67"/>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row>
    <row r="246" spans="1:48" hidden="1">
      <c r="D246" s="1" t="str">
        <f>'Input R'!C13</f>
        <v>BEV Fleet Purchases</v>
      </c>
      <c r="E246" s="1"/>
      <c r="F246" s="4" t="str">
        <f>'Input R'!D13</f>
        <v>% of sales</v>
      </c>
      <c r="H246" s="17"/>
      <c r="I246" s="69">
        <f>'Input R'!I13</f>
        <v>0</v>
      </c>
      <c r="J246" s="69">
        <f>'Input R'!J13</f>
        <v>0</v>
      </c>
      <c r="K246" s="69">
        <f>'Input R'!K13</f>
        <v>0</v>
      </c>
      <c r="L246" s="69">
        <f>'Input R'!L13</f>
        <v>0.01</v>
      </c>
      <c r="M246" s="69">
        <f>'Input R'!M13</f>
        <v>0.01</v>
      </c>
      <c r="N246" s="69">
        <f>'Input R'!N13</f>
        <v>0.02</v>
      </c>
      <c r="O246" s="69">
        <f>'Input R'!O13</f>
        <v>0.05</v>
      </c>
      <c r="P246" s="69">
        <f>'Input R'!P13</f>
        <v>7.4999999999999997E-2</v>
      </c>
      <c r="Q246" s="69">
        <f>'Input R'!Q13</f>
        <v>0.1</v>
      </c>
      <c r="R246" s="69">
        <f>'Input R'!R13</f>
        <v>0.15</v>
      </c>
      <c r="S246" s="69">
        <f>'Input R'!S13</f>
        <v>0.2</v>
      </c>
      <c r="T246" s="69">
        <f>'Input R'!T13</f>
        <v>0.25</v>
      </c>
      <c r="U246" s="69">
        <f>'Input R'!U13</f>
        <v>0.3</v>
      </c>
      <c r="V246" s="69">
        <f>'Input R'!V13</f>
        <v>0.35</v>
      </c>
      <c r="W246" s="69">
        <f>'Input R'!W13</f>
        <v>0.45</v>
      </c>
      <c r="X246" s="69">
        <f>'Input R'!X13</f>
        <v>0.55000000000000004</v>
      </c>
      <c r="Y246" s="69">
        <f>'Input R'!Y13</f>
        <v>0.7</v>
      </c>
      <c r="Z246" s="69">
        <f>'Input R'!Z13</f>
        <v>0.85</v>
      </c>
      <c r="AA246" s="69">
        <f>'Input R'!AA13</f>
        <v>1</v>
      </c>
      <c r="AB246" s="69">
        <f>'Input R'!AB13</f>
        <v>1</v>
      </c>
      <c r="AC246" s="69">
        <f>'Input R'!AC13</f>
        <v>1</v>
      </c>
      <c r="AD246" s="69">
        <f>'Input R'!AD13</f>
        <v>1</v>
      </c>
      <c r="AE246" s="69">
        <f>'Input R'!AE13</f>
        <v>1</v>
      </c>
      <c r="AF246" s="69">
        <f>'Input R'!AF13</f>
        <v>1</v>
      </c>
      <c r="AG246" s="69">
        <f>'Input R'!AG13</f>
        <v>1</v>
      </c>
      <c r="AH246" s="69">
        <f>'Input R'!AH13</f>
        <v>1</v>
      </c>
      <c r="AI246" s="69">
        <f>'Input R'!AI13</f>
        <v>1</v>
      </c>
      <c r="AJ246" s="69">
        <f>'Input R'!AJ13</f>
        <v>1</v>
      </c>
      <c r="AK246" s="69">
        <f>'Input R'!AK13</f>
        <v>1</v>
      </c>
      <c r="AL246" s="69">
        <f>'Input R'!AL13</f>
        <v>1</v>
      </c>
      <c r="AM246" s="69">
        <f>'Input R'!AM13</f>
        <v>1</v>
      </c>
      <c r="AN246" s="69">
        <f>'Input R'!AN13</f>
        <v>1</v>
      </c>
      <c r="AO246" s="69">
        <f>'Input R'!AO13</f>
        <v>1</v>
      </c>
      <c r="AP246" s="69">
        <f>'Input R'!AP13</f>
        <v>1</v>
      </c>
      <c r="AQ246" s="69">
        <f>'Input R'!AQ13</f>
        <v>1</v>
      </c>
      <c r="AR246" s="69">
        <f>'Input R'!AR13</f>
        <v>1</v>
      </c>
      <c r="AS246" s="69">
        <f>'Input R'!AS13</f>
        <v>1</v>
      </c>
      <c r="AT246" s="69">
        <f>'Input R'!AT13</f>
        <v>1</v>
      </c>
      <c r="AU246" s="69">
        <f>'Input R'!AU13</f>
        <v>1</v>
      </c>
      <c r="AV246" s="16"/>
    </row>
    <row r="247" spans="1:48" hidden="1">
      <c r="H247" s="17"/>
      <c r="AV247" s="16"/>
    </row>
    <row r="248" spans="1:48" hidden="1">
      <c r="D248" s="58" t="s">
        <v>73</v>
      </c>
      <c r="E248" s="57"/>
      <c r="F248" s="59" t="s">
        <v>150</v>
      </c>
      <c r="H248" s="17"/>
      <c r="AV248" s="16"/>
    </row>
    <row r="249" spans="1:48" hidden="1">
      <c r="D249" s="6"/>
      <c r="E249" s="53"/>
      <c r="F249" s="35"/>
      <c r="H249" s="17"/>
      <c r="AV249" s="16"/>
    </row>
    <row r="250" spans="1:48" hidden="1">
      <c r="D250" s="1" t="s">
        <v>174</v>
      </c>
      <c r="E250" s="1"/>
      <c r="F250" s="4" t="s">
        <v>169</v>
      </c>
      <c r="H250" s="17"/>
      <c r="I250" s="1">
        <f t="shared" ref="I250:AU250" si="260">ROUND(I$246*I$83,0)</f>
        <v>0</v>
      </c>
      <c r="J250" s="1">
        <f t="shared" si="260"/>
        <v>0</v>
      </c>
      <c r="K250" s="1">
        <f t="shared" si="260"/>
        <v>0</v>
      </c>
      <c r="L250" s="1">
        <f t="shared" si="260"/>
        <v>2</v>
      </c>
      <c r="M250" s="1">
        <f t="shared" si="260"/>
        <v>2</v>
      </c>
      <c r="N250" s="1">
        <f t="shared" si="260"/>
        <v>5</v>
      </c>
      <c r="O250" s="1">
        <f t="shared" si="260"/>
        <v>12</v>
      </c>
      <c r="P250" s="1">
        <f t="shared" si="260"/>
        <v>19</v>
      </c>
      <c r="Q250" s="1">
        <f t="shared" si="260"/>
        <v>25</v>
      </c>
      <c r="R250" s="1">
        <f t="shared" si="260"/>
        <v>37</v>
      </c>
      <c r="S250" s="1">
        <f t="shared" si="260"/>
        <v>49</v>
      </c>
      <c r="T250" s="1">
        <f t="shared" si="260"/>
        <v>68</v>
      </c>
      <c r="U250" s="1">
        <f t="shared" si="260"/>
        <v>81</v>
      </c>
      <c r="V250" s="1">
        <f t="shared" si="260"/>
        <v>95</v>
      </c>
      <c r="W250" s="1">
        <f t="shared" si="260"/>
        <v>122</v>
      </c>
      <c r="X250" s="1">
        <f t="shared" si="260"/>
        <v>149</v>
      </c>
      <c r="Y250" s="1">
        <f t="shared" si="260"/>
        <v>190</v>
      </c>
      <c r="Z250" s="1">
        <f t="shared" si="260"/>
        <v>232</v>
      </c>
      <c r="AA250" s="1">
        <f t="shared" si="260"/>
        <v>274</v>
      </c>
      <c r="AB250" s="1">
        <f t="shared" si="260"/>
        <v>274</v>
      </c>
      <c r="AC250" s="1">
        <f t="shared" si="260"/>
        <v>274</v>
      </c>
      <c r="AD250" s="1">
        <f t="shared" si="260"/>
        <v>300</v>
      </c>
      <c r="AE250" s="1">
        <f t="shared" si="260"/>
        <v>298</v>
      </c>
      <c r="AF250" s="1">
        <f t="shared" si="260"/>
        <v>299</v>
      </c>
      <c r="AG250" s="1">
        <f t="shared" si="260"/>
        <v>300</v>
      </c>
      <c r="AH250" s="1">
        <f t="shared" si="260"/>
        <v>300</v>
      </c>
      <c r="AI250" s="1">
        <f t="shared" si="260"/>
        <v>300</v>
      </c>
      <c r="AJ250" s="1">
        <f t="shared" si="260"/>
        <v>302</v>
      </c>
      <c r="AK250" s="1">
        <f t="shared" si="260"/>
        <v>303</v>
      </c>
      <c r="AL250" s="1">
        <f t="shared" si="260"/>
        <v>304</v>
      </c>
      <c r="AM250" s="1">
        <f t="shared" si="260"/>
        <v>304</v>
      </c>
      <c r="AN250" s="1">
        <f t="shared" si="260"/>
        <v>330</v>
      </c>
      <c r="AO250" s="1">
        <f t="shared" si="260"/>
        <v>328</v>
      </c>
      <c r="AP250" s="1">
        <f t="shared" si="260"/>
        <v>330</v>
      </c>
      <c r="AQ250" s="1">
        <f t="shared" si="260"/>
        <v>331</v>
      </c>
      <c r="AR250" s="1">
        <f t="shared" si="260"/>
        <v>331</v>
      </c>
      <c r="AS250" s="1">
        <f t="shared" si="260"/>
        <v>332</v>
      </c>
      <c r="AT250" s="1">
        <f t="shared" si="260"/>
        <v>334</v>
      </c>
      <c r="AU250" s="1">
        <f t="shared" si="260"/>
        <v>335</v>
      </c>
      <c r="AV250" s="16"/>
    </row>
    <row r="251" spans="1:48" hidden="1">
      <c r="D251" s="6"/>
      <c r="E251" s="53"/>
      <c r="F251" s="35"/>
      <c r="H251" s="17"/>
      <c r="AV251" s="16"/>
    </row>
    <row r="252" spans="1:48" hidden="1">
      <c r="D252" s="1" t="s">
        <v>175</v>
      </c>
      <c r="E252" s="1"/>
      <c r="F252" s="4" t="s">
        <v>169</v>
      </c>
      <c r="H252" s="17"/>
      <c r="I252" s="63">
        <f>I250+H261</f>
        <v>0</v>
      </c>
      <c r="J252" s="1">
        <f t="shared" ref="J252:AU252" si="261">J250</f>
        <v>0</v>
      </c>
      <c r="K252" s="1">
        <f t="shared" si="261"/>
        <v>0</v>
      </c>
      <c r="L252" s="1">
        <f t="shared" si="261"/>
        <v>2</v>
      </c>
      <c r="M252" s="1">
        <f t="shared" si="261"/>
        <v>2</v>
      </c>
      <c r="N252" s="1">
        <f t="shared" si="261"/>
        <v>5</v>
      </c>
      <c r="O252" s="1">
        <f t="shared" si="261"/>
        <v>12</v>
      </c>
      <c r="P252" s="1">
        <f t="shared" si="261"/>
        <v>19</v>
      </c>
      <c r="Q252" s="1">
        <f t="shared" si="261"/>
        <v>25</v>
      </c>
      <c r="R252" s="1">
        <f t="shared" si="261"/>
        <v>37</v>
      </c>
      <c r="S252" s="1">
        <f t="shared" si="261"/>
        <v>49</v>
      </c>
      <c r="T252" s="1">
        <f t="shared" si="261"/>
        <v>68</v>
      </c>
      <c r="U252" s="1">
        <f t="shared" si="261"/>
        <v>81</v>
      </c>
      <c r="V252" s="1">
        <f t="shared" si="261"/>
        <v>95</v>
      </c>
      <c r="W252" s="1">
        <f t="shared" si="261"/>
        <v>122</v>
      </c>
      <c r="X252" s="1">
        <f t="shared" si="261"/>
        <v>149</v>
      </c>
      <c r="Y252" s="1">
        <f t="shared" si="261"/>
        <v>190</v>
      </c>
      <c r="Z252" s="1">
        <f t="shared" si="261"/>
        <v>232</v>
      </c>
      <c r="AA252" s="1">
        <f t="shared" si="261"/>
        <v>274</v>
      </c>
      <c r="AB252" s="1">
        <f t="shared" si="261"/>
        <v>274</v>
      </c>
      <c r="AC252" s="1">
        <f t="shared" si="261"/>
        <v>274</v>
      </c>
      <c r="AD252" s="1">
        <f t="shared" si="261"/>
        <v>300</v>
      </c>
      <c r="AE252" s="1">
        <f t="shared" si="261"/>
        <v>298</v>
      </c>
      <c r="AF252" s="1">
        <f t="shared" si="261"/>
        <v>299</v>
      </c>
      <c r="AG252" s="1">
        <f t="shared" si="261"/>
        <v>300</v>
      </c>
      <c r="AH252" s="1">
        <f t="shared" si="261"/>
        <v>300</v>
      </c>
      <c r="AI252" s="1">
        <f t="shared" si="261"/>
        <v>300</v>
      </c>
      <c r="AJ252" s="1">
        <f t="shared" si="261"/>
        <v>302</v>
      </c>
      <c r="AK252" s="1">
        <f t="shared" si="261"/>
        <v>303</v>
      </c>
      <c r="AL252" s="1">
        <f t="shared" si="261"/>
        <v>304</v>
      </c>
      <c r="AM252" s="1">
        <f t="shared" si="261"/>
        <v>304</v>
      </c>
      <c r="AN252" s="1">
        <f t="shared" si="261"/>
        <v>330</v>
      </c>
      <c r="AO252" s="1">
        <f t="shared" si="261"/>
        <v>328</v>
      </c>
      <c r="AP252" s="1">
        <f t="shared" si="261"/>
        <v>330</v>
      </c>
      <c r="AQ252" s="1">
        <f t="shared" si="261"/>
        <v>331</v>
      </c>
      <c r="AR252" s="1">
        <f t="shared" si="261"/>
        <v>331</v>
      </c>
      <c r="AS252" s="1">
        <f t="shared" si="261"/>
        <v>332</v>
      </c>
      <c r="AT252" s="1">
        <f t="shared" si="261"/>
        <v>334</v>
      </c>
      <c r="AU252" s="1">
        <f t="shared" si="261"/>
        <v>335</v>
      </c>
      <c r="AV252" s="16"/>
    </row>
    <row r="253" spans="1:48" hidden="1">
      <c r="D253" s="1" t="s">
        <v>176</v>
      </c>
      <c r="E253" s="1"/>
      <c r="F253" s="4" t="s">
        <v>169</v>
      </c>
      <c r="H253" s="17"/>
      <c r="I253" s="63">
        <v>0</v>
      </c>
      <c r="J253" s="1">
        <f>I252</f>
        <v>0</v>
      </c>
      <c r="K253" s="1">
        <f t="shared" ref="K253:AU260" si="262">J252</f>
        <v>0</v>
      </c>
      <c r="L253" s="1">
        <f t="shared" si="262"/>
        <v>0</v>
      </c>
      <c r="M253" s="1">
        <f t="shared" si="262"/>
        <v>2</v>
      </c>
      <c r="N253" s="1">
        <f t="shared" si="262"/>
        <v>2</v>
      </c>
      <c r="O253" s="1">
        <f t="shared" si="262"/>
        <v>5</v>
      </c>
      <c r="P253" s="1">
        <f t="shared" si="262"/>
        <v>12</v>
      </c>
      <c r="Q253" s="1">
        <f t="shared" si="262"/>
        <v>19</v>
      </c>
      <c r="R253" s="1">
        <f t="shared" si="262"/>
        <v>25</v>
      </c>
      <c r="S253" s="1">
        <f t="shared" si="262"/>
        <v>37</v>
      </c>
      <c r="T253" s="1">
        <f t="shared" si="262"/>
        <v>49</v>
      </c>
      <c r="U253" s="1">
        <f t="shared" si="262"/>
        <v>68</v>
      </c>
      <c r="V253" s="1">
        <f t="shared" si="262"/>
        <v>81</v>
      </c>
      <c r="W253" s="1">
        <f t="shared" si="262"/>
        <v>95</v>
      </c>
      <c r="X253" s="1">
        <f t="shared" si="262"/>
        <v>122</v>
      </c>
      <c r="Y253" s="1">
        <f t="shared" si="262"/>
        <v>149</v>
      </c>
      <c r="Z253" s="1">
        <f t="shared" si="262"/>
        <v>190</v>
      </c>
      <c r="AA253" s="1">
        <f t="shared" si="262"/>
        <v>232</v>
      </c>
      <c r="AB253" s="1">
        <f t="shared" si="262"/>
        <v>274</v>
      </c>
      <c r="AC253" s="1">
        <f t="shared" si="262"/>
        <v>274</v>
      </c>
      <c r="AD253" s="1">
        <f t="shared" si="262"/>
        <v>274</v>
      </c>
      <c r="AE253" s="1">
        <f t="shared" si="262"/>
        <v>300</v>
      </c>
      <c r="AF253" s="1">
        <f t="shared" si="262"/>
        <v>298</v>
      </c>
      <c r="AG253" s="1">
        <f t="shared" si="262"/>
        <v>299</v>
      </c>
      <c r="AH253" s="1">
        <f t="shared" si="262"/>
        <v>300</v>
      </c>
      <c r="AI253" s="1">
        <f t="shared" si="262"/>
        <v>300</v>
      </c>
      <c r="AJ253" s="1">
        <f t="shared" si="262"/>
        <v>300</v>
      </c>
      <c r="AK253" s="1">
        <f t="shared" si="262"/>
        <v>302</v>
      </c>
      <c r="AL253" s="1">
        <f t="shared" si="262"/>
        <v>303</v>
      </c>
      <c r="AM253" s="1">
        <f t="shared" si="262"/>
        <v>304</v>
      </c>
      <c r="AN253" s="1">
        <f t="shared" si="262"/>
        <v>304</v>
      </c>
      <c r="AO253" s="1">
        <f t="shared" si="262"/>
        <v>330</v>
      </c>
      <c r="AP253" s="1">
        <f t="shared" si="262"/>
        <v>328</v>
      </c>
      <c r="AQ253" s="1">
        <f t="shared" si="262"/>
        <v>330</v>
      </c>
      <c r="AR253" s="1">
        <f t="shared" si="262"/>
        <v>331</v>
      </c>
      <c r="AS253" s="1">
        <f t="shared" si="262"/>
        <v>331</v>
      </c>
      <c r="AT253" s="1">
        <f t="shared" si="262"/>
        <v>332</v>
      </c>
      <c r="AU253" s="1">
        <f t="shared" si="262"/>
        <v>334</v>
      </c>
      <c r="AV253" s="16"/>
    </row>
    <row r="254" spans="1:48" hidden="1">
      <c r="D254" s="1" t="s">
        <v>177</v>
      </c>
      <c r="E254" s="1"/>
      <c r="F254" s="4" t="s">
        <v>169</v>
      </c>
      <c r="H254" s="17"/>
      <c r="I254" s="63">
        <v>0</v>
      </c>
      <c r="J254" s="1">
        <f t="shared" ref="J254:Y261" si="263">I253</f>
        <v>0</v>
      </c>
      <c r="K254" s="1">
        <f t="shared" si="263"/>
        <v>0</v>
      </c>
      <c r="L254" s="1">
        <f t="shared" si="263"/>
        <v>0</v>
      </c>
      <c r="M254" s="1">
        <f t="shared" si="263"/>
        <v>0</v>
      </c>
      <c r="N254" s="1">
        <f t="shared" si="263"/>
        <v>2</v>
      </c>
      <c r="O254" s="1">
        <f t="shared" si="263"/>
        <v>2</v>
      </c>
      <c r="P254" s="1">
        <f t="shared" si="263"/>
        <v>5</v>
      </c>
      <c r="Q254" s="1">
        <f t="shared" si="263"/>
        <v>12</v>
      </c>
      <c r="R254" s="1">
        <f t="shared" si="263"/>
        <v>19</v>
      </c>
      <c r="S254" s="1">
        <f t="shared" si="263"/>
        <v>25</v>
      </c>
      <c r="T254" s="1">
        <f t="shared" si="263"/>
        <v>37</v>
      </c>
      <c r="U254" s="1">
        <f t="shared" si="263"/>
        <v>49</v>
      </c>
      <c r="V254" s="1">
        <f t="shared" si="263"/>
        <v>68</v>
      </c>
      <c r="W254" s="1">
        <f t="shared" si="263"/>
        <v>81</v>
      </c>
      <c r="X254" s="1">
        <f t="shared" si="263"/>
        <v>95</v>
      </c>
      <c r="Y254" s="1">
        <f t="shared" si="263"/>
        <v>122</v>
      </c>
      <c r="Z254" s="1">
        <f t="shared" si="262"/>
        <v>149</v>
      </c>
      <c r="AA254" s="1">
        <f t="shared" si="262"/>
        <v>190</v>
      </c>
      <c r="AB254" s="1">
        <f t="shared" si="262"/>
        <v>232</v>
      </c>
      <c r="AC254" s="1">
        <f t="shared" si="262"/>
        <v>274</v>
      </c>
      <c r="AD254" s="1">
        <f t="shared" si="262"/>
        <v>274</v>
      </c>
      <c r="AE254" s="1">
        <f t="shared" si="262"/>
        <v>274</v>
      </c>
      <c r="AF254" s="1">
        <f t="shared" si="262"/>
        <v>300</v>
      </c>
      <c r="AG254" s="1">
        <f t="shared" si="262"/>
        <v>298</v>
      </c>
      <c r="AH254" s="1">
        <f t="shared" si="262"/>
        <v>299</v>
      </c>
      <c r="AI254" s="1">
        <f t="shared" si="262"/>
        <v>300</v>
      </c>
      <c r="AJ254" s="1">
        <f t="shared" si="262"/>
        <v>300</v>
      </c>
      <c r="AK254" s="1">
        <f t="shared" si="262"/>
        <v>300</v>
      </c>
      <c r="AL254" s="1">
        <f t="shared" si="262"/>
        <v>302</v>
      </c>
      <c r="AM254" s="1">
        <f t="shared" si="262"/>
        <v>303</v>
      </c>
      <c r="AN254" s="1">
        <f t="shared" si="262"/>
        <v>304</v>
      </c>
      <c r="AO254" s="1">
        <f t="shared" si="262"/>
        <v>304</v>
      </c>
      <c r="AP254" s="1">
        <f t="shared" si="262"/>
        <v>330</v>
      </c>
      <c r="AQ254" s="1">
        <f t="shared" si="262"/>
        <v>328</v>
      </c>
      <c r="AR254" s="1">
        <f t="shared" si="262"/>
        <v>330</v>
      </c>
      <c r="AS254" s="1">
        <f t="shared" si="262"/>
        <v>331</v>
      </c>
      <c r="AT254" s="1">
        <f t="shared" si="262"/>
        <v>331</v>
      </c>
      <c r="AU254" s="1">
        <f t="shared" si="262"/>
        <v>332</v>
      </c>
      <c r="AV254" s="16"/>
    </row>
    <row r="255" spans="1:48" hidden="1">
      <c r="D255" s="1" t="s">
        <v>178</v>
      </c>
      <c r="E255" s="1"/>
      <c r="F255" s="4" t="s">
        <v>169</v>
      </c>
      <c r="H255" s="17"/>
      <c r="I255" s="63">
        <v>0</v>
      </c>
      <c r="J255" s="1">
        <f t="shared" si="263"/>
        <v>0</v>
      </c>
      <c r="K255" s="1">
        <f t="shared" si="263"/>
        <v>0</v>
      </c>
      <c r="L255" s="1">
        <f t="shared" si="263"/>
        <v>0</v>
      </c>
      <c r="M255" s="1">
        <f t="shared" si="263"/>
        <v>0</v>
      </c>
      <c r="N255" s="1">
        <f t="shared" si="262"/>
        <v>0</v>
      </c>
      <c r="O255" s="1">
        <f t="shared" si="262"/>
        <v>2</v>
      </c>
      <c r="P255" s="1">
        <f t="shared" si="262"/>
        <v>2</v>
      </c>
      <c r="Q255" s="1">
        <f t="shared" si="262"/>
        <v>5</v>
      </c>
      <c r="R255" s="1">
        <f t="shared" si="262"/>
        <v>12</v>
      </c>
      <c r="S255" s="1">
        <f t="shared" si="262"/>
        <v>19</v>
      </c>
      <c r="T255" s="1">
        <f t="shared" si="262"/>
        <v>25</v>
      </c>
      <c r="U255" s="1">
        <f t="shared" si="262"/>
        <v>37</v>
      </c>
      <c r="V255" s="1">
        <f t="shared" si="262"/>
        <v>49</v>
      </c>
      <c r="W255" s="1">
        <f t="shared" si="262"/>
        <v>68</v>
      </c>
      <c r="X255" s="1">
        <f t="shared" si="262"/>
        <v>81</v>
      </c>
      <c r="Y255" s="1">
        <f t="shared" si="262"/>
        <v>95</v>
      </c>
      <c r="Z255" s="1">
        <f t="shared" si="262"/>
        <v>122</v>
      </c>
      <c r="AA255" s="1">
        <f t="shared" si="262"/>
        <v>149</v>
      </c>
      <c r="AB255" s="1">
        <f t="shared" si="262"/>
        <v>190</v>
      </c>
      <c r="AC255" s="1">
        <f t="shared" si="262"/>
        <v>232</v>
      </c>
      <c r="AD255" s="1">
        <f t="shared" si="262"/>
        <v>274</v>
      </c>
      <c r="AE255" s="1">
        <f t="shared" si="262"/>
        <v>274</v>
      </c>
      <c r="AF255" s="1">
        <f t="shared" si="262"/>
        <v>274</v>
      </c>
      <c r="AG255" s="1">
        <f t="shared" si="262"/>
        <v>300</v>
      </c>
      <c r="AH255" s="1">
        <f t="shared" si="262"/>
        <v>298</v>
      </c>
      <c r="AI255" s="1">
        <f t="shared" si="262"/>
        <v>299</v>
      </c>
      <c r="AJ255" s="1">
        <f t="shared" si="262"/>
        <v>300</v>
      </c>
      <c r="AK255" s="1">
        <f t="shared" si="262"/>
        <v>300</v>
      </c>
      <c r="AL255" s="1">
        <f t="shared" si="262"/>
        <v>300</v>
      </c>
      <c r="AM255" s="1">
        <f t="shared" si="262"/>
        <v>302</v>
      </c>
      <c r="AN255" s="1">
        <f t="shared" si="262"/>
        <v>303</v>
      </c>
      <c r="AO255" s="1">
        <f t="shared" si="262"/>
        <v>304</v>
      </c>
      <c r="AP255" s="1">
        <f t="shared" si="262"/>
        <v>304</v>
      </c>
      <c r="AQ255" s="1">
        <f t="shared" si="262"/>
        <v>330</v>
      </c>
      <c r="AR255" s="1">
        <f t="shared" si="262"/>
        <v>328</v>
      </c>
      <c r="AS255" s="1">
        <f t="shared" si="262"/>
        <v>330</v>
      </c>
      <c r="AT255" s="1">
        <f t="shared" si="262"/>
        <v>331</v>
      </c>
      <c r="AU255" s="1">
        <f t="shared" si="262"/>
        <v>331</v>
      </c>
      <c r="AV255" s="16"/>
    </row>
    <row r="256" spans="1:48" hidden="1">
      <c r="D256" s="1" t="s">
        <v>179</v>
      </c>
      <c r="E256" s="1"/>
      <c r="F256" s="4" t="s">
        <v>169</v>
      </c>
      <c r="H256" s="17"/>
      <c r="I256" s="63">
        <v>0</v>
      </c>
      <c r="J256" s="1">
        <f t="shared" si="263"/>
        <v>0</v>
      </c>
      <c r="K256" s="1">
        <f t="shared" si="263"/>
        <v>0</v>
      </c>
      <c r="L256" s="1">
        <f t="shared" si="263"/>
        <v>0</v>
      </c>
      <c r="M256" s="1">
        <f t="shared" si="263"/>
        <v>0</v>
      </c>
      <c r="N256" s="1">
        <f t="shared" si="262"/>
        <v>0</v>
      </c>
      <c r="O256" s="1">
        <f t="shared" si="262"/>
        <v>0</v>
      </c>
      <c r="P256" s="1">
        <f t="shared" si="262"/>
        <v>2</v>
      </c>
      <c r="Q256" s="1">
        <f t="shared" si="262"/>
        <v>2</v>
      </c>
      <c r="R256" s="1">
        <f t="shared" si="262"/>
        <v>5</v>
      </c>
      <c r="S256" s="1">
        <f t="shared" si="262"/>
        <v>12</v>
      </c>
      <c r="T256" s="1">
        <f t="shared" si="262"/>
        <v>19</v>
      </c>
      <c r="U256" s="1">
        <f t="shared" si="262"/>
        <v>25</v>
      </c>
      <c r="V256" s="1">
        <f t="shared" si="262"/>
        <v>37</v>
      </c>
      <c r="W256" s="1">
        <f t="shared" si="262"/>
        <v>49</v>
      </c>
      <c r="X256" s="1">
        <f t="shared" si="262"/>
        <v>68</v>
      </c>
      <c r="Y256" s="1">
        <f t="shared" si="262"/>
        <v>81</v>
      </c>
      <c r="Z256" s="1">
        <f t="shared" si="262"/>
        <v>95</v>
      </c>
      <c r="AA256" s="1">
        <f t="shared" si="262"/>
        <v>122</v>
      </c>
      <c r="AB256" s="1">
        <f t="shared" si="262"/>
        <v>149</v>
      </c>
      <c r="AC256" s="1">
        <f t="shared" si="262"/>
        <v>190</v>
      </c>
      <c r="AD256" s="1">
        <f t="shared" si="262"/>
        <v>232</v>
      </c>
      <c r="AE256" s="1">
        <f t="shared" si="262"/>
        <v>274</v>
      </c>
      <c r="AF256" s="1">
        <f t="shared" si="262"/>
        <v>274</v>
      </c>
      <c r="AG256" s="1">
        <f t="shared" si="262"/>
        <v>274</v>
      </c>
      <c r="AH256" s="1">
        <f t="shared" si="262"/>
        <v>300</v>
      </c>
      <c r="AI256" s="1">
        <f t="shared" si="262"/>
        <v>298</v>
      </c>
      <c r="AJ256" s="1">
        <f t="shared" si="262"/>
        <v>299</v>
      </c>
      <c r="AK256" s="1">
        <f t="shared" si="262"/>
        <v>300</v>
      </c>
      <c r="AL256" s="1">
        <f t="shared" si="262"/>
        <v>300</v>
      </c>
      <c r="AM256" s="1">
        <f t="shared" si="262"/>
        <v>300</v>
      </c>
      <c r="AN256" s="1">
        <f t="shared" si="262"/>
        <v>302</v>
      </c>
      <c r="AO256" s="1">
        <f t="shared" si="262"/>
        <v>303</v>
      </c>
      <c r="AP256" s="1">
        <f t="shared" si="262"/>
        <v>304</v>
      </c>
      <c r="AQ256" s="1">
        <f t="shared" si="262"/>
        <v>304</v>
      </c>
      <c r="AR256" s="1">
        <f t="shared" si="262"/>
        <v>330</v>
      </c>
      <c r="AS256" s="1">
        <f t="shared" si="262"/>
        <v>328</v>
      </c>
      <c r="AT256" s="1">
        <f t="shared" si="262"/>
        <v>330</v>
      </c>
      <c r="AU256" s="1">
        <f t="shared" si="262"/>
        <v>331</v>
      </c>
      <c r="AV256" s="16"/>
    </row>
    <row r="257" spans="4:48" hidden="1">
      <c r="D257" s="1" t="s">
        <v>180</v>
      </c>
      <c r="E257" s="1"/>
      <c r="F257" s="4" t="s">
        <v>169</v>
      </c>
      <c r="H257" s="17"/>
      <c r="I257" s="63">
        <v>0</v>
      </c>
      <c r="J257" s="1">
        <f t="shared" si="263"/>
        <v>0</v>
      </c>
      <c r="K257" s="1">
        <f t="shared" si="263"/>
        <v>0</v>
      </c>
      <c r="L257" s="1">
        <f t="shared" si="263"/>
        <v>0</v>
      </c>
      <c r="M257" s="1">
        <f t="shared" si="263"/>
        <v>0</v>
      </c>
      <c r="N257" s="1">
        <f t="shared" si="262"/>
        <v>0</v>
      </c>
      <c r="O257" s="1">
        <f t="shared" si="262"/>
        <v>0</v>
      </c>
      <c r="P257" s="1">
        <f t="shared" si="262"/>
        <v>0</v>
      </c>
      <c r="Q257" s="1">
        <f t="shared" si="262"/>
        <v>2</v>
      </c>
      <c r="R257" s="1">
        <f t="shared" si="262"/>
        <v>2</v>
      </c>
      <c r="S257" s="1">
        <f t="shared" si="262"/>
        <v>5</v>
      </c>
      <c r="T257" s="1">
        <f t="shared" si="262"/>
        <v>12</v>
      </c>
      <c r="U257" s="1">
        <f t="shared" si="262"/>
        <v>19</v>
      </c>
      <c r="V257" s="1">
        <f t="shared" si="262"/>
        <v>25</v>
      </c>
      <c r="W257" s="1">
        <f t="shared" si="262"/>
        <v>37</v>
      </c>
      <c r="X257" s="1">
        <f t="shared" si="262"/>
        <v>49</v>
      </c>
      <c r="Y257" s="1">
        <f t="shared" si="262"/>
        <v>68</v>
      </c>
      <c r="Z257" s="1">
        <f t="shared" si="262"/>
        <v>81</v>
      </c>
      <c r="AA257" s="1">
        <f t="shared" si="262"/>
        <v>95</v>
      </c>
      <c r="AB257" s="1">
        <f t="shared" si="262"/>
        <v>122</v>
      </c>
      <c r="AC257" s="1">
        <f t="shared" si="262"/>
        <v>149</v>
      </c>
      <c r="AD257" s="1">
        <f t="shared" si="262"/>
        <v>190</v>
      </c>
      <c r="AE257" s="1">
        <f t="shared" si="262"/>
        <v>232</v>
      </c>
      <c r="AF257" s="1">
        <f t="shared" si="262"/>
        <v>274</v>
      </c>
      <c r="AG257" s="1">
        <f t="shared" si="262"/>
        <v>274</v>
      </c>
      <c r="AH257" s="1">
        <f t="shared" si="262"/>
        <v>274</v>
      </c>
      <c r="AI257" s="1">
        <f t="shared" si="262"/>
        <v>300</v>
      </c>
      <c r="AJ257" s="1">
        <f t="shared" si="262"/>
        <v>298</v>
      </c>
      <c r="AK257" s="1">
        <f t="shared" si="262"/>
        <v>299</v>
      </c>
      <c r="AL257" s="1">
        <f t="shared" si="262"/>
        <v>300</v>
      </c>
      <c r="AM257" s="1">
        <f t="shared" si="262"/>
        <v>300</v>
      </c>
      <c r="AN257" s="1">
        <f t="shared" si="262"/>
        <v>300</v>
      </c>
      <c r="AO257" s="1">
        <f t="shared" si="262"/>
        <v>302</v>
      </c>
      <c r="AP257" s="1">
        <f t="shared" si="262"/>
        <v>303</v>
      </c>
      <c r="AQ257" s="1">
        <f t="shared" si="262"/>
        <v>304</v>
      </c>
      <c r="AR257" s="1">
        <f t="shared" si="262"/>
        <v>304</v>
      </c>
      <c r="AS257" s="1">
        <f t="shared" si="262"/>
        <v>330</v>
      </c>
      <c r="AT257" s="1">
        <f t="shared" si="262"/>
        <v>328</v>
      </c>
      <c r="AU257" s="1">
        <f t="shared" si="262"/>
        <v>330</v>
      </c>
      <c r="AV257" s="16"/>
    </row>
    <row r="258" spans="4:48" hidden="1">
      <c r="D258" s="1" t="s">
        <v>181</v>
      </c>
      <c r="E258" s="1"/>
      <c r="F258" s="4" t="s">
        <v>169</v>
      </c>
      <c r="H258" s="17"/>
      <c r="I258" s="63">
        <v>0</v>
      </c>
      <c r="J258" s="1">
        <f t="shared" si="263"/>
        <v>0</v>
      </c>
      <c r="K258" s="1">
        <f t="shared" si="263"/>
        <v>0</v>
      </c>
      <c r="L258" s="1">
        <f t="shared" si="263"/>
        <v>0</v>
      </c>
      <c r="M258" s="1">
        <f t="shared" si="263"/>
        <v>0</v>
      </c>
      <c r="N258" s="1">
        <f t="shared" si="262"/>
        <v>0</v>
      </c>
      <c r="O258" s="1">
        <f t="shared" si="262"/>
        <v>0</v>
      </c>
      <c r="P258" s="1">
        <f t="shared" si="262"/>
        <v>0</v>
      </c>
      <c r="Q258" s="1">
        <f t="shared" si="262"/>
        <v>0</v>
      </c>
      <c r="R258" s="1">
        <f t="shared" si="262"/>
        <v>2</v>
      </c>
      <c r="S258" s="1">
        <f t="shared" si="262"/>
        <v>2</v>
      </c>
      <c r="T258" s="1">
        <f t="shared" si="262"/>
        <v>5</v>
      </c>
      <c r="U258" s="1">
        <f t="shared" si="262"/>
        <v>12</v>
      </c>
      <c r="V258" s="1">
        <f t="shared" si="262"/>
        <v>19</v>
      </c>
      <c r="W258" s="1">
        <f t="shared" si="262"/>
        <v>25</v>
      </c>
      <c r="X258" s="1">
        <f t="shared" si="262"/>
        <v>37</v>
      </c>
      <c r="Y258" s="1">
        <f t="shared" si="262"/>
        <v>49</v>
      </c>
      <c r="Z258" s="1">
        <f t="shared" si="262"/>
        <v>68</v>
      </c>
      <c r="AA258" s="1">
        <f t="shared" si="262"/>
        <v>81</v>
      </c>
      <c r="AB258" s="1">
        <f t="shared" si="262"/>
        <v>95</v>
      </c>
      <c r="AC258" s="1">
        <f t="shared" si="262"/>
        <v>122</v>
      </c>
      <c r="AD258" s="1">
        <f t="shared" si="262"/>
        <v>149</v>
      </c>
      <c r="AE258" s="1">
        <f t="shared" si="262"/>
        <v>190</v>
      </c>
      <c r="AF258" s="1">
        <f t="shared" si="262"/>
        <v>232</v>
      </c>
      <c r="AG258" s="1">
        <f t="shared" si="262"/>
        <v>274</v>
      </c>
      <c r="AH258" s="1">
        <f t="shared" si="262"/>
        <v>274</v>
      </c>
      <c r="AI258" s="1">
        <f t="shared" si="262"/>
        <v>274</v>
      </c>
      <c r="AJ258" s="1">
        <f t="shared" si="262"/>
        <v>300</v>
      </c>
      <c r="AK258" s="1">
        <f t="shared" si="262"/>
        <v>298</v>
      </c>
      <c r="AL258" s="1">
        <f t="shared" si="262"/>
        <v>299</v>
      </c>
      <c r="AM258" s="1">
        <f t="shared" si="262"/>
        <v>300</v>
      </c>
      <c r="AN258" s="1">
        <f t="shared" si="262"/>
        <v>300</v>
      </c>
      <c r="AO258" s="1">
        <f t="shared" si="262"/>
        <v>300</v>
      </c>
      <c r="AP258" s="1">
        <f t="shared" si="262"/>
        <v>302</v>
      </c>
      <c r="AQ258" s="1">
        <f t="shared" si="262"/>
        <v>303</v>
      </c>
      <c r="AR258" s="1">
        <f t="shared" si="262"/>
        <v>304</v>
      </c>
      <c r="AS258" s="1">
        <f t="shared" si="262"/>
        <v>304</v>
      </c>
      <c r="AT258" s="1">
        <f t="shared" si="262"/>
        <v>330</v>
      </c>
      <c r="AU258" s="1">
        <f t="shared" si="262"/>
        <v>328</v>
      </c>
      <c r="AV258" s="16"/>
    </row>
    <row r="259" spans="4:48" hidden="1">
      <c r="D259" s="1" t="s">
        <v>182</v>
      </c>
      <c r="E259" s="1"/>
      <c r="F259" s="4" t="s">
        <v>169</v>
      </c>
      <c r="H259" s="17"/>
      <c r="I259" s="63">
        <v>0</v>
      </c>
      <c r="J259" s="1">
        <f t="shared" si="263"/>
        <v>0</v>
      </c>
      <c r="K259" s="1">
        <f t="shared" si="263"/>
        <v>0</v>
      </c>
      <c r="L259" s="1">
        <f t="shared" si="263"/>
        <v>0</v>
      </c>
      <c r="M259" s="1">
        <f t="shared" si="263"/>
        <v>0</v>
      </c>
      <c r="N259" s="1">
        <f t="shared" si="262"/>
        <v>0</v>
      </c>
      <c r="O259" s="1">
        <f t="shared" si="262"/>
        <v>0</v>
      </c>
      <c r="P259" s="1">
        <f t="shared" si="262"/>
        <v>0</v>
      </c>
      <c r="Q259" s="1">
        <f t="shared" si="262"/>
        <v>0</v>
      </c>
      <c r="R259" s="1">
        <f t="shared" si="262"/>
        <v>0</v>
      </c>
      <c r="S259" s="1">
        <f t="shared" si="262"/>
        <v>2</v>
      </c>
      <c r="T259" s="1">
        <f t="shared" si="262"/>
        <v>2</v>
      </c>
      <c r="U259" s="1">
        <f t="shared" si="262"/>
        <v>5</v>
      </c>
      <c r="V259" s="1">
        <f t="shared" si="262"/>
        <v>12</v>
      </c>
      <c r="W259" s="1">
        <f t="shared" si="262"/>
        <v>19</v>
      </c>
      <c r="X259" s="1">
        <f t="shared" si="262"/>
        <v>25</v>
      </c>
      <c r="Y259" s="1">
        <f t="shared" si="262"/>
        <v>37</v>
      </c>
      <c r="Z259" s="1">
        <f t="shared" si="262"/>
        <v>49</v>
      </c>
      <c r="AA259" s="1">
        <f t="shared" si="262"/>
        <v>68</v>
      </c>
      <c r="AB259" s="1">
        <f t="shared" si="262"/>
        <v>81</v>
      </c>
      <c r="AC259" s="1">
        <f t="shared" si="262"/>
        <v>95</v>
      </c>
      <c r="AD259" s="1">
        <f t="shared" si="262"/>
        <v>122</v>
      </c>
      <c r="AE259" s="1">
        <f t="shared" si="262"/>
        <v>149</v>
      </c>
      <c r="AF259" s="1">
        <f t="shared" si="262"/>
        <v>190</v>
      </c>
      <c r="AG259" s="1">
        <f t="shared" si="262"/>
        <v>232</v>
      </c>
      <c r="AH259" s="1">
        <f t="shared" si="262"/>
        <v>274</v>
      </c>
      <c r="AI259" s="1">
        <f t="shared" si="262"/>
        <v>274</v>
      </c>
      <c r="AJ259" s="1">
        <f t="shared" si="262"/>
        <v>274</v>
      </c>
      <c r="AK259" s="1">
        <f t="shared" si="262"/>
        <v>300</v>
      </c>
      <c r="AL259" s="1">
        <f t="shared" si="262"/>
        <v>298</v>
      </c>
      <c r="AM259" s="1">
        <f t="shared" si="262"/>
        <v>299</v>
      </c>
      <c r="AN259" s="1">
        <f t="shared" si="262"/>
        <v>300</v>
      </c>
      <c r="AO259" s="1">
        <f t="shared" si="262"/>
        <v>300</v>
      </c>
      <c r="AP259" s="1">
        <f t="shared" si="262"/>
        <v>300</v>
      </c>
      <c r="AQ259" s="1">
        <f t="shared" si="262"/>
        <v>302</v>
      </c>
      <c r="AR259" s="1">
        <f t="shared" si="262"/>
        <v>303</v>
      </c>
      <c r="AS259" s="1">
        <f t="shared" si="262"/>
        <v>304</v>
      </c>
      <c r="AT259" s="1">
        <f t="shared" si="262"/>
        <v>304</v>
      </c>
      <c r="AU259" s="1">
        <f t="shared" si="262"/>
        <v>330</v>
      </c>
      <c r="AV259" s="16"/>
    </row>
    <row r="260" spans="4:48" hidden="1">
      <c r="D260" s="1" t="s">
        <v>183</v>
      </c>
      <c r="E260" s="1"/>
      <c r="F260" s="4" t="s">
        <v>169</v>
      </c>
      <c r="H260" s="17"/>
      <c r="I260" s="63">
        <v>0</v>
      </c>
      <c r="J260" s="1">
        <f t="shared" si="263"/>
        <v>0</v>
      </c>
      <c r="K260" s="1">
        <f t="shared" si="263"/>
        <v>0</v>
      </c>
      <c r="L260" s="1">
        <f t="shared" si="263"/>
        <v>0</v>
      </c>
      <c r="M260" s="1">
        <f t="shared" si="263"/>
        <v>0</v>
      </c>
      <c r="N260" s="1">
        <f t="shared" si="262"/>
        <v>0</v>
      </c>
      <c r="O260" s="1">
        <f t="shared" si="262"/>
        <v>0</v>
      </c>
      <c r="P260" s="1">
        <f t="shared" si="262"/>
        <v>0</v>
      </c>
      <c r="Q260" s="1">
        <f t="shared" si="262"/>
        <v>0</v>
      </c>
      <c r="R260" s="1">
        <f t="shared" si="262"/>
        <v>0</v>
      </c>
      <c r="S260" s="1">
        <f t="shared" si="262"/>
        <v>0</v>
      </c>
      <c r="T260" s="1">
        <f t="shared" si="262"/>
        <v>2</v>
      </c>
      <c r="U260" s="1">
        <f t="shared" si="262"/>
        <v>2</v>
      </c>
      <c r="V260" s="1">
        <f t="shared" si="262"/>
        <v>5</v>
      </c>
      <c r="W260" s="1">
        <f t="shared" si="262"/>
        <v>12</v>
      </c>
      <c r="X260" s="1">
        <f t="shared" si="262"/>
        <v>19</v>
      </c>
      <c r="Y260" s="1">
        <f t="shared" si="262"/>
        <v>25</v>
      </c>
      <c r="Z260" s="1">
        <f t="shared" si="262"/>
        <v>37</v>
      </c>
      <c r="AA260" s="1">
        <f t="shared" si="262"/>
        <v>49</v>
      </c>
      <c r="AB260" s="1">
        <f t="shared" si="262"/>
        <v>68</v>
      </c>
      <c r="AC260" s="1">
        <f t="shared" si="262"/>
        <v>81</v>
      </c>
      <c r="AD260" s="1">
        <f t="shared" si="262"/>
        <v>95</v>
      </c>
      <c r="AE260" s="1">
        <f t="shared" si="262"/>
        <v>122</v>
      </c>
      <c r="AF260" s="1">
        <f t="shared" si="262"/>
        <v>149</v>
      </c>
      <c r="AG260" s="1">
        <f t="shared" si="262"/>
        <v>190</v>
      </c>
      <c r="AH260" s="1">
        <f t="shared" si="262"/>
        <v>232</v>
      </c>
      <c r="AI260" s="1">
        <f t="shared" si="262"/>
        <v>274</v>
      </c>
      <c r="AJ260" s="1">
        <f t="shared" si="262"/>
        <v>274</v>
      </c>
      <c r="AK260" s="1">
        <f t="shared" si="262"/>
        <v>274</v>
      </c>
      <c r="AL260" s="1">
        <f t="shared" si="262"/>
        <v>300</v>
      </c>
      <c r="AM260" s="1">
        <f t="shared" si="262"/>
        <v>298</v>
      </c>
      <c r="AN260" s="1">
        <f t="shared" ref="AN260:AU260" si="264">AM259</f>
        <v>299</v>
      </c>
      <c r="AO260" s="1">
        <f t="shared" si="264"/>
        <v>300</v>
      </c>
      <c r="AP260" s="1">
        <f t="shared" si="264"/>
        <v>300</v>
      </c>
      <c r="AQ260" s="1">
        <f t="shared" si="264"/>
        <v>300</v>
      </c>
      <c r="AR260" s="1">
        <f t="shared" si="264"/>
        <v>302</v>
      </c>
      <c r="AS260" s="1">
        <f t="shared" si="264"/>
        <v>303</v>
      </c>
      <c r="AT260" s="1">
        <f t="shared" si="264"/>
        <v>304</v>
      </c>
      <c r="AU260" s="1">
        <f t="shared" si="264"/>
        <v>304</v>
      </c>
      <c r="AV260" s="16"/>
    </row>
    <row r="261" spans="4:48" hidden="1">
      <c r="D261" s="1" t="s">
        <v>184</v>
      </c>
      <c r="E261" s="1"/>
      <c r="F261" s="4" t="s">
        <v>169</v>
      </c>
      <c r="H261" s="17"/>
      <c r="I261" s="63">
        <v>0</v>
      </c>
      <c r="J261" s="1">
        <f t="shared" si="263"/>
        <v>0</v>
      </c>
      <c r="K261" s="1">
        <f t="shared" si="263"/>
        <v>0</v>
      </c>
      <c r="L261" s="1">
        <f t="shared" si="263"/>
        <v>0</v>
      </c>
      <c r="M261" s="1">
        <f t="shared" si="263"/>
        <v>0</v>
      </c>
      <c r="N261" s="1">
        <f t="shared" si="263"/>
        <v>0</v>
      </c>
      <c r="O261" s="1">
        <f t="shared" si="263"/>
        <v>0</v>
      </c>
      <c r="P261" s="1">
        <f t="shared" si="263"/>
        <v>0</v>
      </c>
      <c r="Q261" s="1">
        <f t="shared" si="263"/>
        <v>0</v>
      </c>
      <c r="R261" s="1">
        <f t="shared" si="263"/>
        <v>0</v>
      </c>
      <c r="S261" s="1">
        <f t="shared" si="263"/>
        <v>0</v>
      </c>
      <c r="T261" s="1">
        <f t="shared" si="263"/>
        <v>0</v>
      </c>
      <c r="U261" s="1">
        <f t="shared" si="263"/>
        <v>2</v>
      </c>
      <c r="V261" s="1">
        <f t="shared" si="263"/>
        <v>2</v>
      </c>
      <c r="W261" s="1">
        <f t="shared" si="263"/>
        <v>5</v>
      </c>
      <c r="X261" s="1">
        <f t="shared" si="263"/>
        <v>12</v>
      </c>
      <c r="Y261" s="1">
        <f t="shared" si="263"/>
        <v>19</v>
      </c>
      <c r="Z261" s="1">
        <f t="shared" ref="Z261:AU261" si="265">Y260</f>
        <v>25</v>
      </c>
      <c r="AA261" s="1">
        <f t="shared" si="265"/>
        <v>37</v>
      </c>
      <c r="AB261" s="1">
        <f t="shared" si="265"/>
        <v>49</v>
      </c>
      <c r="AC261" s="1">
        <f t="shared" si="265"/>
        <v>68</v>
      </c>
      <c r="AD261" s="1">
        <f t="shared" si="265"/>
        <v>81</v>
      </c>
      <c r="AE261" s="1">
        <f t="shared" si="265"/>
        <v>95</v>
      </c>
      <c r="AF261" s="1">
        <f t="shared" si="265"/>
        <v>122</v>
      </c>
      <c r="AG261" s="1">
        <f t="shared" si="265"/>
        <v>149</v>
      </c>
      <c r="AH261" s="1">
        <f t="shared" si="265"/>
        <v>190</v>
      </c>
      <c r="AI261" s="1">
        <f t="shared" si="265"/>
        <v>232</v>
      </c>
      <c r="AJ261" s="1">
        <f t="shared" si="265"/>
        <v>274</v>
      </c>
      <c r="AK261" s="1">
        <f t="shared" si="265"/>
        <v>274</v>
      </c>
      <c r="AL261" s="1">
        <f t="shared" si="265"/>
        <v>274</v>
      </c>
      <c r="AM261" s="1">
        <f t="shared" si="265"/>
        <v>300</v>
      </c>
      <c r="AN261" s="1">
        <f t="shared" si="265"/>
        <v>298</v>
      </c>
      <c r="AO261" s="1">
        <f t="shared" si="265"/>
        <v>299</v>
      </c>
      <c r="AP261" s="1">
        <f t="shared" si="265"/>
        <v>300</v>
      </c>
      <c r="AQ261" s="1">
        <f t="shared" si="265"/>
        <v>300</v>
      </c>
      <c r="AR261" s="1">
        <f t="shared" si="265"/>
        <v>300</v>
      </c>
      <c r="AS261" s="1">
        <f t="shared" si="265"/>
        <v>302</v>
      </c>
      <c r="AT261" s="1">
        <f t="shared" si="265"/>
        <v>303</v>
      </c>
      <c r="AU261" s="1">
        <f t="shared" si="265"/>
        <v>304</v>
      </c>
      <c r="AV261" s="16"/>
    </row>
    <row r="262" spans="4:48" hidden="1">
      <c r="H262" s="17"/>
      <c r="AV262" s="16"/>
    </row>
    <row r="263" spans="4:48" hidden="1">
      <c r="D263" s="1" t="s">
        <v>185</v>
      </c>
      <c r="F263" s="4" t="s">
        <v>169</v>
      </c>
      <c r="H263" s="17"/>
      <c r="I263" s="50">
        <f t="shared" ref="I263:AT263" si="266">SUM(I252:I261)</f>
        <v>0</v>
      </c>
      <c r="J263" s="50">
        <f t="shared" si="266"/>
        <v>0</v>
      </c>
      <c r="K263" s="50">
        <f t="shared" si="266"/>
        <v>0</v>
      </c>
      <c r="L263" s="50">
        <f t="shared" si="266"/>
        <v>2</v>
      </c>
      <c r="M263" s="50">
        <f t="shared" si="266"/>
        <v>4</v>
      </c>
      <c r="N263" s="50">
        <f t="shared" si="266"/>
        <v>9</v>
      </c>
      <c r="O263" s="50">
        <f t="shared" si="266"/>
        <v>21</v>
      </c>
      <c r="P263" s="50">
        <f t="shared" si="266"/>
        <v>40</v>
      </c>
      <c r="Q263" s="50">
        <f t="shared" si="266"/>
        <v>65</v>
      </c>
      <c r="R263" s="50">
        <f t="shared" si="266"/>
        <v>102</v>
      </c>
      <c r="S263" s="50">
        <f t="shared" si="266"/>
        <v>151</v>
      </c>
      <c r="T263" s="50">
        <f t="shared" si="266"/>
        <v>219</v>
      </c>
      <c r="U263" s="50">
        <f t="shared" si="266"/>
        <v>300</v>
      </c>
      <c r="V263" s="50">
        <f t="shared" si="266"/>
        <v>393</v>
      </c>
      <c r="W263" s="50">
        <f t="shared" si="266"/>
        <v>513</v>
      </c>
      <c r="X263" s="50">
        <f t="shared" si="266"/>
        <v>657</v>
      </c>
      <c r="Y263" s="50">
        <f t="shared" si="266"/>
        <v>835</v>
      </c>
      <c r="Z263" s="50">
        <f t="shared" si="266"/>
        <v>1048</v>
      </c>
      <c r="AA263" s="50">
        <f t="shared" si="266"/>
        <v>1297</v>
      </c>
      <c r="AB263" s="50">
        <f t="shared" si="266"/>
        <v>1534</v>
      </c>
      <c r="AC263" s="50">
        <f t="shared" si="266"/>
        <v>1759</v>
      </c>
      <c r="AD263" s="50">
        <f t="shared" si="266"/>
        <v>1991</v>
      </c>
      <c r="AE263" s="50">
        <f t="shared" si="266"/>
        <v>2208</v>
      </c>
      <c r="AF263" s="50">
        <f t="shared" si="266"/>
        <v>2412</v>
      </c>
      <c r="AG263" s="50">
        <f t="shared" si="266"/>
        <v>2590</v>
      </c>
      <c r="AH263" s="50">
        <f t="shared" si="266"/>
        <v>2741</v>
      </c>
      <c r="AI263" s="50">
        <f t="shared" si="266"/>
        <v>2851</v>
      </c>
      <c r="AJ263" s="50">
        <f t="shared" si="266"/>
        <v>2921</v>
      </c>
      <c r="AK263" s="50">
        <f t="shared" si="266"/>
        <v>2950</v>
      </c>
      <c r="AL263" s="50">
        <f t="shared" si="266"/>
        <v>2980</v>
      </c>
      <c r="AM263" s="50">
        <f t="shared" si="266"/>
        <v>3010</v>
      </c>
      <c r="AN263" s="50">
        <f t="shared" si="266"/>
        <v>3040</v>
      </c>
      <c r="AO263" s="50">
        <f t="shared" si="266"/>
        <v>3070</v>
      </c>
      <c r="AP263" s="50">
        <f t="shared" si="266"/>
        <v>3101</v>
      </c>
      <c r="AQ263" s="50">
        <f t="shared" si="266"/>
        <v>3132</v>
      </c>
      <c r="AR263" s="50">
        <f t="shared" si="266"/>
        <v>3163</v>
      </c>
      <c r="AS263" s="50">
        <f t="shared" si="266"/>
        <v>3195</v>
      </c>
      <c r="AT263" s="50">
        <f t="shared" si="266"/>
        <v>3227</v>
      </c>
      <c r="AU263" s="50">
        <f>SUM(AU252:AU261)</f>
        <v>3259</v>
      </c>
      <c r="AV263" s="16"/>
    </row>
    <row r="264" spans="4:48" hidden="1">
      <c r="H264" s="17"/>
      <c r="AV264" s="16"/>
    </row>
    <row r="265" spans="4:48" hidden="1">
      <c r="D265" s="1" t="s">
        <v>186</v>
      </c>
      <c r="F265" s="4" t="s">
        <v>169</v>
      </c>
      <c r="H265" s="17"/>
      <c r="I265" s="1">
        <f t="shared" ref="I265:AU265" si="267">I55+I68-I252</f>
        <v>223</v>
      </c>
      <c r="J265" s="1">
        <f t="shared" si="267"/>
        <v>248</v>
      </c>
      <c r="K265" s="1">
        <f t="shared" si="267"/>
        <v>246</v>
      </c>
      <c r="L265" s="1">
        <f t="shared" si="267"/>
        <v>244</v>
      </c>
      <c r="M265" s="1">
        <f t="shared" si="267"/>
        <v>244</v>
      </c>
      <c r="N265" s="1">
        <f t="shared" si="267"/>
        <v>241</v>
      </c>
      <c r="O265" s="1">
        <f t="shared" si="267"/>
        <v>234</v>
      </c>
      <c r="P265" s="1">
        <f t="shared" si="267"/>
        <v>228</v>
      </c>
      <c r="Q265" s="1">
        <f t="shared" si="267"/>
        <v>222</v>
      </c>
      <c r="R265" s="1">
        <f t="shared" si="267"/>
        <v>210</v>
      </c>
      <c r="S265" s="1">
        <f t="shared" si="267"/>
        <v>198</v>
      </c>
      <c r="T265" s="1">
        <f t="shared" si="267"/>
        <v>205</v>
      </c>
      <c r="U265" s="1">
        <f t="shared" si="267"/>
        <v>190</v>
      </c>
      <c r="V265" s="1">
        <f t="shared" si="267"/>
        <v>176</v>
      </c>
      <c r="W265" s="1">
        <f t="shared" si="267"/>
        <v>150</v>
      </c>
      <c r="X265" s="1">
        <f t="shared" si="267"/>
        <v>122</v>
      </c>
      <c r="Y265" s="1">
        <f t="shared" si="267"/>
        <v>82</v>
      </c>
      <c r="Z265" s="1">
        <f t="shared" si="267"/>
        <v>41</v>
      </c>
      <c r="AA265" s="1">
        <f t="shared" si="267"/>
        <v>0</v>
      </c>
      <c r="AB265" s="1">
        <f t="shared" si="267"/>
        <v>0</v>
      </c>
      <c r="AC265" s="1">
        <f t="shared" si="267"/>
        <v>0</v>
      </c>
      <c r="AD265" s="1">
        <f t="shared" si="267"/>
        <v>0</v>
      </c>
      <c r="AE265" s="1">
        <f t="shared" si="267"/>
        <v>0</v>
      </c>
      <c r="AF265" s="1">
        <f t="shared" si="267"/>
        <v>0</v>
      </c>
      <c r="AG265" s="1">
        <f t="shared" si="267"/>
        <v>0</v>
      </c>
      <c r="AH265" s="1">
        <f t="shared" si="267"/>
        <v>0</v>
      </c>
      <c r="AI265" s="1">
        <f t="shared" si="267"/>
        <v>0</v>
      </c>
      <c r="AJ265" s="1">
        <f t="shared" si="267"/>
        <v>0</v>
      </c>
      <c r="AK265" s="1">
        <f t="shared" si="267"/>
        <v>0</v>
      </c>
      <c r="AL265" s="1">
        <f t="shared" si="267"/>
        <v>0</v>
      </c>
      <c r="AM265" s="1">
        <f t="shared" si="267"/>
        <v>0</v>
      </c>
      <c r="AN265" s="1">
        <f t="shared" si="267"/>
        <v>0</v>
      </c>
      <c r="AO265" s="1">
        <f t="shared" si="267"/>
        <v>0</v>
      </c>
      <c r="AP265" s="1">
        <f t="shared" si="267"/>
        <v>0</v>
      </c>
      <c r="AQ265" s="1">
        <f t="shared" si="267"/>
        <v>0</v>
      </c>
      <c r="AR265" s="1">
        <f t="shared" si="267"/>
        <v>0</v>
      </c>
      <c r="AS265" s="1">
        <f t="shared" si="267"/>
        <v>0</v>
      </c>
      <c r="AT265" s="1">
        <f t="shared" si="267"/>
        <v>0</v>
      </c>
      <c r="AU265" s="1">
        <f t="shared" si="267"/>
        <v>0</v>
      </c>
      <c r="AV265" s="16"/>
    </row>
    <row r="266" spans="4:48" hidden="1">
      <c r="D266" s="1" t="s">
        <v>187</v>
      </c>
      <c r="F266" s="4" t="s">
        <v>169</v>
      </c>
      <c r="H266" s="17"/>
      <c r="I266" s="1">
        <f t="shared" ref="I266:AU266" si="268">I56+I69-I253</f>
        <v>223</v>
      </c>
      <c r="J266" s="1">
        <f t="shared" si="268"/>
        <v>223</v>
      </c>
      <c r="K266" s="1">
        <f t="shared" si="268"/>
        <v>248</v>
      </c>
      <c r="L266" s="1">
        <f t="shared" si="268"/>
        <v>246</v>
      </c>
      <c r="M266" s="1">
        <f t="shared" si="268"/>
        <v>244</v>
      </c>
      <c r="N266" s="1">
        <f t="shared" si="268"/>
        <v>244</v>
      </c>
      <c r="O266" s="1">
        <f t="shared" si="268"/>
        <v>241</v>
      </c>
      <c r="P266" s="1">
        <f t="shared" si="268"/>
        <v>234</v>
      </c>
      <c r="Q266" s="1">
        <f t="shared" si="268"/>
        <v>228</v>
      </c>
      <c r="R266" s="1">
        <f t="shared" si="268"/>
        <v>222</v>
      </c>
      <c r="S266" s="1">
        <f t="shared" si="268"/>
        <v>210</v>
      </c>
      <c r="T266" s="1">
        <f t="shared" si="268"/>
        <v>198</v>
      </c>
      <c r="U266" s="1">
        <f t="shared" si="268"/>
        <v>205</v>
      </c>
      <c r="V266" s="1">
        <f t="shared" si="268"/>
        <v>190</v>
      </c>
      <c r="W266" s="1">
        <f t="shared" si="268"/>
        <v>176</v>
      </c>
      <c r="X266" s="1">
        <f t="shared" si="268"/>
        <v>150</v>
      </c>
      <c r="Y266" s="1">
        <f t="shared" si="268"/>
        <v>122</v>
      </c>
      <c r="Z266" s="1">
        <f t="shared" si="268"/>
        <v>82</v>
      </c>
      <c r="AA266" s="1">
        <f t="shared" si="268"/>
        <v>41</v>
      </c>
      <c r="AB266" s="1">
        <f t="shared" si="268"/>
        <v>0</v>
      </c>
      <c r="AC266" s="1">
        <f t="shared" si="268"/>
        <v>0</v>
      </c>
      <c r="AD266" s="1">
        <f t="shared" si="268"/>
        <v>0</v>
      </c>
      <c r="AE266" s="1">
        <f t="shared" si="268"/>
        <v>0</v>
      </c>
      <c r="AF266" s="1">
        <f t="shared" si="268"/>
        <v>0</v>
      </c>
      <c r="AG266" s="1">
        <f t="shared" si="268"/>
        <v>0</v>
      </c>
      <c r="AH266" s="1">
        <f t="shared" si="268"/>
        <v>0</v>
      </c>
      <c r="AI266" s="1">
        <f t="shared" si="268"/>
        <v>0</v>
      </c>
      <c r="AJ266" s="1">
        <f t="shared" si="268"/>
        <v>0</v>
      </c>
      <c r="AK266" s="1">
        <f t="shared" si="268"/>
        <v>0</v>
      </c>
      <c r="AL266" s="1">
        <f t="shared" si="268"/>
        <v>0</v>
      </c>
      <c r="AM266" s="1">
        <f t="shared" si="268"/>
        <v>0</v>
      </c>
      <c r="AN266" s="1">
        <f t="shared" si="268"/>
        <v>0</v>
      </c>
      <c r="AO266" s="1">
        <f t="shared" si="268"/>
        <v>0</v>
      </c>
      <c r="AP266" s="1">
        <f t="shared" si="268"/>
        <v>0</v>
      </c>
      <c r="AQ266" s="1">
        <f t="shared" si="268"/>
        <v>0</v>
      </c>
      <c r="AR266" s="1">
        <f t="shared" si="268"/>
        <v>0</v>
      </c>
      <c r="AS266" s="1">
        <f t="shared" si="268"/>
        <v>0</v>
      </c>
      <c r="AT266" s="1">
        <f t="shared" si="268"/>
        <v>0</v>
      </c>
      <c r="AU266" s="1">
        <f t="shared" si="268"/>
        <v>0</v>
      </c>
      <c r="AV266" s="16"/>
    </row>
    <row r="267" spans="4:48" hidden="1">
      <c r="D267" s="1" t="s">
        <v>188</v>
      </c>
      <c r="F267" s="4" t="s">
        <v>169</v>
      </c>
      <c r="H267" s="17"/>
      <c r="I267" s="1">
        <f t="shared" ref="I267:AU267" si="269">I57+I70-I254</f>
        <v>223</v>
      </c>
      <c r="J267" s="1">
        <f t="shared" si="269"/>
        <v>223</v>
      </c>
      <c r="K267" s="1">
        <f t="shared" si="269"/>
        <v>223</v>
      </c>
      <c r="L267" s="1">
        <f t="shared" si="269"/>
        <v>248</v>
      </c>
      <c r="M267" s="1">
        <f t="shared" si="269"/>
        <v>246</v>
      </c>
      <c r="N267" s="1">
        <f t="shared" si="269"/>
        <v>244</v>
      </c>
      <c r="O267" s="1">
        <f t="shared" si="269"/>
        <v>244</v>
      </c>
      <c r="P267" s="1">
        <f t="shared" si="269"/>
        <v>241</v>
      </c>
      <c r="Q267" s="1">
        <f t="shared" si="269"/>
        <v>234</v>
      </c>
      <c r="R267" s="1">
        <f t="shared" si="269"/>
        <v>228</v>
      </c>
      <c r="S267" s="1">
        <f t="shared" si="269"/>
        <v>222</v>
      </c>
      <c r="T267" s="1">
        <f t="shared" si="269"/>
        <v>210</v>
      </c>
      <c r="U267" s="1">
        <f t="shared" si="269"/>
        <v>198</v>
      </c>
      <c r="V267" s="1">
        <f t="shared" si="269"/>
        <v>205</v>
      </c>
      <c r="W267" s="1">
        <f t="shared" si="269"/>
        <v>190</v>
      </c>
      <c r="X267" s="1">
        <f t="shared" si="269"/>
        <v>176</v>
      </c>
      <c r="Y267" s="1">
        <f t="shared" si="269"/>
        <v>150</v>
      </c>
      <c r="Z267" s="1">
        <f t="shared" si="269"/>
        <v>122</v>
      </c>
      <c r="AA267" s="1">
        <f t="shared" si="269"/>
        <v>82</v>
      </c>
      <c r="AB267" s="1">
        <f t="shared" si="269"/>
        <v>41</v>
      </c>
      <c r="AC267" s="1">
        <f t="shared" si="269"/>
        <v>0</v>
      </c>
      <c r="AD267" s="1">
        <f t="shared" si="269"/>
        <v>0</v>
      </c>
      <c r="AE267" s="1">
        <f t="shared" si="269"/>
        <v>0</v>
      </c>
      <c r="AF267" s="1">
        <f t="shared" si="269"/>
        <v>0</v>
      </c>
      <c r="AG267" s="1">
        <f t="shared" si="269"/>
        <v>0</v>
      </c>
      <c r="AH267" s="1">
        <f t="shared" si="269"/>
        <v>0</v>
      </c>
      <c r="AI267" s="1">
        <f t="shared" si="269"/>
        <v>0</v>
      </c>
      <c r="AJ267" s="1">
        <f t="shared" si="269"/>
        <v>0</v>
      </c>
      <c r="AK267" s="1">
        <f t="shared" si="269"/>
        <v>0</v>
      </c>
      <c r="AL267" s="1">
        <f t="shared" si="269"/>
        <v>0</v>
      </c>
      <c r="AM267" s="1">
        <f t="shared" si="269"/>
        <v>0</v>
      </c>
      <c r="AN267" s="1">
        <f t="shared" si="269"/>
        <v>0</v>
      </c>
      <c r="AO267" s="1">
        <f t="shared" si="269"/>
        <v>0</v>
      </c>
      <c r="AP267" s="1">
        <f t="shared" si="269"/>
        <v>0</v>
      </c>
      <c r="AQ267" s="1">
        <f t="shared" si="269"/>
        <v>0</v>
      </c>
      <c r="AR267" s="1">
        <f t="shared" si="269"/>
        <v>0</v>
      </c>
      <c r="AS267" s="1">
        <f t="shared" si="269"/>
        <v>0</v>
      </c>
      <c r="AT267" s="1">
        <f t="shared" si="269"/>
        <v>0</v>
      </c>
      <c r="AU267" s="1">
        <f t="shared" si="269"/>
        <v>0</v>
      </c>
      <c r="AV267" s="16"/>
    </row>
    <row r="268" spans="4:48" hidden="1">
      <c r="D268" s="1" t="s">
        <v>189</v>
      </c>
      <c r="F268" s="4" t="s">
        <v>169</v>
      </c>
      <c r="H268" s="17"/>
      <c r="I268" s="1">
        <f t="shared" ref="I268:AU268" si="270">I58+I71-I255</f>
        <v>223</v>
      </c>
      <c r="J268" s="1">
        <f t="shared" si="270"/>
        <v>223</v>
      </c>
      <c r="K268" s="1">
        <f t="shared" si="270"/>
        <v>223</v>
      </c>
      <c r="L268" s="1">
        <f t="shared" si="270"/>
        <v>223</v>
      </c>
      <c r="M268" s="1">
        <f t="shared" si="270"/>
        <v>248</v>
      </c>
      <c r="N268" s="1">
        <f t="shared" si="270"/>
        <v>246</v>
      </c>
      <c r="O268" s="1">
        <f t="shared" si="270"/>
        <v>244</v>
      </c>
      <c r="P268" s="1">
        <f t="shared" si="270"/>
        <v>244</v>
      </c>
      <c r="Q268" s="1">
        <f t="shared" si="270"/>
        <v>241</v>
      </c>
      <c r="R268" s="1">
        <f t="shared" si="270"/>
        <v>234</v>
      </c>
      <c r="S268" s="1">
        <f t="shared" si="270"/>
        <v>228</v>
      </c>
      <c r="T268" s="1">
        <f t="shared" si="270"/>
        <v>222</v>
      </c>
      <c r="U268" s="1">
        <f t="shared" si="270"/>
        <v>210</v>
      </c>
      <c r="V268" s="1">
        <f t="shared" si="270"/>
        <v>198</v>
      </c>
      <c r="W268" s="1">
        <f t="shared" si="270"/>
        <v>205</v>
      </c>
      <c r="X268" s="1">
        <f t="shared" si="270"/>
        <v>190</v>
      </c>
      <c r="Y268" s="1">
        <f t="shared" si="270"/>
        <v>176</v>
      </c>
      <c r="Z268" s="1">
        <f t="shared" si="270"/>
        <v>150</v>
      </c>
      <c r="AA268" s="1">
        <f t="shared" si="270"/>
        <v>122</v>
      </c>
      <c r="AB268" s="1">
        <f t="shared" si="270"/>
        <v>82</v>
      </c>
      <c r="AC268" s="1">
        <f t="shared" si="270"/>
        <v>41</v>
      </c>
      <c r="AD268" s="1">
        <f t="shared" si="270"/>
        <v>0</v>
      </c>
      <c r="AE268" s="1">
        <f t="shared" si="270"/>
        <v>0</v>
      </c>
      <c r="AF268" s="1">
        <f t="shared" si="270"/>
        <v>0</v>
      </c>
      <c r="AG268" s="1">
        <f t="shared" si="270"/>
        <v>0</v>
      </c>
      <c r="AH268" s="1">
        <f t="shared" si="270"/>
        <v>0</v>
      </c>
      <c r="AI268" s="1">
        <f t="shared" si="270"/>
        <v>0</v>
      </c>
      <c r="AJ268" s="1">
        <f t="shared" si="270"/>
        <v>0</v>
      </c>
      <c r="AK268" s="1">
        <f t="shared" si="270"/>
        <v>0</v>
      </c>
      <c r="AL268" s="1">
        <f t="shared" si="270"/>
        <v>0</v>
      </c>
      <c r="AM268" s="1">
        <f t="shared" si="270"/>
        <v>0</v>
      </c>
      <c r="AN268" s="1">
        <f t="shared" si="270"/>
        <v>0</v>
      </c>
      <c r="AO268" s="1">
        <f t="shared" si="270"/>
        <v>0</v>
      </c>
      <c r="AP268" s="1">
        <f t="shared" si="270"/>
        <v>0</v>
      </c>
      <c r="AQ268" s="1">
        <f t="shared" si="270"/>
        <v>0</v>
      </c>
      <c r="AR268" s="1">
        <f t="shared" si="270"/>
        <v>0</v>
      </c>
      <c r="AS268" s="1">
        <f t="shared" si="270"/>
        <v>0</v>
      </c>
      <c r="AT268" s="1">
        <f t="shared" si="270"/>
        <v>0</v>
      </c>
      <c r="AU268" s="1">
        <f t="shared" si="270"/>
        <v>0</v>
      </c>
      <c r="AV268" s="16"/>
    </row>
    <row r="269" spans="4:48" hidden="1">
      <c r="D269" s="1" t="s">
        <v>190</v>
      </c>
      <c r="F269" s="4" t="s">
        <v>169</v>
      </c>
      <c r="H269" s="17"/>
      <c r="I269" s="1">
        <f t="shared" ref="I269:AU269" si="271">I59+I72-I256</f>
        <v>223</v>
      </c>
      <c r="J269" s="1">
        <f t="shared" si="271"/>
        <v>223</v>
      </c>
      <c r="K269" s="1">
        <f t="shared" si="271"/>
        <v>223</v>
      </c>
      <c r="L269" s="1">
        <f t="shared" si="271"/>
        <v>223</v>
      </c>
      <c r="M269" s="1">
        <f t="shared" si="271"/>
        <v>223</v>
      </c>
      <c r="N269" s="1">
        <f t="shared" si="271"/>
        <v>248</v>
      </c>
      <c r="O269" s="1">
        <f t="shared" si="271"/>
        <v>246</v>
      </c>
      <c r="P269" s="1">
        <f t="shared" si="271"/>
        <v>244</v>
      </c>
      <c r="Q269" s="1">
        <f t="shared" si="271"/>
        <v>244</v>
      </c>
      <c r="R269" s="1">
        <f t="shared" si="271"/>
        <v>241</v>
      </c>
      <c r="S269" s="1">
        <f t="shared" si="271"/>
        <v>234</v>
      </c>
      <c r="T269" s="1">
        <f t="shared" si="271"/>
        <v>228</v>
      </c>
      <c r="U269" s="1">
        <f t="shared" si="271"/>
        <v>222</v>
      </c>
      <c r="V269" s="1">
        <f t="shared" si="271"/>
        <v>210</v>
      </c>
      <c r="W269" s="1">
        <f t="shared" si="271"/>
        <v>198</v>
      </c>
      <c r="X269" s="1">
        <f t="shared" si="271"/>
        <v>205</v>
      </c>
      <c r="Y269" s="1">
        <f t="shared" si="271"/>
        <v>190</v>
      </c>
      <c r="Z269" s="1">
        <f t="shared" si="271"/>
        <v>176</v>
      </c>
      <c r="AA269" s="1">
        <f t="shared" si="271"/>
        <v>150</v>
      </c>
      <c r="AB269" s="1">
        <f t="shared" si="271"/>
        <v>122</v>
      </c>
      <c r="AC269" s="1">
        <f t="shared" si="271"/>
        <v>82</v>
      </c>
      <c r="AD269" s="1">
        <f t="shared" si="271"/>
        <v>41</v>
      </c>
      <c r="AE269" s="1">
        <f t="shared" si="271"/>
        <v>0</v>
      </c>
      <c r="AF269" s="1">
        <f t="shared" si="271"/>
        <v>0</v>
      </c>
      <c r="AG269" s="1">
        <f t="shared" si="271"/>
        <v>0</v>
      </c>
      <c r="AH269" s="1">
        <f t="shared" si="271"/>
        <v>0</v>
      </c>
      <c r="AI269" s="1">
        <f t="shared" si="271"/>
        <v>0</v>
      </c>
      <c r="AJ269" s="1">
        <f t="shared" si="271"/>
        <v>0</v>
      </c>
      <c r="AK269" s="1">
        <f t="shared" si="271"/>
        <v>0</v>
      </c>
      <c r="AL269" s="1">
        <f t="shared" si="271"/>
        <v>0</v>
      </c>
      <c r="AM269" s="1">
        <f t="shared" si="271"/>
        <v>0</v>
      </c>
      <c r="AN269" s="1">
        <f t="shared" si="271"/>
        <v>0</v>
      </c>
      <c r="AO269" s="1">
        <f t="shared" si="271"/>
        <v>0</v>
      </c>
      <c r="AP269" s="1">
        <f t="shared" si="271"/>
        <v>0</v>
      </c>
      <c r="AQ269" s="1">
        <f t="shared" si="271"/>
        <v>0</v>
      </c>
      <c r="AR269" s="1">
        <f t="shared" si="271"/>
        <v>0</v>
      </c>
      <c r="AS269" s="1">
        <f t="shared" si="271"/>
        <v>0</v>
      </c>
      <c r="AT269" s="1">
        <f t="shared" si="271"/>
        <v>0</v>
      </c>
      <c r="AU269" s="1">
        <f t="shared" si="271"/>
        <v>0</v>
      </c>
      <c r="AV269" s="16"/>
    </row>
    <row r="270" spans="4:48" hidden="1">
      <c r="D270" s="1" t="s">
        <v>191</v>
      </c>
      <c r="F270" s="4" t="s">
        <v>169</v>
      </c>
      <c r="H270" s="17"/>
      <c r="I270" s="1">
        <f t="shared" ref="I270:AU270" si="272">I60+I73-I257</f>
        <v>223</v>
      </c>
      <c r="J270" s="1">
        <f t="shared" si="272"/>
        <v>223</v>
      </c>
      <c r="K270" s="1">
        <f t="shared" si="272"/>
        <v>223</v>
      </c>
      <c r="L270" s="1">
        <f t="shared" si="272"/>
        <v>223</v>
      </c>
      <c r="M270" s="1">
        <f t="shared" si="272"/>
        <v>223</v>
      </c>
      <c r="N270" s="1">
        <f t="shared" si="272"/>
        <v>223</v>
      </c>
      <c r="O270" s="1">
        <f t="shared" si="272"/>
        <v>248</v>
      </c>
      <c r="P270" s="1">
        <f t="shared" si="272"/>
        <v>246</v>
      </c>
      <c r="Q270" s="1">
        <f t="shared" si="272"/>
        <v>244</v>
      </c>
      <c r="R270" s="1">
        <f t="shared" si="272"/>
        <v>244</v>
      </c>
      <c r="S270" s="1">
        <f t="shared" si="272"/>
        <v>241</v>
      </c>
      <c r="T270" s="1">
        <f t="shared" si="272"/>
        <v>234</v>
      </c>
      <c r="U270" s="1">
        <f t="shared" si="272"/>
        <v>228</v>
      </c>
      <c r="V270" s="1">
        <f t="shared" si="272"/>
        <v>222</v>
      </c>
      <c r="W270" s="1">
        <f t="shared" si="272"/>
        <v>210</v>
      </c>
      <c r="X270" s="1">
        <f t="shared" si="272"/>
        <v>198</v>
      </c>
      <c r="Y270" s="1">
        <f t="shared" si="272"/>
        <v>205</v>
      </c>
      <c r="Z270" s="1">
        <f t="shared" si="272"/>
        <v>190</v>
      </c>
      <c r="AA270" s="1">
        <f t="shared" si="272"/>
        <v>176</v>
      </c>
      <c r="AB270" s="1">
        <f t="shared" si="272"/>
        <v>150</v>
      </c>
      <c r="AC270" s="1">
        <f t="shared" si="272"/>
        <v>122</v>
      </c>
      <c r="AD270" s="1">
        <f t="shared" si="272"/>
        <v>82</v>
      </c>
      <c r="AE270" s="1">
        <f t="shared" si="272"/>
        <v>41</v>
      </c>
      <c r="AF270" s="1">
        <f t="shared" si="272"/>
        <v>0</v>
      </c>
      <c r="AG270" s="1">
        <f t="shared" si="272"/>
        <v>0</v>
      </c>
      <c r="AH270" s="1">
        <f t="shared" si="272"/>
        <v>0</v>
      </c>
      <c r="AI270" s="1">
        <f t="shared" si="272"/>
        <v>0</v>
      </c>
      <c r="AJ270" s="1">
        <f t="shared" si="272"/>
        <v>0</v>
      </c>
      <c r="AK270" s="1">
        <f t="shared" si="272"/>
        <v>0</v>
      </c>
      <c r="AL270" s="1">
        <f t="shared" si="272"/>
        <v>0</v>
      </c>
      <c r="AM270" s="1">
        <f t="shared" si="272"/>
        <v>0</v>
      </c>
      <c r="AN270" s="1">
        <f t="shared" si="272"/>
        <v>0</v>
      </c>
      <c r="AO270" s="1">
        <f t="shared" si="272"/>
        <v>0</v>
      </c>
      <c r="AP270" s="1">
        <f t="shared" si="272"/>
        <v>0</v>
      </c>
      <c r="AQ270" s="1">
        <f t="shared" si="272"/>
        <v>0</v>
      </c>
      <c r="AR270" s="1">
        <f t="shared" si="272"/>
        <v>0</v>
      </c>
      <c r="AS270" s="1">
        <f t="shared" si="272"/>
        <v>0</v>
      </c>
      <c r="AT270" s="1">
        <f t="shared" si="272"/>
        <v>0</v>
      </c>
      <c r="AU270" s="1">
        <f t="shared" si="272"/>
        <v>0</v>
      </c>
      <c r="AV270" s="16"/>
    </row>
    <row r="271" spans="4:48" hidden="1">
      <c r="D271" s="1" t="s">
        <v>192</v>
      </c>
      <c r="F271" s="4" t="s">
        <v>169</v>
      </c>
      <c r="H271" s="17"/>
      <c r="I271" s="1">
        <f t="shared" ref="I271:AU271" si="273">I61+I74-I258</f>
        <v>223</v>
      </c>
      <c r="J271" s="1">
        <f t="shared" si="273"/>
        <v>223</v>
      </c>
      <c r="K271" s="1">
        <f t="shared" si="273"/>
        <v>223</v>
      </c>
      <c r="L271" s="1">
        <f t="shared" si="273"/>
        <v>223</v>
      </c>
      <c r="M271" s="1">
        <f t="shared" si="273"/>
        <v>223</v>
      </c>
      <c r="N271" s="1">
        <f t="shared" si="273"/>
        <v>223</v>
      </c>
      <c r="O271" s="1">
        <f t="shared" si="273"/>
        <v>223</v>
      </c>
      <c r="P271" s="1">
        <f t="shared" si="273"/>
        <v>248</v>
      </c>
      <c r="Q271" s="1">
        <f t="shared" si="273"/>
        <v>246</v>
      </c>
      <c r="R271" s="1">
        <f t="shared" si="273"/>
        <v>244</v>
      </c>
      <c r="S271" s="1">
        <f t="shared" si="273"/>
        <v>244</v>
      </c>
      <c r="T271" s="1">
        <f t="shared" si="273"/>
        <v>241</v>
      </c>
      <c r="U271" s="1">
        <f t="shared" si="273"/>
        <v>234</v>
      </c>
      <c r="V271" s="1">
        <f t="shared" si="273"/>
        <v>228</v>
      </c>
      <c r="W271" s="1">
        <f t="shared" si="273"/>
        <v>222</v>
      </c>
      <c r="X271" s="1">
        <f t="shared" si="273"/>
        <v>210</v>
      </c>
      <c r="Y271" s="1">
        <f t="shared" si="273"/>
        <v>198</v>
      </c>
      <c r="Z271" s="1">
        <f t="shared" si="273"/>
        <v>205</v>
      </c>
      <c r="AA271" s="1">
        <f t="shared" si="273"/>
        <v>190</v>
      </c>
      <c r="AB271" s="1">
        <f t="shared" si="273"/>
        <v>176</v>
      </c>
      <c r="AC271" s="1">
        <f t="shared" si="273"/>
        <v>150</v>
      </c>
      <c r="AD271" s="1">
        <f t="shared" si="273"/>
        <v>122</v>
      </c>
      <c r="AE271" s="1">
        <f t="shared" si="273"/>
        <v>82</v>
      </c>
      <c r="AF271" s="1">
        <f t="shared" si="273"/>
        <v>41</v>
      </c>
      <c r="AG271" s="1">
        <f t="shared" si="273"/>
        <v>0</v>
      </c>
      <c r="AH271" s="1">
        <f t="shared" si="273"/>
        <v>0</v>
      </c>
      <c r="AI271" s="1">
        <f t="shared" si="273"/>
        <v>0</v>
      </c>
      <c r="AJ271" s="1">
        <f t="shared" si="273"/>
        <v>0</v>
      </c>
      <c r="AK271" s="1">
        <f t="shared" si="273"/>
        <v>0</v>
      </c>
      <c r="AL271" s="1">
        <f t="shared" si="273"/>
        <v>0</v>
      </c>
      <c r="AM271" s="1">
        <f t="shared" si="273"/>
        <v>0</v>
      </c>
      <c r="AN271" s="1">
        <f t="shared" si="273"/>
        <v>0</v>
      </c>
      <c r="AO271" s="1">
        <f t="shared" si="273"/>
        <v>0</v>
      </c>
      <c r="AP271" s="1">
        <f t="shared" si="273"/>
        <v>0</v>
      </c>
      <c r="AQ271" s="1">
        <f t="shared" si="273"/>
        <v>0</v>
      </c>
      <c r="AR271" s="1">
        <f t="shared" si="273"/>
        <v>0</v>
      </c>
      <c r="AS271" s="1">
        <f t="shared" si="273"/>
        <v>0</v>
      </c>
      <c r="AT271" s="1">
        <f t="shared" si="273"/>
        <v>0</v>
      </c>
      <c r="AU271" s="1">
        <f t="shared" si="273"/>
        <v>0</v>
      </c>
      <c r="AV271" s="16"/>
    </row>
    <row r="272" spans="4:48" hidden="1">
      <c r="D272" s="1" t="s">
        <v>193</v>
      </c>
      <c r="F272" s="4" t="s">
        <v>169</v>
      </c>
      <c r="H272" s="17"/>
      <c r="I272" s="1">
        <f t="shared" ref="I272:AU272" si="274">I62+I75-I259</f>
        <v>223</v>
      </c>
      <c r="J272" s="1">
        <f t="shared" si="274"/>
        <v>223</v>
      </c>
      <c r="K272" s="1">
        <f t="shared" si="274"/>
        <v>223</v>
      </c>
      <c r="L272" s="1">
        <f t="shared" si="274"/>
        <v>223</v>
      </c>
      <c r="M272" s="1">
        <f t="shared" si="274"/>
        <v>223</v>
      </c>
      <c r="N272" s="1">
        <f t="shared" si="274"/>
        <v>223</v>
      </c>
      <c r="O272" s="1">
        <f t="shared" si="274"/>
        <v>223</v>
      </c>
      <c r="P272" s="1">
        <f t="shared" si="274"/>
        <v>223</v>
      </c>
      <c r="Q272" s="1">
        <f t="shared" si="274"/>
        <v>248</v>
      </c>
      <c r="R272" s="1">
        <f t="shared" si="274"/>
        <v>246</v>
      </c>
      <c r="S272" s="1">
        <f t="shared" si="274"/>
        <v>244</v>
      </c>
      <c r="T272" s="1">
        <f t="shared" si="274"/>
        <v>244</v>
      </c>
      <c r="U272" s="1">
        <f t="shared" si="274"/>
        <v>241</v>
      </c>
      <c r="V272" s="1">
        <f t="shared" si="274"/>
        <v>234</v>
      </c>
      <c r="W272" s="1">
        <f t="shared" si="274"/>
        <v>228</v>
      </c>
      <c r="X272" s="1">
        <f t="shared" si="274"/>
        <v>222</v>
      </c>
      <c r="Y272" s="1">
        <f t="shared" si="274"/>
        <v>210</v>
      </c>
      <c r="Z272" s="1">
        <f t="shared" si="274"/>
        <v>198</v>
      </c>
      <c r="AA272" s="1">
        <f t="shared" si="274"/>
        <v>205</v>
      </c>
      <c r="AB272" s="1">
        <f t="shared" si="274"/>
        <v>190</v>
      </c>
      <c r="AC272" s="1">
        <f t="shared" si="274"/>
        <v>176</v>
      </c>
      <c r="AD272" s="1">
        <f t="shared" si="274"/>
        <v>150</v>
      </c>
      <c r="AE272" s="1">
        <f t="shared" si="274"/>
        <v>122</v>
      </c>
      <c r="AF272" s="1">
        <f t="shared" si="274"/>
        <v>82</v>
      </c>
      <c r="AG272" s="1">
        <f t="shared" si="274"/>
        <v>41</v>
      </c>
      <c r="AH272" s="1">
        <f t="shared" si="274"/>
        <v>0</v>
      </c>
      <c r="AI272" s="1">
        <f t="shared" si="274"/>
        <v>0</v>
      </c>
      <c r="AJ272" s="1">
        <f t="shared" si="274"/>
        <v>0</v>
      </c>
      <c r="AK272" s="1">
        <f t="shared" si="274"/>
        <v>0</v>
      </c>
      <c r="AL272" s="1">
        <f t="shared" si="274"/>
        <v>0</v>
      </c>
      <c r="AM272" s="1">
        <f t="shared" si="274"/>
        <v>0</v>
      </c>
      <c r="AN272" s="1">
        <f t="shared" si="274"/>
        <v>0</v>
      </c>
      <c r="AO272" s="1">
        <f t="shared" si="274"/>
        <v>0</v>
      </c>
      <c r="AP272" s="1">
        <f t="shared" si="274"/>
        <v>0</v>
      </c>
      <c r="AQ272" s="1">
        <f t="shared" si="274"/>
        <v>0</v>
      </c>
      <c r="AR272" s="1">
        <f t="shared" si="274"/>
        <v>0</v>
      </c>
      <c r="AS272" s="1">
        <f t="shared" si="274"/>
        <v>0</v>
      </c>
      <c r="AT272" s="1">
        <f t="shared" si="274"/>
        <v>0</v>
      </c>
      <c r="AU272" s="1">
        <f t="shared" si="274"/>
        <v>0</v>
      </c>
      <c r="AV272" s="16"/>
    </row>
    <row r="273" spans="4:48" hidden="1">
      <c r="D273" s="1" t="s">
        <v>194</v>
      </c>
      <c r="F273" s="4" t="s">
        <v>169</v>
      </c>
      <c r="H273" s="17"/>
      <c r="I273" s="1">
        <f t="shared" ref="I273:AU273" si="275">I63+I76-I260</f>
        <v>223</v>
      </c>
      <c r="J273" s="1">
        <f t="shared" si="275"/>
        <v>223</v>
      </c>
      <c r="K273" s="1">
        <f t="shared" si="275"/>
        <v>223</v>
      </c>
      <c r="L273" s="1">
        <f t="shared" si="275"/>
        <v>223</v>
      </c>
      <c r="M273" s="1">
        <f t="shared" si="275"/>
        <v>223</v>
      </c>
      <c r="N273" s="1">
        <f t="shared" si="275"/>
        <v>223</v>
      </c>
      <c r="O273" s="1">
        <f t="shared" si="275"/>
        <v>223</v>
      </c>
      <c r="P273" s="1">
        <f t="shared" si="275"/>
        <v>223</v>
      </c>
      <c r="Q273" s="1">
        <f t="shared" si="275"/>
        <v>223</v>
      </c>
      <c r="R273" s="1">
        <f t="shared" si="275"/>
        <v>248</v>
      </c>
      <c r="S273" s="1">
        <f t="shared" si="275"/>
        <v>246</v>
      </c>
      <c r="T273" s="1">
        <f t="shared" si="275"/>
        <v>244</v>
      </c>
      <c r="U273" s="1">
        <f t="shared" si="275"/>
        <v>244</v>
      </c>
      <c r="V273" s="1">
        <f t="shared" si="275"/>
        <v>241</v>
      </c>
      <c r="W273" s="1">
        <f t="shared" si="275"/>
        <v>234</v>
      </c>
      <c r="X273" s="1">
        <f t="shared" si="275"/>
        <v>228</v>
      </c>
      <c r="Y273" s="1">
        <f t="shared" si="275"/>
        <v>222</v>
      </c>
      <c r="Z273" s="1">
        <f t="shared" si="275"/>
        <v>210</v>
      </c>
      <c r="AA273" s="1">
        <f t="shared" si="275"/>
        <v>198</v>
      </c>
      <c r="AB273" s="1">
        <f t="shared" si="275"/>
        <v>205</v>
      </c>
      <c r="AC273" s="1">
        <f t="shared" si="275"/>
        <v>190</v>
      </c>
      <c r="AD273" s="1">
        <f t="shared" si="275"/>
        <v>176</v>
      </c>
      <c r="AE273" s="1">
        <f t="shared" si="275"/>
        <v>150</v>
      </c>
      <c r="AF273" s="1">
        <f t="shared" si="275"/>
        <v>122</v>
      </c>
      <c r="AG273" s="1">
        <f t="shared" si="275"/>
        <v>82</v>
      </c>
      <c r="AH273" s="1">
        <f t="shared" si="275"/>
        <v>41</v>
      </c>
      <c r="AI273" s="1">
        <f t="shared" si="275"/>
        <v>0</v>
      </c>
      <c r="AJ273" s="1">
        <f t="shared" si="275"/>
        <v>0</v>
      </c>
      <c r="AK273" s="1">
        <f t="shared" si="275"/>
        <v>0</v>
      </c>
      <c r="AL273" s="1">
        <f t="shared" si="275"/>
        <v>0</v>
      </c>
      <c r="AM273" s="1">
        <f t="shared" si="275"/>
        <v>0</v>
      </c>
      <c r="AN273" s="1">
        <f t="shared" si="275"/>
        <v>0</v>
      </c>
      <c r="AO273" s="1">
        <f t="shared" si="275"/>
        <v>0</v>
      </c>
      <c r="AP273" s="1">
        <f t="shared" si="275"/>
        <v>0</v>
      </c>
      <c r="AQ273" s="1">
        <f t="shared" si="275"/>
        <v>0</v>
      </c>
      <c r="AR273" s="1">
        <f t="shared" si="275"/>
        <v>0</v>
      </c>
      <c r="AS273" s="1">
        <f t="shared" si="275"/>
        <v>0</v>
      </c>
      <c r="AT273" s="1">
        <f t="shared" si="275"/>
        <v>0</v>
      </c>
      <c r="AU273" s="1">
        <f t="shared" si="275"/>
        <v>0</v>
      </c>
      <c r="AV273" s="16"/>
    </row>
    <row r="274" spans="4:48" hidden="1">
      <c r="D274" s="1" t="s">
        <v>195</v>
      </c>
      <c r="F274" s="4" t="s">
        <v>169</v>
      </c>
      <c r="H274" s="17"/>
      <c r="I274" s="1">
        <f t="shared" ref="I274:AU274" si="276">I64+I77-I261</f>
        <v>226</v>
      </c>
      <c r="J274" s="1">
        <f t="shared" si="276"/>
        <v>223</v>
      </c>
      <c r="K274" s="1">
        <f t="shared" si="276"/>
        <v>223</v>
      </c>
      <c r="L274" s="1">
        <f t="shared" si="276"/>
        <v>223</v>
      </c>
      <c r="M274" s="1">
        <f t="shared" si="276"/>
        <v>223</v>
      </c>
      <c r="N274" s="1">
        <f t="shared" si="276"/>
        <v>223</v>
      </c>
      <c r="O274" s="1">
        <f t="shared" si="276"/>
        <v>223</v>
      </c>
      <c r="P274" s="1">
        <f t="shared" si="276"/>
        <v>223</v>
      </c>
      <c r="Q274" s="1">
        <f t="shared" si="276"/>
        <v>223</v>
      </c>
      <c r="R274" s="1">
        <f t="shared" si="276"/>
        <v>223</v>
      </c>
      <c r="S274" s="1">
        <f t="shared" si="276"/>
        <v>248</v>
      </c>
      <c r="T274" s="1">
        <f t="shared" si="276"/>
        <v>246</v>
      </c>
      <c r="U274" s="1">
        <f t="shared" si="276"/>
        <v>244</v>
      </c>
      <c r="V274" s="1">
        <f t="shared" si="276"/>
        <v>244</v>
      </c>
      <c r="W274" s="1">
        <f t="shared" si="276"/>
        <v>241</v>
      </c>
      <c r="X274" s="1">
        <f t="shared" si="276"/>
        <v>234</v>
      </c>
      <c r="Y274" s="1">
        <f t="shared" si="276"/>
        <v>228</v>
      </c>
      <c r="Z274" s="1">
        <f t="shared" si="276"/>
        <v>222</v>
      </c>
      <c r="AA274" s="1">
        <f t="shared" si="276"/>
        <v>210</v>
      </c>
      <c r="AB274" s="1">
        <f t="shared" si="276"/>
        <v>198</v>
      </c>
      <c r="AC274" s="1">
        <f t="shared" si="276"/>
        <v>205</v>
      </c>
      <c r="AD274" s="1">
        <f t="shared" si="276"/>
        <v>190</v>
      </c>
      <c r="AE274" s="1">
        <f t="shared" si="276"/>
        <v>176</v>
      </c>
      <c r="AF274" s="1">
        <f t="shared" si="276"/>
        <v>150</v>
      </c>
      <c r="AG274" s="1">
        <f t="shared" si="276"/>
        <v>122</v>
      </c>
      <c r="AH274" s="1">
        <f t="shared" si="276"/>
        <v>82</v>
      </c>
      <c r="AI274" s="1">
        <f t="shared" si="276"/>
        <v>41</v>
      </c>
      <c r="AJ274" s="1">
        <f t="shared" si="276"/>
        <v>0</v>
      </c>
      <c r="AK274" s="1">
        <f t="shared" si="276"/>
        <v>0</v>
      </c>
      <c r="AL274" s="1">
        <f t="shared" si="276"/>
        <v>0</v>
      </c>
      <c r="AM274" s="1">
        <f t="shared" si="276"/>
        <v>0</v>
      </c>
      <c r="AN274" s="1">
        <f t="shared" si="276"/>
        <v>0</v>
      </c>
      <c r="AO274" s="1">
        <f t="shared" si="276"/>
        <v>0</v>
      </c>
      <c r="AP274" s="1">
        <f t="shared" si="276"/>
        <v>0</v>
      </c>
      <c r="AQ274" s="1">
        <f t="shared" si="276"/>
        <v>0</v>
      </c>
      <c r="AR274" s="1">
        <f t="shared" si="276"/>
        <v>0</v>
      </c>
      <c r="AS274" s="1">
        <f t="shared" si="276"/>
        <v>0</v>
      </c>
      <c r="AT274" s="1">
        <f t="shared" si="276"/>
        <v>0</v>
      </c>
      <c r="AU274" s="1">
        <f t="shared" si="276"/>
        <v>0</v>
      </c>
      <c r="AV274" s="16"/>
    </row>
    <row r="275" spans="4:48" hidden="1">
      <c r="H275" s="17"/>
      <c r="AV275" s="16"/>
    </row>
    <row r="276" spans="4:48" hidden="1">
      <c r="D276" s="1" t="s">
        <v>196</v>
      </c>
      <c r="F276" s="65" t="s">
        <v>169</v>
      </c>
      <c r="H276" s="17"/>
      <c r="I276" s="50">
        <f>SUM(I265:I274)</f>
        <v>2233</v>
      </c>
      <c r="J276" s="50">
        <f t="shared" ref="J276:AU276" si="277">SUM(J265:J274)</f>
        <v>2255</v>
      </c>
      <c r="K276" s="50">
        <f t="shared" si="277"/>
        <v>2278</v>
      </c>
      <c r="L276" s="50">
        <f t="shared" si="277"/>
        <v>2299</v>
      </c>
      <c r="M276" s="50">
        <f t="shared" si="277"/>
        <v>2320</v>
      </c>
      <c r="N276" s="50">
        <f t="shared" si="277"/>
        <v>2338</v>
      </c>
      <c r="O276" s="50">
        <f t="shared" si="277"/>
        <v>2349</v>
      </c>
      <c r="P276" s="50">
        <f t="shared" si="277"/>
        <v>2354</v>
      </c>
      <c r="Q276" s="50">
        <f t="shared" si="277"/>
        <v>2353</v>
      </c>
      <c r="R276" s="50">
        <f t="shared" si="277"/>
        <v>2340</v>
      </c>
      <c r="S276" s="50">
        <f t="shared" si="277"/>
        <v>2315</v>
      </c>
      <c r="T276" s="50">
        <f t="shared" si="277"/>
        <v>2272</v>
      </c>
      <c r="U276" s="50">
        <f t="shared" si="277"/>
        <v>2216</v>
      </c>
      <c r="V276" s="50">
        <f t="shared" si="277"/>
        <v>2148</v>
      </c>
      <c r="W276" s="50">
        <f t="shared" si="277"/>
        <v>2054</v>
      </c>
      <c r="X276" s="50">
        <f t="shared" si="277"/>
        <v>1935</v>
      </c>
      <c r="Y276" s="50">
        <f t="shared" si="277"/>
        <v>1783</v>
      </c>
      <c r="Z276" s="50">
        <f t="shared" si="277"/>
        <v>1596</v>
      </c>
      <c r="AA276" s="50">
        <f t="shared" si="277"/>
        <v>1374</v>
      </c>
      <c r="AB276" s="50">
        <f t="shared" si="277"/>
        <v>1164</v>
      </c>
      <c r="AC276" s="50">
        <f t="shared" si="277"/>
        <v>966</v>
      </c>
      <c r="AD276" s="50">
        <f t="shared" si="277"/>
        <v>761</v>
      </c>
      <c r="AE276" s="50">
        <f t="shared" si="277"/>
        <v>571</v>
      </c>
      <c r="AF276" s="50">
        <f t="shared" si="277"/>
        <v>395</v>
      </c>
      <c r="AG276" s="50">
        <f t="shared" si="277"/>
        <v>245</v>
      </c>
      <c r="AH276" s="50">
        <f t="shared" si="277"/>
        <v>123</v>
      </c>
      <c r="AI276" s="50">
        <f t="shared" si="277"/>
        <v>41</v>
      </c>
      <c r="AJ276" s="50">
        <f t="shared" si="277"/>
        <v>0</v>
      </c>
      <c r="AK276" s="50">
        <f t="shared" si="277"/>
        <v>0</v>
      </c>
      <c r="AL276" s="50">
        <f t="shared" si="277"/>
        <v>0</v>
      </c>
      <c r="AM276" s="50">
        <f t="shared" si="277"/>
        <v>0</v>
      </c>
      <c r="AN276" s="50">
        <f t="shared" si="277"/>
        <v>0</v>
      </c>
      <c r="AO276" s="50">
        <f t="shared" si="277"/>
        <v>0</v>
      </c>
      <c r="AP276" s="50">
        <f t="shared" si="277"/>
        <v>0</v>
      </c>
      <c r="AQ276" s="50">
        <f t="shared" si="277"/>
        <v>0</v>
      </c>
      <c r="AR276" s="50">
        <f t="shared" si="277"/>
        <v>0</v>
      </c>
      <c r="AS276" s="50">
        <f t="shared" si="277"/>
        <v>0</v>
      </c>
      <c r="AT276" s="50">
        <f t="shared" si="277"/>
        <v>0</v>
      </c>
      <c r="AU276" s="50">
        <f t="shared" si="277"/>
        <v>0</v>
      </c>
      <c r="AV276" s="16"/>
    </row>
    <row r="277" spans="4:48" hidden="1">
      <c r="H277" s="17"/>
      <c r="AV277" s="16"/>
    </row>
    <row r="278" spans="4:48" hidden="1">
      <c r="D278" s="58" t="s">
        <v>75</v>
      </c>
      <c r="E278" s="57"/>
      <c r="F278" s="59" t="s">
        <v>150</v>
      </c>
      <c r="H278" s="17"/>
      <c r="AV278" s="16"/>
    </row>
    <row r="279" spans="4:48" hidden="1">
      <c r="D279" s="6"/>
      <c r="E279" s="53"/>
      <c r="F279" s="35"/>
      <c r="H279" s="17"/>
      <c r="AV279" s="16"/>
    </row>
    <row r="280" spans="4:48" hidden="1">
      <c r="D280" s="1" t="s">
        <v>174</v>
      </c>
      <c r="E280" s="1"/>
      <c r="F280" s="4" t="s">
        <v>169</v>
      </c>
      <c r="H280" s="17"/>
      <c r="I280" s="1">
        <f>ROUND(I$246*I$115,0)</f>
        <v>0</v>
      </c>
      <c r="J280" s="1">
        <f>ROUND(J$246*J$115,0)</f>
        <v>0</v>
      </c>
      <c r="K280" s="1">
        <f t="shared" ref="K280:O280" si="278">ROUND(K$246*K$115,0)</f>
        <v>0</v>
      </c>
      <c r="L280" s="1">
        <f t="shared" si="278"/>
        <v>3</v>
      </c>
      <c r="M280" s="1">
        <f t="shared" si="278"/>
        <v>3</v>
      </c>
      <c r="N280" s="1">
        <f t="shared" si="278"/>
        <v>7</v>
      </c>
      <c r="O280" s="1">
        <f t="shared" si="278"/>
        <v>17</v>
      </c>
      <c r="P280" s="1">
        <f>ROUND(P$246*P$115,0)</f>
        <v>25</v>
      </c>
      <c r="Q280" s="1">
        <f>ROUND(Q$246*Q$115,0)</f>
        <v>33</v>
      </c>
      <c r="R280" s="1">
        <f t="shared" ref="R280:V280" si="279">ROUND(R$246*R$115,0)</f>
        <v>50</v>
      </c>
      <c r="S280" s="1">
        <f t="shared" si="279"/>
        <v>66</v>
      </c>
      <c r="T280" s="1">
        <f t="shared" si="279"/>
        <v>90</v>
      </c>
      <c r="U280" s="1">
        <f t="shared" si="279"/>
        <v>109</v>
      </c>
      <c r="V280" s="1">
        <f t="shared" si="279"/>
        <v>127</v>
      </c>
      <c r="W280" s="1">
        <f>ROUND(W$246*W$115,0)</f>
        <v>164</v>
      </c>
      <c r="X280" s="1">
        <f t="shared" ref="X280:AU280" si="280">ROUND(X$246*X$115,0)</f>
        <v>200</v>
      </c>
      <c r="Y280" s="1">
        <f t="shared" si="280"/>
        <v>256</v>
      </c>
      <c r="Z280" s="1">
        <f t="shared" si="280"/>
        <v>311</v>
      </c>
      <c r="AA280" s="1">
        <f t="shared" si="280"/>
        <v>367</v>
      </c>
      <c r="AB280" s="1">
        <f t="shared" si="280"/>
        <v>366</v>
      </c>
      <c r="AC280" s="1">
        <f t="shared" si="280"/>
        <v>368</v>
      </c>
      <c r="AD280" s="1">
        <f t="shared" si="280"/>
        <v>398</v>
      </c>
      <c r="AE280" s="1">
        <f t="shared" si="280"/>
        <v>399</v>
      </c>
      <c r="AF280" s="1">
        <f t="shared" si="280"/>
        <v>401</v>
      </c>
      <c r="AG280" s="1">
        <f t="shared" si="280"/>
        <v>402</v>
      </c>
      <c r="AH280" s="1">
        <f t="shared" si="280"/>
        <v>402</v>
      </c>
      <c r="AI280" s="1">
        <f t="shared" si="280"/>
        <v>403</v>
      </c>
      <c r="AJ280" s="1">
        <f t="shared" si="280"/>
        <v>405</v>
      </c>
      <c r="AK280" s="1">
        <f t="shared" si="280"/>
        <v>406</v>
      </c>
      <c r="AL280" s="1">
        <f t="shared" si="280"/>
        <v>405</v>
      </c>
      <c r="AM280" s="1">
        <f t="shared" si="280"/>
        <v>408</v>
      </c>
      <c r="AN280" s="1">
        <f t="shared" si="280"/>
        <v>438</v>
      </c>
      <c r="AO280" s="1">
        <f t="shared" si="280"/>
        <v>440</v>
      </c>
      <c r="AP280" s="1">
        <f t="shared" si="280"/>
        <v>442</v>
      </c>
      <c r="AQ280" s="1">
        <f t="shared" si="280"/>
        <v>444</v>
      </c>
      <c r="AR280" s="1">
        <f t="shared" si="280"/>
        <v>444</v>
      </c>
      <c r="AS280" s="1">
        <f t="shared" si="280"/>
        <v>445</v>
      </c>
      <c r="AT280" s="1">
        <f t="shared" si="280"/>
        <v>448</v>
      </c>
      <c r="AU280" s="1">
        <f t="shared" si="280"/>
        <v>449</v>
      </c>
      <c r="AV280" s="16"/>
    </row>
    <row r="281" spans="4:48" hidden="1">
      <c r="D281" s="6"/>
      <c r="E281" s="53"/>
      <c r="F281" s="35"/>
      <c r="H281" s="17"/>
      <c r="AV281" s="16"/>
    </row>
    <row r="282" spans="4:48" hidden="1">
      <c r="D282" s="1" t="s">
        <v>175</v>
      </c>
      <c r="E282" s="1"/>
      <c r="F282" s="4" t="s">
        <v>169</v>
      </c>
      <c r="H282" s="17"/>
      <c r="I282" s="63">
        <f>I280+H291</f>
        <v>0</v>
      </c>
      <c r="J282" s="50">
        <f>J280</f>
        <v>0</v>
      </c>
      <c r="K282" s="50">
        <f t="shared" ref="K282:O282" si="281">K280</f>
        <v>0</v>
      </c>
      <c r="L282" s="50">
        <f t="shared" si="281"/>
        <v>3</v>
      </c>
      <c r="M282" s="50">
        <f t="shared" si="281"/>
        <v>3</v>
      </c>
      <c r="N282" s="50">
        <f t="shared" si="281"/>
        <v>7</v>
      </c>
      <c r="O282" s="50">
        <f t="shared" si="281"/>
        <v>17</v>
      </c>
      <c r="P282" s="50">
        <f>P280</f>
        <v>25</v>
      </c>
      <c r="Q282" s="50">
        <f>Q280</f>
        <v>33</v>
      </c>
      <c r="R282" s="50">
        <f t="shared" ref="R282:V282" si="282">R280</f>
        <v>50</v>
      </c>
      <c r="S282" s="50">
        <f t="shared" si="282"/>
        <v>66</v>
      </c>
      <c r="T282" s="50">
        <f t="shared" si="282"/>
        <v>90</v>
      </c>
      <c r="U282" s="50">
        <f t="shared" si="282"/>
        <v>109</v>
      </c>
      <c r="V282" s="50">
        <f t="shared" si="282"/>
        <v>127</v>
      </c>
      <c r="W282" s="50">
        <f>W280</f>
        <v>164</v>
      </c>
      <c r="X282" s="50">
        <f t="shared" ref="X282:AU282" si="283">X280</f>
        <v>200</v>
      </c>
      <c r="Y282" s="50">
        <f t="shared" si="283"/>
        <v>256</v>
      </c>
      <c r="Z282" s="50">
        <f t="shared" si="283"/>
        <v>311</v>
      </c>
      <c r="AA282" s="50">
        <f t="shared" si="283"/>
        <v>367</v>
      </c>
      <c r="AB282" s="50">
        <f t="shared" si="283"/>
        <v>366</v>
      </c>
      <c r="AC282" s="50">
        <f t="shared" si="283"/>
        <v>368</v>
      </c>
      <c r="AD282" s="50">
        <f t="shared" si="283"/>
        <v>398</v>
      </c>
      <c r="AE282" s="50">
        <f t="shared" si="283"/>
        <v>399</v>
      </c>
      <c r="AF282" s="50">
        <f t="shared" si="283"/>
        <v>401</v>
      </c>
      <c r="AG282" s="50">
        <f t="shared" si="283"/>
        <v>402</v>
      </c>
      <c r="AH282" s="50">
        <f t="shared" si="283"/>
        <v>402</v>
      </c>
      <c r="AI282" s="50">
        <f t="shared" si="283"/>
        <v>403</v>
      </c>
      <c r="AJ282" s="50">
        <f t="shared" si="283"/>
        <v>405</v>
      </c>
      <c r="AK282" s="50">
        <f t="shared" si="283"/>
        <v>406</v>
      </c>
      <c r="AL282" s="50">
        <f t="shared" si="283"/>
        <v>405</v>
      </c>
      <c r="AM282" s="50">
        <f t="shared" si="283"/>
        <v>408</v>
      </c>
      <c r="AN282" s="50">
        <f t="shared" si="283"/>
        <v>438</v>
      </c>
      <c r="AO282" s="50">
        <f t="shared" si="283"/>
        <v>440</v>
      </c>
      <c r="AP282" s="50">
        <f t="shared" si="283"/>
        <v>442</v>
      </c>
      <c r="AQ282" s="50">
        <f t="shared" si="283"/>
        <v>444</v>
      </c>
      <c r="AR282" s="50">
        <f t="shared" si="283"/>
        <v>444</v>
      </c>
      <c r="AS282" s="50">
        <f t="shared" si="283"/>
        <v>445</v>
      </c>
      <c r="AT282" s="50">
        <f t="shared" si="283"/>
        <v>448</v>
      </c>
      <c r="AU282" s="50">
        <f t="shared" si="283"/>
        <v>449</v>
      </c>
      <c r="AV282" s="16"/>
    </row>
    <row r="283" spans="4:48" hidden="1">
      <c r="D283" s="1" t="s">
        <v>176</v>
      </c>
      <c r="E283" s="1"/>
      <c r="F283" s="4" t="s">
        <v>169</v>
      </c>
      <c r="H283" s="17"/>
      <c r="I283" s="63">
        <v>0</v>
      </c>
      <c r="J283" s="50">
        <f>I282</f>
        <v>0</v>
      </c>
      <c r="K283" s="50">
        <f t="shared" ref="K283:O283" si="284">J282</f>
        <v>0</v>
      </c>
      <c r="L283" s="50">
        <f t="shared" si="284"/>
        <v>0</v>
      </c>
      <c r="M283" s="50">
        <f t="shared" si="284"/>
        <v>3</v>
      </c>
      <c r="N283" s="50">
        <f t="shared" si="284"/>
        <v>3</v>
      </c>
      <c r="O283" s="50">
        <f t="shared" si="284"/>
        <v>7</v>
      </c>
      <c r="P283" s="50">
        <f>O282</f>
        <v>17</v>
      </c>
      <c r="Q283" s="50">
        <f>P282</f>
        <v>25</v>
      </c>
      <c r="R283" s="50">
        <f t="shared" ref="R283:V283" si="285">Q282</f>
        <v>33</v>
      </c>
      <c r="S283" s="50">
        <f t="shared" si="285"/>
        <v>50</v>
      </c>
      <c r="T283" s="50">
        <f t="shared" si="285"/>
        <v>66</v>
      </c>
      <c r="U283" s="50">
        <f t="shared" si="285"/>
        <v>90</v>
      </c>
      <c r="V283" s="50">
        <f t="shared" si="285"/>
        <v>109</v>
      </c>
      <c r="W283" s="50">
        <f>V282</f>
        <v>127</v>
      </c>
      <c r="X283" s="50">
        <f t="shared" ref="X283:AU291" si="286">W282</f>
        <v>164</v>
      </c>
      <c r="Y283" s="50">
        <f t="shared" si="286"/>
        <v>200</v>
      </c>
      <c r="Z283" s="50">
        <f t="shared" si="286"/>
        <v>256</v>
      </c>
      <c r="AA283" s="50">
        <f t="shared" si="286"/>
        <v>311</v>
      </c>
      <c r="AB283" s="50">
        <f t="shared" si="286"/>
        <v>367</v>
      </c>
      <c r="AC283" s="50">
        <f t="shared" si="286"/>
        <v>366</v>
      </c>
      <c r="AD283" s="50">
        <f t="shared" si="286"/>
        <v>368</v>
      </c>
      <c r="AE283" s="50">
        <f t="shared" si="286"/>
        <v>398</v>
      </c>
      <c r="AF283" s="50">
        <f t="shared" si="286"/>
        <v>399</v>
      </c>
      <c r="AG283" s="50">
        <f t="shared" si="286"/>
        <v>401</v>
      </c>
      <c r="AH283" s="50">
        <f t="shared" si="286"/>
        <v>402</v>
      </c>
      <c r="AI283" s="50">
        <f t="shared" si="286"/>
        <v>402</v>
      </c>
      <c r="AJ283" s="50">
        <f t="shared" si="286"/>
        <v>403</v>
      </c>
      <c r="AK283" s="50">
        <f t="shared" si="286"/>
        <v>405</v>
      </c>
      <c r="AL283" s="50">
        <f t="shared" si="286"/>
        <v>406</v>
      </c>
      <c r="AM283" s="50">
        <f t="shared" si="286"/>
        <v>405</v>
      </c>
      <c r="AN283" s="50">
        <f t="shared" si="286"/>
        <v>408</v>
      </c>
      <c r="AO283" s="50">
        <f t="shared" si="286"/>
        <v>438</v>
      </c>
      <c r="AP283" s="50">
        <f t="shared" si="286"/>
        <v>440</v>
      </c>
      <c r="AQ283" s="50">
        <f t="shared" si="286"/>
        <v>442</v>
      </c>
      <c r="AR283" s="50">
        <f t="shared" si="286"/>
        <v>444</v>
      </c>
      <c r="AS283" s="50">
        <f t="shared" si="286"/>
        <v>444</v>
      </c>
      <c r="AT283" s="50">
        <f t="shared" si="286"/>
        <v>445</v>
      </c>
      <c r="AU283" s="50">
        <f t="shared" si="286"/>
        <v>448</v>
      </c>
      <c r="AV283" s="16"/>
    </row>
    <row r="284" spans="4:48" hidden="1">
      <c r="D284" s="1" t="s">
        <v>177</v>
      </c>
      <c r="E284" s="1"/>
      <c r="F284" s="4" t="s">
        <v>169</v>
      </c>
      <c r="H284" s="17"/>
      <c r="I284" s="63">
        <v>0</v>
      </c>
      <c r="J284" s="50">
        <f t="shared" ref="J284:Y291" si="287">I283</f>
        <v>0</v>
      </c>
      <c r="K284" s="50">
        <f t="shared" si="287"/>
        <v>0</v>
      </c>
      <c r="L284" s="50">
        <f t="shared" si="287"/>
        <v>0</v>
      </c>
      <c r="M284" s="50">
        <f t="shared" si="287"/>
        <v>0</v>
      </c>
      <c r="N284" s="50">
        <f t="shared" si="287"/>
        <v>3</v>
      </c>
      <c r="O284" s="50">
        <f t="shared" si="287"/>
        <v>3</v>
      </c>
      <c r="P284" s="50">
        <f t="shared" si="287"/>
        <v>7</v>
      </c>
      <c r="Q284" s="50">
        <f t="shared" si="287"/>
        <v>17</v>
      </c>
      <c r="R284" s="50">
        <f t="shared" si="287"/>
        <v>25</v>
      </c>
      <c r="S284" s="50">
        <f t="shared" si="287"/>
        <v>33</v>
      </c>
      <c r="T284" s="50">
        <f t="shared" si="287"/>
        <v>50</v>
      </c>
      <c r="U284" s="50">
        <f t="shared" si="287"/>
        <v>66</v>
      </c>
      <c r="V284" s="50">
        <f t="shared" si="287"/>
        <v>90</v>
      </c>
      <c r="W284" s="50">
        <f t="shared" si="287"/>
        <v>109</v>
      </c>
      <c r="X284" s="50">
        <f t="shared" si="287"/>
        <v>127</v>
      </c>
      <c r="Y284" s="50">
        <f t="shared" si="287"/>
        <v>164</v>
      </c>
      <c r="Z284" s="50">
        <f t="shared" si="286"/>
        <v>200</v>
      </c>
      <c r="AA284" s="50">
        <f t="shared" si="286"/>
        <v>256</v>
      </c>
      <c r="AB284" s="50">
        <f t="shared" si="286"/>
        <v>311</v>
      </c>
      <c r="AC284" s="50">
        <f t="shared" si="286"/>
        <v>367</v>
      </c>
      <c r="AD284" s="50">
        <f t="shared" si="286"/>
        <v>366</v>
      </c>
      <c r="AE284" s="50">
        <f t="shared" si="286"/>
        <v>368</v>
      </c>
      <c r="AF284" s="50">
        <f t="shared" si="286"/>
        <v>398</v>
      </c>
      <c r="AG284" s="50">
        <f t="shared" si="286"/>
        <v>399</v>
      </c>
      <c r="AH284" s="50">
        <f t="shared" si="286"/>
        <v>401</v>
      </c>
      <c r="AI284" s="50">
        <f t="shared" si="286"/>
        <v>402</v>
      </c>
      <c r="AJ284" s="50">
        <f t="shared" si="286"/>
        <v>402</v>
      </c>
      <c r="AK284" s="50">
        <f t="shared" si="286"/>
        <v>403</v>
      </c>
      <c r="AL284" s="50">
        <f t="shared" si="286"/>
        <v>405</v>
      </c>
      <c r="AM284" s="50">
        <f t="shared" si="286"/>
        <v>406</v>
      </c>
      <c r="AN284" s="50">
        <f t="shared" si="286"/>
        <v>405</v>
      </c>
      <c r="AO284" s="50">
        <f t="shared" si="286"/>
        <v>408</v>
      </c>
      <c r="AP284" s="50">
        <f t="shared" si="286"/>
        <v>438</v>
      </c>
      <c r="AQ284" s="50">
        <f t="shared" si="286"/>
        <v>440</v>
      </c>
      <c r="AR284" s="50">
        <f t="shared" si="286"/>
        <v>442</v>
      </c>
      <c r="AS284" s="50">
        <f t="shared" si="286"/>
        <v>444</v>
      </c>
      <c r="AT284" s="50">
        <f t="shared" si="286"/>
        <v>444</v>
      </c>
      <c r="AU284" s="50">
        <f t="shared" si="286"/>
        <v>445</v>
      </c>
      <c r="AV284" s="16"/>
    </row>
    <row r="285" spans="4:48" hidden="1">
      <c r="D285" s="1" t="s">
        <v>178</v>
      </c>
      <c r="E285" s="1"/>
      <c r="F285" s="4" t="s">
        <v>169</v>
      </c>
      <c r="H285" s="17"/>
      <c r="I285" s="63">
        <v>0</v>
      </c>
      <c r="J285" s="50">
        <f t="shared" si="287"/>
        <v>0</v>
      </c>
      <c r="K285" s="50">
        <f t="shared" si="287"/>
        <v>0</v>
      </c>
      <c r="L285" s="50">
        <f t="shared" si="287"/>
        <v>0</v>
      </c>
      <c r="M285" s="50">
        <f t="shared" si="287"/>
        <v>0</v>
      </c>
      <c r="N285" s="50">
        <f t="shared" si="287"/>
        <v>0</v>
      </c>
      <c r="O285" s="50">
        <f t="shared" si="287"/>
        <v>3</v>
      </c>
      <c r="P285" s="50">
        <f t="shared" si="287"/>
        <v>3</v>
      </c>
      <c r="Q285" s="50">
        <f t="shared" si="287"/>
        <v>7</v>
      </c>
      <c r="R285" s="50">
        <f t="shared" si="287"/>
        <v>17</v>
      </c>
      <c r="S285" s="50">
        <f t="shared" si="287"/>
        <v>25</v>
      </c>
      <c r="T285" s="50">
        <f t="shared" si="287"/>
        <v>33</v>
      </c>
      <c r="U285" s="50">
        <f t="shared" si="287"/>
        <v>50</v>
      </c>
      <c r="V285" s="50">
        <f t="shared" si="287"/>
        <v>66</v>
      </c>
      <c r="W285" s="50">
        <f t="shared" si="287"/>
        <v>90</v>
      </c>
      <c r="X285" s="50">
        <f t="shared" si="286"/>
        <v>109</v>
      </c>
      <c r="Y285" s="50">
        <f t="shared" si="286"/>
        <v>127</v>
      </c>
      <c r="Z285" s="50">
        <f t="shared" si="286"/>
        <v>164</v>
      </c>
      <c r="AA285" s="50">
        <f t="shared" si="286"/>
        <v>200</v>
      </c>
      <c r="AB285" s="50">
        <f t="shared" si="286"/>
        <v>256</v>
      </c>
      <c r="AC285" s="50">
        <f t="shared" si="286"/>
        <v>311</v>
      </c>
      <c r="AD285" s="50">
        <f t="shared" si="286"/>
        <v>367</v>
      </c>
      <c r="AE285" s="50">
        <f t="shared" si="286"/>
        <v>366</v>
      </c>
      <c r="AF285" s="50">
        <f t="shared" si="286"/>
        <v>368</v>
      </c>
      <c r="AG285" s="50">
        <f t="shared" si="286"/>
        <v>398</v>
      </c>
      <c r="AH285" s="50">
        <f t="shared" si="286"/>
        <v>399</v>
      </c>
      <c r="AI285" s="50">
        <f t="shared" si="286"/>
        <v>401</v>
      </c>
      <c r="AJ285" s="50">
        <f t="shared" si="286"/>
        <v>402</v>
      </c>
      <c r="AK285" s="50">
        <f t="shared" si="286"/>
        <v>402</v>
      </c>
      <c r="AL285" s="50">
        <f t="shared" si="286"/>
        <v>403</v>
      </c>
      <c r="AM285" s="50">
        <f t="shared" si="286"/>
        <v>405</v>
      </c>
      <c r="AN285" s="50">
        <f t="shared" si="286"/>
        <v>406</v>
      </c>
      <c r="AO285" s="50">
        <f t="shared" si="286"/>
        <v>405</v>
      </c>
      <c r="AP285" s="50">
        <f t="shared" si="286"/>
        <v>408</v>
      </c>
      <c r="AQ285" s="50">
        <f t="shared" si="286"/>
        <v>438</v>
      </c>
      <c r="AR285" s="50">
        <f t="shared" si="286"/>
        <v>440</v>
      </c>
      <c r="AS285" s="50">
        <f t="shared" si="286"/>
        <v>442</v>
      </c>
      <c r="AT285" s="50">
        <f t="shared" si="286"/>
        <v>444</v>
      </c>
      <c r="AU285" s="50">
        <f t="shared" si="286"/>
        <v>444</v>
      </c>
      <c r="AV285" s="16"/>
    </row>
    <row r="286" spans="4:48" hidden="1">
      <c r="D286" s="1" t="s">
        <v>179</v>
      </c>
      <c r="E286" s="1"/>
      <c r="F286" s="4" t="s">
        <v>169</v>
      </c>
      <c r="H286" s="17"/>
      <c r="I286" s="63">
        <v>0</v>
      </c>
      <c r="J286" s="50">
        <f t="shared" si="287"/>
        <v>0</v>
      </c>
      <c r="K286" s="50">
        <f t="shared" si="287"/>
        <v>0</v>
      </c>
      <c r="L286" s="50">
        <f t="shared" si="287"/>
        <v>0</v>
      </c>
      <c r="M286" s="50">
        <f t="shared" si="287"/>
        <v>0</v>
      </c>
      <c r="N286" s="50">
        <f t="shared" si="287"/>
        <v>0</v>
      </c>
      <c r="O286" s="50">
        <f t="shared" si="287"/>
        <v>0</v>
      </c>
      <c r="P286" s="50">
        <f t="shared" si="287"/>
        <v>3</v>
      </c>
      <c r="Q286" s="50">
        <f t="shared" si="287"/>
        <v>3</v>
      </c>
      <c r="R286" s="50">
        <f t="shared" si="287"/>
        <v>7</v>
      </c>
      <c r="S286" s="50">
        <f t="shared" si="287"/>
        <v>17</v>
      </c>
      <c r="T286" s="50">
        <f t="shared" si="287"/>
        <v>25</v>
      </c>
      <c r="U286" s="50">
        <f t="shared" si="287"/>
        <v>33</v>
      </c>
      <c r="V286" s="50">
        <f t="shared" si="287"/>
        <v>50</v>
      </c>
      <c r="W286" s="50">
        <f t="shared" si="287"/>
        <v>66</v>
      </c>
      <c r="X286" s="50">
        <f t="shared" si="286"/>
        <v>90</v>
      </c>
      <c r="Y286" s="50">
        <f t="shared" si="286"/>
        <v>109</v>
      </c>
      <c r="Z286" s="50">
        <f t="shared" si="286"/>
        <v>127</v>
      </c>
      <c r="AA286" s="50">
        <f t="shared" si="286"/>
        <v>164</v>
      </c>
      <c r="AB286" s="50">
        <f t="shared" si="286"/>
        <v>200</v>
      </c>
      <c r="AC286" s="50">
        <f t="shared" si="286"/>
        <v>256</v>
      </c>
      <c r="AD286" s="50">
        <f t="shared" si="286"/>
        <v>311</v>
      </c>
      <c r="AE286" s="50">
        <f t="shared" si="286"/>
        <v>367</v>
      </c>
      <c r="AF286" s="50">
        <f t="shared" si="286"/>
        <v>366</v>
      </c>
      <c r="AG286" s="50">
        <f t="shared" si="286"/>
        <v>368</v>
      </c>
      <c r="AH286" s="50">
        <f t="shared" si="286"/>
        <v>398</v>
      </c>
      <c r="AI286" s="50">
        <f t="shared" si="286"/>
        <v>399</v>
      </c>
      <c r="AJ286" s="50">
        <f t="shared" si="286"/>
        <v>401</v>
      </c>
      <c r="AK286" s="50">
        <f t="shared" si="286"/>
        <v>402</v>
      </c>
      <c r="AL286" s="50">
        <f t="shared" si="286"/>
        <v>402</v>
      </c>
      <c r="AM286" s="50">
        <f t="shared" si="286"/>
        <v>403</v>
      </c>
      <c r="AN286" s="50">
        <f t="shared" si="286"/>
        <v>405</v>
      </c>
      <c r="AO286" s="50">
        <f t="shared" si="286"/>
        <v>406</v>
      </c>
      <c r="AP286" s="50">
        <f t="shared" si="286"/>
        <v>405</v>
      </c>
      <c r="AQ286" s="50">
        <f t="shared" si="286"/>
        <v>408</v>
      </c>
      <c r="AR286" s="50">
        <f t="shared" si="286"/>
        <v>438</v>
      </c>
      <c r="AS286" s="50">
        <f t="shared" si="286"/>
        <v>440</v>
      </c>
      <c r="AT286" s="50">
        <f t="shared" si="286"/>
        <v>442</v>
      </c>
      <c r="AU286" s="50">
        <f t="shared" si="286"/>
        <v>444</v>
      </c>
      <c r="AV286" s="16"/>
    </row>
    <row r="287" spans="4:48" hidden="1">
      <c r="D287" s="1" t="s">
        <v>180</v>
      </c>
      <c r="E287" s="1"/>
      <c r="F287" s="4" t="s">
        <v>169</v>
      </c>
      <c r="H287" s="17"/>
      <c r="I287" s="63">
        <v>0</v>
      </c>
      <c r="J287" s="50">
        <f t="shared" si="287"/>
        <v>0</v>
      </c>
      <c r="K287" s="50">
        <f t="shared" si="287"/>
        <v>0</v>
      </c>
      <c r="L287" s="50">
        <f t="shared" si="287"/>
        <v>0</v>
      </c>
      <c r="M287" s="50">
        <f t="shared" si="287"/>
        <v>0</v>
      </c>
      <c r="N287" s="50">
        <f t="shared" si="287"/>
        <v>0</v>
      </c>
      <c r="O287" s="50">
        <f t="shared" si="287"/>
        <v>0</v>
      </c>
      <c r="P287" s="50">
        <f t="shared" si="287"/>
        <v>0</v>
      </c>
      <c r="Q287" s="50">
        <f t="shared" si="287"/>
        <v>3</v>
      </c>
      <c r="R287" s="50">
        <f t="shared" si="287"/>
        <v>3</v>
      </c>
      <c r="S287" s="50">
        <f t="shared" si="287"/>
        <v>7</v>
      </c>
      <c r="T287" s="50">
        <f t="shared" si="287"/>
        <v>17</v>
      </c>
      <c r="U287" s="50">
        <f t="shared" si="287"/>
        <v>25</v>
      </c>
      <c r="V287" s="50">
        <f t="shared" si="287"/>
        <v>33</v>
      </c>
      <c r="W287" s="50">
        <f t="shared" si="287"/>
        <v>50</v>
      </c>
      <c r="X287" s="50">
        <f t="shared" si="286"/>
        <v>66</v>
      </c>
      <c r="Y287" s="50">
        <f t="shared" si="286"/>
        <v>90</v>
      </c>
      <c r="Z287" s="50">
        <f t="shared" si="286"/>
        <v>109</v>
      </c>
      <c r="AA287" s="50">
        <f t="shared" si="286"/>
        <v>127</v>
      </c>
      <c r="AB287" s="50">
        <f t="shared" si="286"/>
        <v>164</v>
      </c>
      <c r="AC287" s="50">
        <f t="shared" si="286"/>
        <v>200</v>
      </c>
      <c r="AD287" s="50">
        <f t="shared" si="286"/>
        <v>256</v>
      </c>
      <c r="AE287" s="50">
        <f t="shared" si="286"/>
        <v>311</v>
      </c>
      <c r="AF287" s="50">
        <f t="shared" si="286"/>
        <v>367</v>
      </c>
      <c r="AG287" s="50">
        <f t="shared" si="286"/>
        <v>366</v>
      </c>
      <c r="AH287" s="50">
        <f t="shared" si="286"/>
        <v>368</v>
      </c>
      <c r="AI287" s="50">
        <f t="shared" si="286"/>
        <v>398</v>
      </c>
      <c r="AJ287" s="50">
        <f t="shared" si="286"/>
        <v>399</v>
      </c>
      <c r="AK287" s="50">
        <f t="shared" si="286"/>
        <v>401</v>
      </c>
      <c r="AL287" s="50">
        <f t="shared" si="286"/>
        <v>402</v>
      </c>
      <c r="AM287" s="50">
        <f t="shared" si="286"/>
        <v>402</v>
      </c>
      <c r="AN287" s="50">
        <f t="shared" si="286"/>
        <v>403</v>
      </c>
      <c r="AO287" s="50">
        <f t="shared" si="286"/>
        <v>405</v>
      </c>
      <c r="AP287" s="50">
        <f t="shared" si="286"/>
        <v>406</v>
      </c>
      <c r="AQ287" s="50">
        <f t="shared" si="286"/>
        <v>405</v>
      </c>
      <c r="AR287" s="50">
        <f t="shared" si="286"/>
        <v>408</v>
      </c>
      <c r="AS287" s="50">
        <f t="shared" si="286"/>
        <v>438</v>
      </c>
      <c r="AT287" s="50">
        <f t="shared" si="286"/>
        <v>440</v>
      </c>
      <c r="AU287" s="50">
        <f t="shared" si="286"/>
        <v>442</v>
      </c>
      <c r="AV287" s="16"/>
    </row>
    <row r="288" spans="4:48" hidden="1">
      <c r="D288" s="1" t="s">
        <v>181</v>
      </c>
      <c r="E288" s="1"/>
      <c r="F288" s="4" t="s">
        <v>169</v>
      </c>
      <c r="H288" s="17"/>
      <c r="I288" s="63">
        <v>0</v>
      </c>
      <c r="J288" s="50">
        <f t="shared" si="287"/>
        <v>0</v>
      </c>
      <c r="K288" s="50">
        <f t="shared" si="287"/>
        <v>0</v>
      </c>
      <c r="L288" s="50">
        <f t="shared" si="287"/>
        <v>0</v>
      </c>
      <c r="M288" s="50">
        <f t="shared" si="287"/>
        <v>0</v>
      </c>
      <c r="N288" s="50">
        <f t="shared" si="287"/>
        <v>0</v>
      </c>
      <c r="O288" s="50">
        <f t="shared" si="287"/>
        <v>0</v>
      </c>
      <c r="P288" s="50">
        <f t="shared" si="287"/>
        <v>0</v>
      </c>
      <c r="Q288" s="50">
        <f t="shared" si="287"/>
        <v>0</v>
      </c>
      <c r="R288" s="50">
        <f t="shared" si="287"/>
        <v>3</v>
      </c>
      <c r="S288" s="50">
        <f t="shared" si="287"/>
        <v>3</v>
      </c>
      <c r="T288" s="50">
        <f t="shared" si="287"/>
        <v>7</v>
      </c>
      <c r="U288" s="50">
        <f t="shared" si="287"/>
        <v>17</v>
      </c>
      <c r="V288" s="50">
        <f t="shared" si="287"/>
        <v>25</v>
      </c>
      <c r="W288" s="50">
        <f t="shared" si="287"/>
        <v>33</v>
      </c>
      <c r="X288" s="50">
        <f t="shared" si="286"/>
        <v>50</v>
      </c>
      <c r="Y288" s="50">
        <f t="shared" si="286"/>
        <v>66</v>
      </c>
      <c r="Z288" s="50">
        <f t="shared" si="286"/>
        <v>90</v>
      </c>
      <c r="AA288" s="50">
        <f t="shared" si="286"/>
        <v>109</v>
      </c>
      <c r="AB288" s="50">
        <f t="shared" si="286"/>
        <v>127</v>
      </c>
      <c r="AC288" s="50">
        <f t="shared" si="286"/>
        <v>164</v>
      </c>
      <c r="AD288" s="50">
        <f t="shared" si="286"/>
        <v>200</v>
      </c>
      <c r="AE288" s="50">
        <f t="shared" si="286"/>
        <v>256</v>
      </c>
      <c r="AF288" s="50">
        <f t="shared" si="286"/>
        <v>311</v>
      </c>
      <c r="AG288" s="50">
        <f t="shared" si="286"/>
        <v>367</v>
      </c>
      <c r="AH288" s="50">
        <f t="shared" si="286"/>
        <v>366</v>
      </c>
      <c r="AI288" s="50">
        <f t="shared" si="286"/>
        <v>368</v>
      </c>
      <c r="AJ288" s="50">
        <f t="shared" si="286"/>
        <v>398</v>
      </c>
      <c r="AK288" s="50">
        <f t="shared" si="286"/>
        <v>399</v>
      </c>
      <c r="AL288" s="50">
        <f t="shared" si="286"/>
        <v>401</v>
      </c>
      <c r="AM288" s="50">
        <f t="shared" si="286"/>
        <v>402</v>
      </c>
      <c r="AN288" s="50">
        <f t="shared" si="286"/>
        <v>402</v>
      </c>
      <c r="AO288" s="50">
        <f t="shared" si="286"/>
        <v>403</v>
      </c>
      <c r="AP288" s="50">
        <f t="shared" si="286"/>
        <v>405</v>
      </c>
      <c r="AQ288" s="50">
        <f t="shared" si="286"/>
        <v>406</v>
      </c>
      <c r="AR288" s="50">
        <f t="shared" si="286"/>
        <v>405</v>
      </c>
      <c r="AS288" s="50">
        <f t="shared" si="286"/>
        <v>408</v>
      </c>
      <c r="AT288" s="50">
        <f t="shared" si="286"/>
        <v>438</v>
      </c>
      <c r="AU288" s="50">
        <f t="shared" si="286"/>
        <v>440</v>
      </c>
      <c r="AV288" s="16"/>
    </row>
    <row r="289" spans="4:48" hidden="1">
      <c r="D289" s="1" t="s">
        <v>182</v>
      </c>
      <c r="E289" s="1"/>
      <c r="F289" s="4" t="s">
        <v>169</v>
      </c>
      <c r="H289" s="17"/>
      <c r="I289" s="63">
        <v>0</v>
      </c>
      <c r="J289" s="50">
        <f t="shared" si="287"/>
        <v>0</v>
      </c>
      <c r="K289" s="50">
        <f t="shared" si="287"/>
        <v>0</v>
      </c>
      <c r="L289" s="50">
        <f t="shared" si="287"/>
        <v>0</v>
      </c>
      <c r="M289" s="50">
        <f t="shared" si="287"/>
        <v>0</v>
      </c>
      <c r="N289" s="50">
        <f t="shared" si="287"/>
        <v>0</v>
      </c>
      <c r="O289" s="50">
        <f t="shared" si="287"/>
        <v>0</v>
      </c>
      <c r="P289" s="50">
        <f t="shared" si="287"/>
        <v>0</v>
      </c>
      <c r="Q289" s="50">
        <f t="shared" si="287"/>
        <v>0</v>
      </c>
      <c r="R289" s="50">
        <f t="shared" si="287"/>
        <v>0</v>
      </c>
      <c r="S289" s="50">
        <f t="shared" si="287"/>
        <v>3</v>
      </c>
      <c r="T289" s="50">
        <f t="shared" si="287"/>
        <v>3</v>
      </c>
      <c r="U289" s="50">
        <f t="shared" si="287"/>
        <v>7</v>
      </c>
      <c r="V289" s="50">
        <f t="shared" si="287"/>
        <v>17</v>
      </c>
      <c r="W289" s="50">
        <f t="shared" si="287"/>
        <v>25</v>
      </c>
      <c r="X289" s="50">
        <f t="shared" si="286"/>
        <v>33</v>
      </c>
      <c r="Y289" s="50">
        <f t="shared" si="286"/>
        <v>50</v>
      </c>
      <c r="Z289" s="50">
        <f t="shared" si="286"/>
        <v>66</v>
      </c>
      <c r="AA289" s="50">
        <f t="shared" si="286"/>
        <v>90</v>
      </c>
      <c r="AB289" s="50">
        <f t="shared" si="286"/>
        <v>109</v>
      </c>
      <c r="AC289" s="50">
        <f t="shared" si="286"/>
        <v>127</v>
      </c>
      <c r="AD289" s="50">
        <f t="shared" si="286"/>
        <v>164</v>
      </c>
      <c r="AE289" s="50">
        <f t="shared" si="286"/>
        <v>200</v>
      </c>
      <c r="AF289" s="50">
        <f t="shared" si="286"/>
        <v>256</v>
      </c>
      <c r="AG289" s="50">
        <f t="shared" si="286"/>
        <v>311</v>
      </c>
      <c r="AH289" s="50">
        <f t="shared" si="286"/>
        <v>367</v>
      </c>
      <c r="AI289" s="50">
        <f t="shared" si="286"/>
        <v>366</v>
      </c>
      <c r="AJ289" s="50">
        <f t="shared" si="286"/>
        <v>368</v>
      </c>
      <c r="AK289" s="50">
        <f t="shared" si="286"/>
        <v>398</v>
      </c>
      <c r="AL289" s="50">
        <f t="shared" si="286"/>
        <v>399</v>
      </c>
      <c r="AM289" s="50">
        <f t="shared" si="286"/>
        <v>401</v>
      </c>
      <c r="AN289" s="50">
        <f t="shared" si="286"/>
        <v>402</v>
      </c>
      <c r="AO289" s="50">
        <f t="shared" si="286"/>
        <v>402</v>
      </c>
      <c r="AP289" s="50">
        <f t="shared" si="286"/>
        <v>403</v>
      </c>
      <c r="AQ289" s="50">
        <f t="shared" si="286"/>
        <v>405</v>
      </c>
      <c r="AR289" s="50">
        <f t="shared" si="286"/>
        <v>406</v>
      </c>
      <c r="AS289" s="50">
        <f t="shared" si="286"/>
        <v>405</v>
      </c>
      <c r="AT289" s="50">
        <f t="shared" si="286"/>
        <v>408</v>
      </c>
      <c r="AU289" s="50">
        <f t="shared" si="286"/>
        <v>438</v>
      </c>
      <c r="AV289" s="16"/>
    </row>
    <row r="290" spans="4:48" hidden="1">
      <c r="D290" s="1" t="s">
        <v>183</v>
      </c>
      <c r="E290" s="1"/>
      <c r="F290" s="4" t="s">
        <v>169</v>
      </c>
      <c r="H290" s="17"/>
      <c r="I290" s="63">
        <v>0</v>
      </c>
      <c r="J290" s="50">
        <f t="shared" si="287"/>
        <v>0</v>
      </c>
      <c r="K290" s="50">
        <f t="shared" si="287"/>
        <v>0</v>
      </c>
      <c r="L290" s="50">
        <f t="shared" si="287"/>
        <v>0</v>
      </c>
      <c r="M290" s="50">
        <f t="shared" si="287"/>
        <v>0</v>
      </c>
      <c r="N290" s="50">
        <f t="shared" si="287"/>
        <v>0</v>
      </c>
      <c r="O290" s="50">
        <f t="shared" si="287"/>
        <v>0</v>
      </c>
      <c r="P290" s="50">
        <f t="shared" si="287"/>
        <v>0</v>
      </c>
      <c r="Q290" s="50">
        <f t="shared" si="287"/>
        <v>0</v>
      </c>
      <c r="R290" s="50">
        <f t="shared" si="287"/>
        <v>0</v>
      </c>
      <c r="S290" s="50">
        <f t="shared" si="287"/>
        <v>0</v>
      </c>
      <c r="T290" s="50">
        <f t="shared" si="287"/>
        <v>3</v>
      </c>
      <c r="U290" s="50">
        <f t="shared" si="287"/>
        <v>3</v>
      </c>
      <c r="V290" s="50">
        <f t="shared" si="287"/>
        <v>7</v>
      </c>
      <c r="W290" s="50">
        <f t="shared" si="287"/>
        <v>17</v>
      </c>
      <c r="X290" s="50">
        <f t="shared" si="286"/>
        <v>25</v>
      </c>
      <c r="Y290" s="50">
        <f t="shared" si="286"/>
        <v>33</v>
      </c>
      <c r="Z290" s="50">
        <f t="shared" si="286"/>
        <v>50</v>
      </c>
      <c r="AA290" s="50">
        <f t="shared" si="286"/>
        <v>66</v>
      </c>
      <c r="AB290" s="50">
        <f t="shared" si="286"/>
        <v>90</v>
      </c>
      <c r="AC290" s="50">
        <f t="shared" si="286"/>
        <v>109</v>
      </c>
      <c r="AD290" s="50">
        <f t="shared" si="286"/>
        <v>127</v>
      </c>
      <c r="AE290" s="50">
        <f t="shared" si="286"/>
        <v>164</v>
      </c>
      <c r="AF290" s="50">
        <f t="shared" si="286"/>
        <v>200</v>
      </c>
      <c r="AG290" s="50">
        <f t="shared" si="286"/>
        <v>256</v>
      </c>
      <c r="AH290" s="50">
        <f t="shared" si="286"/>
        <v>311</v>
      </c>
      <c r="AI290" s="50">
        <f t="shared" si="286"/>
        <v>367</v>
      </c>
      <c r="AJ290" s="50">
        <f t="shared" si="286"/>
        <v>366</v>
      </c>
      <c r="AK290" s="50">
        <f t="shared" si="286"/>
        <v>368</v>
      </c>
      <c r="AL290" s="50">
        <f t="shared" si="286"/>
        <v>398</v>
      </c>
      <c r="AM290" s="50">
        <f t="shared" si="286"/>
        <v>399</v>
      </c>
      <c r="AN290" s="50">
        <f t="shared" si="286"/>
        <v>401</v>
      </c>
      <c r="AO290" s="50">
        <f t="shared" si="286"/>
        <v>402</v>
      </c>
      <c r="AP290" s="50">
        <f t="shared" si="286"/>
        <v>402</v>
      </c>
      <c r="AQ290" s="50">
        <f t="shared" si="286"/>
        <v>403</v>
      </c>
      <c r="AR290" s="50">
        <f t="shared" si="286"/>
        <v>405</v>
      </c>
      <c r="AS290" s="50">
        <f t="shared" si="286"/>
        <v>406</v>
      </c>
      <c r="AT290" s="50">
        <f t="shared" si="286"/>
        <v>405</v>
      </c>
      <c r="AU290" s="50">
        <f t="shared" si="286"/>
        <v>408</v>
      </c>
      <c r="AV290" s="16"/>
    </row>
    <row r="291" spans="4:48" hidden="1">
      <c r="D291" s="1" t="s">
        <v>184</v>
      </c>
      <c r="E291" s="1"/>
      <c r="F291" s="4" t="s">
        <v>169</v>
      </c>
      <c r="H291" s="17"/>
      <c r="I291" s="63">
        <v>0</v>
      </c>
      <c r="J291" s="50">
        <f t="shared" si="287"/>
        <v>0</v>
      </c>
      <c r="K291" s="50">
        <f t="shared" si="287"/>
        <v>0</v>
      </c>
      <c r="L291" s="50">
        <f t="shared" si="287"/>
        <v>0</v>
      </c>
      <c r="M291" s="50">
        <f t="shared" si="287"/>
        <v>0</v>
      </c>
      <c r="N291" s="50">
        <f t="shared" si="287"/>
        <v>0</v>
      </c>
      <c r="O291" s="50">
        <f t="shared" si="287"/>
        <v>0</v>
      </c>
      <c r="P291" s="50">
        <f t="shared" si="287"/>
        <v>0</v>
      </c>
      <c r="Q291" s="50">
        <f t="shared" si="287"/>
        <v>0</v>
      </c>
      <c r="R291" s="50">
        <f t="shared" si="287"/>
        <v>0</v>
      </c>
      <c r="S291" s="50">
        <f t="shared" si="287"/>
        <v>0</v>
      </c>
      <c r="T291" s="50">
        <f t="shared" si="287"/>
        <v>0</v>
      </c>
      <c r="U291" s="50">
        <f t="shared" si="287"/>
        <v>3</v>
      </c>
      <c r="V291" s="50">
        <f t="shared" si="287"/>
        <v>3</v>
      </c>
      <c r="W291" s="50">
        <f t="shared" si="287"/>
        <v>7</v>
      </c>
      <c r="X291" s="50">
        <f t="shared" si="286"/>
        <v>17</v>
      </c>
      <c r="Y291" s="50">
        <f t="shared" si="286"/>
        <v>25</v>
      </c>
      <c r="Z291" s="50">
        <f t="shared" si="286"/>
        <v>33</v>
      </c>
      <c r="AA291" s="50">
        <f t="shared" si="286"/>
        <v>50</v>
      </c>
      <c r="AB291" s="50">
        <f t="shared" si="286"/>
        <v>66</v>
      </c>
      <c r="AC291" s="50">
        <f t="shared" si="286"/>
        <v>90</v>
      </c>
      <c r="AD291" s="50">
        <f t="shared" si="286"/>
        <v>109</v>
      </c>
      <c r="AE291" s="50">
        <f t="shared" si="286"/>
        <v>127</v>
      </c>
      <c r="AF291" s="50">
        <f t="shared" si="286"/>
        <v>164</v>
      </c>
      <c r="AG291" s="50">
        <f t="shared" si="286"/>
        <v>200</v>
      </c>
      <c r="AH291" s="50">
        <f t="shared" si="286"/>
        <v>256</v>
      </c>
      <c r="AI291" s="50">
        <f t="shared" si="286"/>
        <v>311</v>
      </c>
      <c r="AJ291" s="50">
        <f t="shared" si="286"/>
        <v>367</v>
      </c>
      <c r="AK291" s="50">
        <f t="shared" si="286"/>
        <v>366</v>
      </c>
      <c r="AL291" s="50">
        <f t="shared" si="286"/>
        <v>368</v>
      </c>
      <c r="AM291" s="50">
        <f t="shared" si="286"/>
        <v>398</v>
      </c>
      <c r="AN291" s="50">
        <f t="shared" si="286"/>
        <v>399</v>
      </c>
      <c r="AO291" s="50">
        <f t="shared" si="286"/>
        <v>401</v>
      </c>
      <c r="AP291" s="50">
        <f t="shared" si="286"/>
        <v>402</v>
      </c>
      <c r="AQ291" s="50">
        <f t="shared" si="286"/>
        <v>402</v>
      </c>
      <c r="AR291" s="50">
        <f t="shared" si="286"/>
        <v>403</v>
      </c>
      <c r="AS291" s="50">
        <f t="shared" si="286"/>
        <v>405</v>
      </c>
      <c r="AT291" s="50">
        <f t="shared" si="286"/>
        <v>406</v>
      </c>
      <c r="AU291" s="50">
        <f t="shared" si="286"/>
        <v>405</v>
      </c>
      <c r="AV291" s="16"/>
    </row>
    <row r="292" spans="4:48" hidden="1">
      <c r="H292" s="17"/>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16"/>
    </row>
    <row r="293" spans="4:48" hidden="1">
      <c r="D293" s="1" t="s">
        <v>185</v>
      </c>
      <c r="F293" s="4" t="s">
        <v>169</v>
      </c>
      <c r="H293" s="17"/>
      <c r="I293" s="1">
        <f>SUM(I282:I291)</f>
        <v>0</v>
      </c>
      <c r="J293" s="50">
        <f>SUM(J282:J291)</f>
        <v>0</v>
      </c>
      <c r="K293" s="50">
        <f t="shared" ref="K293:O293" si="288">SUM(K282:K291)</f>
        <v>0</v>
      </c>
      <c r="L293" s="50">
        <f t="shared" si="288"/>
        <v>3</v>
      </c>
      <c r="M293" s="50">
        <f t="shared" si="288"/>
        <v>6</v>
      </c>
      <c r="N293" s="50">
        <f t="shared" si="288"/>
        <v>13</v>
      </c>
      <c r="O293" s="50">
        <f t="shared" si="288"/>
        <v>30</v>
      </c>
      <c r="P293" s="50">
        <f>SUM(P282:P291)</f>
        <v>55</v>
      </c>
      <c r="Q293" s="50">
        <f>SUM(Q282:Q291)</f>
        <v>88</v>
      </c>
      <c r="R293" s="50">
        <f t="shared" ref="R293:V293" si="289">SUM(R282:R291)</f>
        <v>138</v>
      </c>
      <c r="S293" s="50">
        <f t="shared" si="289"/>
        <v>204</v>
      </c>
      <c r="T293" s="50">
        <f t="shared" si="289"/>
        <v>294</v>
      </c>
      <c r="U293" s="50">
        <f t="shared" si="289"/>
        <v>403</v>
      </c>
      <c r="V293" s="50">
        <f t="shared" si="289"/>
        <v>527</v>
      </c>
      <c r="W293" s="50">
        <f>SUM(W282:W291)</f>
        <v>688</v>
      </c>
      <c r="X293" s="50">
        <f t="shared" ref="X293:AU293" si="290">SUM(X282:X291)</f>
        <v>881</v>
      </c>
      <c r="Y293" s="50">
        <f t="shared" si="290"/>
        <v>1120</v>
      </c>
      <c r="Z293" s="50">
        <f t="shared" si="290"/>
        <v>1406</v>
      </c>
      <c r="AA293" s="50">
        <f t="shared" si="290"/>
        <v>1740</v>
      </c>
      <c r="AB293" s="50">
        <f t="shared" si="290"/>
        <v>2056</v>
      </c>
      <c r="AC293" s="50">
        <f t="shared" si="290"/>
        <v>2358</v>
      </c>
      <c r="AD293" s="50">
        <f t="shared" si="290"/>
        <v>2666</v>
      </c>
      <c r="AE293" s="50">
        <f t="shared" si="290"/>
        <v>2956</v>
      </c>
      <c r="AF293" s="50">
        <f t="shared" si="290"/>
        <v>3230</v>
      </c>
      <c r="AG293" s="50">
        <f t="shared" si="290"/>
        <v>3468</v>
      </c>
      <c r="AH293" s="50">
        <f t="shared" si="290"/>
        <v>3670</v>
      </c>
      <c r="AI293" s="50">
        <f t="shared" si="290"/>
        <v>3817</v>
      </c>
      <c r="AJ293" s="50">
        <f t="shared" si="290"/>
        <v>3911</v>
      </c>
      <c r="AK293" s="50">
        <f t="shared" si="290"/>
        <v>3950</v>
      </c>
      <c r="AL293" s="50">
        <f t="shared" si="290"/>
        <v>3989</v>
      </c>
      <c r="AM293" s="50">
        <f t="shared" si="290"/>
        <v>4029</v>
      </c>
      <c r="AN293" s="50">
        <f t="shared" si="290"/>
        <v>4069</v>
      </c>
      <c r="AO293" s="50">
        <f t="shared" si="290"/>
        <v>4110</v>
      </c>
      <c r="AP293" s="50">
        <f t="shared" si="290"/>
        <v>4151</v>
      </c>
      <c r="AQ293" s="50">
        <f t="shared" si="290"/>
        <v>4193</v>
      </c>
      <c r="AR293" s="50">
        <f t="shared" si="290"/>
        <v>4235</v>
      </c>
      <c r="AS293" s="50">
        <f t="shared" si="290"/>
        <v>4277</v>
      </c>
      <c r="AT293" s="50">
        <f t="shared" si="290"/>
        <v>4320</v>
      </c>
      <c r="AU293" s="50">
        <f t="shared" si="290"/>
        <v>4363</v>
      </c>
      <c r="AV293" s="16"/>
    </row>
    <row r="294" spans="4:48" hidden="1">
      <c r="H294" s="17"/>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16"/>
    </row>
    <row r="295" spans="4:48" hidden="1">
      <c r="D295" s="1" t="s">
        <v>186</v>
      </c>
      <c r="F295" s="4" t="s">
        <v>169</v>
      </c>
      <c r="H295" s="17"/>
      <c r="I295" s="50">
        <f>I87+I100-I282</f>
        <v>299</v>
      </c>
      <c r="J295" s="50">
        <f>J87+J100-J282</f>
        <v>328</v>
      </c>
      <c r="K295" s="50">
        <f t="shared" ref="K295:O295" si="291">K87+K100-K282</f>
        <v>329</v>
      </c>
      <c r="L295" s="50">
        <f t="shared" si="291"/>
        <v>327</v>
      </c>
      <c r="M295" s="50">
        <f t="shared" si="291"/>
        <v>327</v>
      </c>
      <c r="N295" s="50">
        <f t="shared" si="291"/>
        <v>323</v>
      </c>
      <c r="O295" s="50">
        <f t="shared" si="291"/>
        <v>313</v>
      </c>
      <c r="P295" s="50">
        <f>P87+P100-P282</f>
        <v>306</v>
      </c>
      <c r="Q295" s="50">
        <f>Q87+Q100-Q282</f>
        <v>298</v>
      </c>
      <c r="R295" s="50">
        <f t="shared" ref="R295:V295" si="292">R87+R100-R282</f>
        <v>281</v>
      </c>
      <c r="S295" s="50">
        <f t="shared" si="292"/>
        <v>266</v>
      </c>
      <c r="T295" s="50">
        <f t="shared" si="292"/>
        <v>271</v>
      </c>
      <c r="U295" s="50">
        <f t="shared" si="292"/>
        <v>253</v>
      </c>
      <c r="V295" s="50">
        <f t="shared" si="292"/>
        <v>237</v>
      </c>
      <c r="W295" s="50">
        <f>W87+W100-W282</f>
        <v>200</v>
      </c>
      <c r="X295" s="50">
        <f t="shared" ref="X295:AU295" si="293">X87+X100-X282</f>
        <v>164</v>
      </c>
      <c r="Y295" s="50">
        <f t="shared" si="293"/>
        <v>109</v>
      </c>
      <c r="Z295" s="50">
        <f t="shared" si="293"/>
        <v>55</v>
      </c>
      <c r="AA295" s="50">
        <f t="shared" si="293"/>
        <v>0</v>
      </c>
      <c r="AB295" s="50">
        <f t="shared" si="293"/>
        <v>0</v>
      </c>
      <c r="AC295" s="50">
        <f t="shared" si="293"/>
        <v>0</v>
      </c>
      <c r="AD295" s="50">
        <f t="shared" si="293"/>
        <v>0</v>
      </c>
      <c r="AE295" s="50">
        <f t="shared" si="293"/>
        <v>0</v>
      </c>
      <c r="AF295" s="50">
        <f t="shared" si="293"/>
        <v>0</v>
      </c>
      <c r="AG295" s="50">
        <f t="shared" si="293"/>
        <v>0</v>
      </c>
      <c r="AH295" s="50">
        <f t="shared" si="293"/>
        <v>0</v>
      </c>
      <c r="AI295" s="50">
        <f t="shared" si="293"/>
        <v>0</v>
      </c>
      <c r="AJ295" s="50">
        <f t="shared" si="293"/>
        <v>0</v>
      </c>
      <c r="AK295" s="50">
        <f t="shared" si="293"/>
        <v>0</v>
      </c>
      <c r="AL295" s="50">
        <f t="shared" si="293"/>
        <v>0</v>
      </c>
      <c r="AM295" s="50">
        <f t="shared" si="293"/>
        <v>0</v>
      </c>
      <c r="AN295" s="50">
        <f t="shared" si="293"/>
        <v>0</v>
      </c>
      <c r="AO295" s="50">
        <f t="shared" si="293"/>
        <v>0</v>
      </c>
      <c r="AP295" s="50">
        <f t="shared" si="293"/>
        <v>0</v>
      </c>
      <c r="AQ295" s="50">
        <f t="shared" si="293"/>
        <v>0</v>
      </c>
      <c r="AR295" s="50">
        <f t="shared" si="293"/>
        <v>0</v>
      </c>
      <c r="AS295" s="50">
        <f t="shared" si="293"/>
        <v>0</v>
      </c>
      <c r="AT295" s="50">
        <f t="shared" si="293"/>
        <v>0</v>
      </c>
      <c r="AU295" s="50">
        <f t="shared" si="293"/>
        <v>0</v>
      </c>
      <c r="AV295" s="16"/>
    </row>
    <row r="296" spans="4:48" hidden="1">
      <c r="D296" s="1" t="s">
        <v>187</v>
      </c>
      <c r="F296" s="4" t="s">
        <v>169</v>
      </c>
      <c r="H296" s="17"/>
      <c r="I296" s="50">
        <f t="shared" ref="I296:J304" si="294">I88+I101-I283</f>
        <v>299</v>
      </c>
      <c r="J296" s="50">
        <f t="shared" si="294"/>
        <v>299</v>
      </c>
      <c r="K296" s="50">
        <f t="shared" ref="K296:Q296" si="295">K88+K101-K283</f>
        <v>328</v>
      </c>
      <c r="L296" s="50">
        <f t="shared" si="295"/>
        <v>329</v>
      </c>
      <c r="M296" s="50">
        <f t="shared" si="295"/>
        <v>327</v>
      </c>
      <c r="N296" s="50">
        <f t="shared" si="295"/>
        <v>327</v>
      </c>
      <c r="O296" s="50">
        <f t="shared" si="295"/>
        <v>323</v>
      </c>
      <c r="P296" s="50">
        <f t="shared" si="295"/>
        <v>313</v>
      </c>
      <c r="Q296" s="50">
        <f t="shared" si="295"/>
        <v>306</v>
      </c>
      <c r="R296" s="50">
        <f t="shared" ref="R296:AE296" si="296">R88+R101-R283</f>
        <v>298</v>
      </c>
      <c r="S296" s="50">
        <f t="shared" si="296"/>
        <v>281</v>
      </c>
      <c r="T296" s="50">
        <f t="shared" si="296"/>
        <v>266</v>
      </c>
      <c r="U296" s="50">
        <f t="shared" si="296"/>
        <v>271</v>
      </c>
      <c r="V296" s="50">
        <f t="shared" si="296"/>
        <v>253</v>
      </c>
      <c r="W296" s="50">
        <f t="shared" si="296"/>
        <v>237</v>
      </c>
      <c r="X296" s="50">
        <f t="shared" si="296"/>
        <v>200</v>
      </c>
      <c r="Y296" s="50">
        <f t="shared" si="296"/>
        <v>164</v>
      </c>
      <c r="Z296" s="50">
        <f t="shared" si="296"/>
        <v>109</v>
      </c>
      <c r="AA296" s="50">
        <f t="shared" si="296"/>
        <v>55</v>
      </c>
      <c r="AB296" s="50">
        <f t="shared" si="296"/>
        <v>0</v>
      </c>
      <c r="AC296" s="50">
        <f t="shared" si="296"/>
        <v>0</v>
      </c>
      <c r="AD296" s="50">
        <f t="shared" si="296"/>
        <v>0</v>
      </c>
      <c r="AE296" s="50">
        <f t="shared" si="296"/>
        <v>0</v>
      </c>
      <c r="AF296" s="50">
        <f t="shared" ref="AF296:AU296" si="297">AF88+AF101-AF283</f>
        <v>0</v>
      </c>
      <c r="AG296" s="50">
        <f t="shared" si="297"/>
        <v>0</v>
      </c>
      <c r="AH296" s="50">
        <f t="shared" si="297"/>
        <v>0</v>
      </c>
      <c r="AI296" s="50">
        <f t="shared" si="297"/>
        <v>0</v>
      </c>
      <c r="AJ296" s="50">
        <f t="shared" si="297"/>
        <v>0</v>
      </c>
      <c r="AK296" s="50">
        <f t="shared" si="297"/>
        <v>0</v>
      </c>
      <c r="AL296" s="50">
        <f t="shared" si="297"/>
        <v>0</v>
      </c>
      <c r="AM296" s="50">
        <f t="shared" si="297"/>
        <v>0</v>
      </c>
      <c r="AN296" s="50">
        <f t="shared" si="297"/>
        <v>0</v>
      </c>
      <c r="AO296" s="50">
        <f t="shared" si="297"/>
        <v>0</v>
      </c>
      <c r="AP296" s="50">
        <f t="shared" si="297"/>
        <v>0</v>
      </c>
      <c r="AQ296" s="50">
        <f t="shared" si="297"/>
        <v>0</v>
      </c>
      <c r="AR296" s="50">
        <f t="shared" si="297"/>
        <v>0</v>
      </c>
      <c r="AS296" s="50">
        <f t="shared" si="297"/>
        <v>0</v>
      </c>
      <c r="AT296" s="50">
        <f t="shared" si="297"/>
        <v>0</v>
      </c>
      <c r="AU296" s="50">
        <f t="shared" si="297"/>
        <v>0</v>
      </c>
      <c r="AV296" s="16"/>
    </row>
    <row r="297" spans="4:48" hidden="1">
      <c r="D297" s="1" t="s">
        <v>188</v>
      </c>
      <c r="F297" s="4" t="s">
        <v>169</v>
      </c>
      <c r="H297" s="17"/>
      <c r="I297" s="50">
        <f t="shared" si="294"/>
        <v>299</v>
      </c>
      <c r="J297" s="50">
        <f t="shared" si="294"/>
        <v>299</v>
      </c>
      <c r="K297" s="50">
        <f t="shared" ref="K297:Q297" si="298">K89+K102-K284</f>
        <v>299</v>
      </c>
      <c r="L297" s="50">
        <f t="shared" si="298"/>
        <v>328</v>
      </c>
      <c r="M297" s="50">
        <f t="shared" si="298"/>
        <v>329</v>
      </c>
      <c r="N297" s="50">
        <f t="shared" si="298"/>
        <v>327</v>
      </c>
      <c r="O297" s="50">
        <f t="shared" si="298"/>
        <v>327</v>
      </c>
      <c r="P297" s="50">
        <f t="shared" si="298"/>
        <v>323</v>
      </c>
      <c r="Q297" s="50">
        <f t="shared" si="298"/>
        <v>313</v>
      </c>
      <c r="R297" s="50">
        <f t="shared" ref="R297:AE297" si="299">R89+R102-R284</f>
        <v>306</v>
      </c>
      <c r="S297" s="50">
        <f t="shared" si="299"/>
        <v>298</v>
      </c>
      <c r="T297" s="50">
        <f t="shared" si="299"/>
        <v>281</v>
      </c>
      <c r="U297" s="50">
        <f t="shared" si="299"/>
        <v>266</v>
      </c>
      <c r="V297" s="50">
        <f t="shared" si="299"/>
        <v>271</v>
      </c>
      <c r="W297" s="50">
        <f t="shared" si="299"/>
        <v>253</v>
      </c>
      <c r="X297" s="50">
        <f t="shared" si="299"/>
        <v>237</v>
      </c>
      <c r="Y297" s="50">
        <f t="shared" si="299"/>
        <v>200</v>
      </c>
      <c r="Z297" s="50">
        <f t="shared" si="299"/>
        <v>164</v>
      </c>
      <c r="AA297" s="50">
        <f t="shared" si="299"/>
        <v>109</v>
      </c>
      <c r="AB297" s="50">
        <f t="shared" si="299"/>
        <v>55</v>
      </c>
      <c r="AC297" s="50">
        <f t="shared" si="299"/>
        <v>0</v>
      </c>
      <c r="AD297" s="50">
        <f t="shared" si="299"/>
        <v>0</v>
      </c>
      <c r="AE297" s="50">
        <f t="shared" si="299"/>
        <v>0</v>
      </c>
      <c r="AF297" s="50">
        <f t="shared" ref="AF297:AU297" si="300">AF89+AF102-AF284</f>
        <v>0</v>
      </c>
      <c r="AG297" s="50">
        <f t="shared" si="300"/>
        <v>0</v>
      </c>
      <c r="AH297" s="50">
        <f t="shared" si="300"/>
        <v>0</v>
      </c>
      <c r="AI297" s="50">
        <f t="shared" si="300"/>
        <v>0</v>
      </c>
      <c r="AJ297" s="50">
        <f t="shared" si="300"/>
        <v>0</v>
      </c>
      <c r="AK297" s="50">
        <f t="shared" si="300"/>
        <v>0</v>
      </c>
      <c r="AL297" s="50">
        <f t="shared" si="300"/>
        <v>0</v>
      </c>
      <c r="AM297" s="50">
        <f t="shared" si="300"/>
        <v>0</v>
      </c>
      <c r="AN297" s="50">
        <f t="shared" si="300"/>
        <v>0</v>
      </c>
      <c r="AO297" s="50">
        <f t="shared" si="300"/>
        <v>0</v>
      </c>
      <c r="AP297" s="50">
        <f t="shared" si="300"/>
        <v>0</v>
      </c>
      <c r="AQ297" s="50">
        <f t="shared" si="300"/>
        <v>0</v>
      </c>
      <c r="AR297" s="50">
        <f t="shared" si="300"/>
        <v>0</v>
      </c>
      <c r="AS297" s="50">
        <f t="shared" si="300"/>
        <v>0</v>
      </c>
      <c r="AT297" s="50">
        <f t="shared" si="300"/>
        <v>0</v>
      </c>
      <c r="AU297" s="50">
        <f t="shared" si="300"/>
        <v>0</v>
      </c>
      <c r="AV297" s="16"/>
    </row>
    <row r="298" spans="4:48" hidden="1">
      <c r="D298" s="1" t="s">
        <v>189</v>
      </c>
      <c r="F298" s="4" t="s">
        <v>169</v>
      </c>
      <c r="H298" s="17"/>
      <c r="I298" s="50">
        <f t="shared" si="294"/>
        <v>299</v>
      </c>
      <c r="J298" s="50">
        <f t="shared" si="294"/>
        <v>299</v>
      </c>
      <c r="K298" s="50">
        <f t="shared" ref="K298:Q298" si="301">K90+K103-K285</f>
        <v>299</v>
      </c>
      <c r="L298" s="50">
        <f t="shared" si="301"/>
        <v>299</v>
      </c>
      <c r="M298" s="50">
        <f t="shared" si="301"/>
        <v>328</v>
      </c>
      <c r="N298" s="50">
        <f t="shared" si="301"/>
        <v>329</v>
      </c>
      <c r="O298" s="50">
        <f t="shared" si="301"/>
        <v>327</v>
      </c>
      <c r="P298" s="50">
        <f t="shared" si="301"/>
        <v>327</v>
      </c>
      <c r="Q298" s="50">
        <f t="shared" si="301"/>
        <v>323</v>
      </c>
      <c r="R298" s="50">
        <f t="shared" ref="R298:AE298" si="302">R90+R103-R285</f>
        <v>313</v>
      </c>
      <c r="S298" s="50">
        <f t="shared" si="302"/>
        <v>306</v>
      </c>
      <c r="T298" s="50">
        <f t="shared" si="302"/>
        <v>298</v>
      </c>
      <c r="U298" s="50">
        <f t="shared" si="302"/>
        <v>281</v>
      </c>
      <c r="V298" s="50">
        <f t="shared" si="302"/>
        <v>266</v>
      </c>
      <c r="W298" s="50">
        <f t="shared" si="302"/>
        <v>271</v>
      </c>
      <c r="X298" s="50">
        <f t="shared" si="302"/>
        <v>253</v>
      </c>
      <c r="Y298" s="50">
        <f t="shared" si="302"/>
        <v>237</v>
      </c>
      <c r="Z298" s="50">
        <f t="shared" si="302"/>
        <v>200</v>
      </c>
      <c r="AA298" s="50">
        <f t="shared" si="302"/>
        <v>164</v>
      </c>
      <c r="AB298" s="50">
        <f t="shared" si="302"/>
        <v>109</v>
      </c>
      <c r="AC298" s="50">
        <f t="shared" si="302"/>
        <v>55</v>
      </c>
      <c r="AD298" s="50">
        <f t="shared" si="302"/>
        <v>0</v>
      </c>
      <c r="AE298" s="50">
        <f t="shared" si="302"/>
        <v>0</v>
      </c>
      <c r="AF298" s="50">
        <f t="shared" ref="AF298:AU298" si="303">AF90+AF103-AF285</f>
        <v>0</v>
      </c>
      <c r="AG298" s="50">
        <f t="shared" si="303"/>
        <v>0</v>
      </c>
      <c r="AH298" s="50">
        <f t="shared" si="303"/>
        <v>0</v>
      </c>
      <c r="AI298" s="50">
        <f t="shared" si="303"/>
        <v>0</v>
      </c>
      <c r="AJ298" s="50">
        <f t="shared" si="303"/>
        <v>0</v>
      </c>
      <c r="AK298" s="50">
        <f t="shared" si="303"/>
        <v>0</v>
      </c>
      <c r="AL298" s="50">
        <f t="shared" si="303"/>
        <v>0</v>
      </c>
      <c r="AM298" s="50">
        <f t="shared" si="303"/>
        <v>0</v>
      </c>
      <c r="AN298" s="50">
        <f t="shared" si="303"/>
        <v>0</v>
      </c>
      <c r="AO298" s="50">
        <f t="shared" si="303"/>
        <v>0</v>
      </c>
      <c r="AP298" s="50">
        <f t="shared" si="303"/>
        <v>0</v>
      </c>
      <c r="AQ298" s="50">
        <f t="shared" si="303"/>
        <v>0</v>
      </c>
      <c r="AR298" s="50">
        <f t="shared" si="303"/>
        <v>0</v>
      </c>
      <c r="AS298" s="50">
        <f t="shared" si="303"/>
        <v>0</v>
      </c>
      <c r="AT298" s="50">
        <f t="shared" si="303"/>
        <v>0</v>
      </c>
      <c r="AU298" s="50">
        <f t="shared" si="303"/>
        <v>0</v>
      </c>
      <c r="AV298" s="16"/>
    </row>
    <row r="299" spans="4:48" hidden="1">
      <c r="D299" s="1" t="s">
        <v>190</v>
      </c>
      <c r="F299" s="4" t="s">
        <v>169</v>
      </c>
      <c r="H299" s="17"/>
      <c r="I299" s="50">
        <f t="shared" si="294"/>
        <v>299</v>
      </c>
      <c r="J299" s="50">
        <f t="shared" si="294"/>
        <v>299</v>
      </c>
      <c r="K299" s="50">
        <f t="shared" ref="K299:Q299" si="304">K91+K104-K286</f>
        <v>299</v>
      </c>
      <c r="L299" s="50">
        <f t="shared" si="304"/>
        <v>299</v>
      </c>
      <c r="M299" s="50">
        <f t="shared" si="304"/>
        <v>299</v>
      </c>
      <c r="N299" s="50">
        <f t="shared" si="304"/>
        <v>328</v>
      </c>
      <c r="O299" s="50">
        <f t="shared" si="304"/>
        <v>329</v>
      </c>
      <c r="P299" s="50">
        <f t="shared" si="304"/>
        <v>327</v>
      </c>
      <c r="Q299" s="50">
        <f t="shared" si="304"/>
        <v>327</v>
      </c>
      <c r="R299" s="50">
        <f t="shared" ref="R299:AE299" si="305">R91+R104-R286</f>
        <v>323</v>
      </c>
      <c r="S299" s="50">
        <f t="shared" si="305"/>
        <v>313</v>
      </c>
      <c r="T299" s="50">
        <f t="shared" si="305"/>
        <v>306</v>
      </c>
      <c r="U299" s="50">
        <f t="shared" si="305"/>
        <v>298</v>
      </c>
      <c r="V299" s="50">
        <f t="shared" si="305"/>
        <v>281</v>
      </c>
      <c r="W299" s="50">
        <f t="shared" si="305"/>
        <v>266</v>
      </c>
      <c r="X299" s="50">
        <f t="shared" si="305"/>
        <v>271</v>
      </c>
      <c r="Y299" s="50">
        <f t="shared" si="305"/>
        <v>253</v>
      </c>
      <c r="Z299" s="50">
        <f t="shared" si="305"/>
        <v>237</v>
      </c>
      <c r="AA299" s="50">
        <f t="shared" si="305"/>
        <v>200</v>
      </c>
      <c r="AB299" s="50">
        <f t="shared" si="305"/>
        <v>164</v>
      </c>
      <c r="AC299" s="50">
        <f t="shared" si="305"/>
        <v>109</v>
      </c>
      <c r="AD299" s="50">
        <f t="shared" si="305"/>
        <v>55</v>
      </c>
      <c r="AE299" s="50">
        <f t="shared" si="305"/>
        <v>0</v>
      </c>
      <c r="AF299" s="50">
        <f t="shared" ref="AF299:AU299" si="306">AF91+AF104-AF286</f>
        <v>0</v>
      </c>
      <c r="AG299" s="50">
        <f t="shared" si="306"/>
        <v>0</v>
      </c>
      <c r="AH299" s="50">
        <f t="shared" si="306"/>
        <v>0</v>
      </c>
      <c r="AI299" s="50">
        <f t="shared" si="306"/>
        <v>0</v>
      </c>
      <c r="AJ299" s="50">
        <f t="shared" si="306"/>
        <v>0</v>
      </c>
      <c r="AK299" s="50">
        <f t="shared" si="306"/>
        <v>0</v>
      </c>
      <c r="AL299" s="50">
        <f t="shared" si="306"/>
        <v>0</v>
      </c>
      <c r="AM299" s="50">
        <f t="shared" si="306"/>
        <v>0</v>
      </c>
      <c r="AN299" s="50">
        <f t="shared" si="306"/>
        <v>0</v>
      </c>
      <c r="AO299" s="50">
        <f t="shared" si="306"/>
        <v>0</v>
      </c>
      <c r="AP299" s="50">
        <f t="shared" si="306"/>
        <v>0</v>
      </c>
      <c r="AQ299" s="50">
        <f t="shared" si="306"/>
        <v>0</v>
      </c>
      <c r="AR299" s="50">
        <f t="shared" si="306"/>
        <v>0</v>
      </c>
      <c r="AS299" s="50">
        <f t="shared" si="306"/>
        <v>0</v>
      </c>
      <c r="AT299" s="50">
        <f t="shared" si="306"/>
        <v>0</v>
      </c>
      <c r="AU299" s="50">
        <f t="shared" si="306"/>
        <v>0</v>
      </c>
      <c r="AV299" s="16"/>
    </row>
    <row r="300" spans="4:48" hidden="1">
      <c r="D300" s="1" t="s">
        <v>191</v>
      </c>
      <c r="F300" s="4" t="s">
        <v>169</v>
      </c>
      <c r="H300" s="17"/>
      <c r="I300" s="50">
        <f t="shared" si="294"/>
        <v>299</v>
      </c>
      <c r="J300" s="50">
        <f t="shared" si="294"/>
        <v>299</v>
      </c>
      <c r="K300" s="50">
        <f t="shared" ref="K300:Q300" si="307">K92+K105-K287</f>
        <v>299</v>
      </c>
      <c r="L300" s="50">
        <f t="shared" si="307"/>
        <v>299</v>
      </c>
      <c r="M300" s="50">
        <f t="shared" si="307"/>
        <v>299</v>
      </c>
      <c r="N300" s="50">
        <f t="shared" si="307"/>
        <v>299</v>
      </c>
      <c r="O300" s="50">
        <f t="shared" si="307"/>
        <v>328</v>
      </c>
      <c r="P300" s="50">
        <f t="shared" si="307"/>
        <v>329</v>
      </c>
      <c r="Q300" s="50">
        <f t="shared" si="307"/>
        <v>327</v>
      </c>
      <c r="R300" s="50">
        <f t="shared" ref="R300:AE300" si="308">R92+R105-R287</f>
        <v>327</v>
      </c>
      <c r="S300" s="50">
        <f t="shared" si="308"/>
        <v>323</v>
      </c>
      <c r="T300" s="50">
        <f t="shared" si="308"/>
        <v>313</v>
      </c>
      <c r="U300" s="50">
        <f t="shared" si="308"/>
        <v>306</v>
      </c>
      <c r="V300" s="50">
        <f t="shared" si="308"/>
        <v>298</v>
      </c>
      <c r="W300" s="50">
        <f t="shared" si="308"/>
        <v>281</v>
      </c>
      <c r="X300" s="50">
        <f t="shared" si="308"/>
        <v>266</v>
      </c>
      <c r="Y300" s="50">
        <f t="shared" si="308"/>
        <v>271</v>
      </c>
      <c r="Z300" s="50">
        <f t="shared" si="308"/>
        <v>253</v>
      </c>
      <c r="AA300" s="50">
        <f t="shared" si="308"/>
        <v>237</v>
      </c>
      <c r="AB300" s="50">
        <f t="shared" si="308"/>
        <v>200</v>
      </c>
      <c r="AC300" s="50">
        <f t="shared" si="308"/>
        <v>164</v>
      </c>
      <c r="AD300" s="50">
        <f t="shared" si="308"/>
        <v>109</v>
      </c>
      <c r="AE300" s="50">
        <f t="shared" si="308"/>
        <v>55</v>
      </c>
      <c r="AF300" s="50">
        <f t="shared" ref="AF300:AU300" si="309">AF92+AF105-AF287</f>
        <v>0</v>
      </c>
      <c r="AG300" s="50">
        <f t="shared" si="309"/>
        <v>0</v>
      </c>
      <c r="AH300" s="50">
        <f t="shared" si="309"/>
        <v>0</v>
      </c>
      <c r="AI300" s="50">
        <f t="shared" si="309"/>
        <v>0</v>
      </c>
      <c r="AJ300" s="50">
        <f t="shared" si="309"/>
        <v>0</v>
      </c>
      <c r="AK300" s="50">
        <f t="shared" si="309"/>
        <v>0</v>
      </c>
      <c r="AL300" s="50">
        <f t="shared" si="309"/>
        <v>0</v>
      </c>
      <c r="AM300" s="50">
        <f t="shared" si="309"/>
        <v>0</v>
      </c>
      <c r="AN300" s="50">
        <f t="shared" si="309"/>
        <v>0</v>
      </c>
      <c r="AO300" s="50">
        <f t="shared" si="309"/>
        <v>0</v>
      </c>
      <c r="AP300" s="50">
        <f t="shared" si="309"/>
        <v>0</v>
      </c>
      <c r="AQ300" s="50">
        <f t="shared" si="309"/>
        <v>0</v>
      </c>
      <c r="AR300" s="50">
        <f t="shared" si="309"/>
        <v>0</v>
      </c>
      <c r="AS300" s="50">
        <f t="shared" si="309"/>
        <v>0</v>
      </c>
      <c r="AT300" s="50">
        <f t="shared" si="309"/>
        <v>0</v>
      </c>
      <c r="AU300" s="50">
        <f t="shared" si="309"/>
        <v>0</v>
      </c>
      <c r="AV300" s="16"/>
    </row>
    <row r="301" spans="4:48" hidden="1">
      <c r="D301" s="1" t="s">
        <v>192</v>
      </c>
      <c r="E301" s="1"/>
      <c r="F301" s="4" t="s">
        <v>169</v>
      </c>
      <c r="H301" s="17"/>
      <c r="I301" s="50">
        <f t="shared" si="294"/>
        <v>299</v>
      </c>
      <c r="J301" s="50">
        <f t="shared" si="294"/>
        <v>299</v>
      </c>
      <c r="K301" s="50">
        <f t="shared" ref="K301:Q301" si="310">K93+K106-K288</f>
        <v>299</v>
      </c>
      <c r="L301" s="50">
        <f t="shared" si="310"/>
        <v>299</v>
      </c>
      <c r="M301" s="50">
        <f t="shared" si="310"/>
        <v>299</v>
      </c>
      <c r="N301" s="50">
        <f t="shared" si="310"/>
        <v>299</v>
      </c>
      <c r="O301" s="50">
        <f t="shared" si="310"/>
        <v>299</v>
      </c>
      <c r="P301" s="50">
        <f t="shared" si="310"/>
        <v>328</v>
      </c>
      <c r="Q301" s="50">
        <f t="shared" si="310"/>
        <v>329</v>
      </c>
      <c r="R301" s="50">
        <f t="shared" ref="R301:AE301" si="311">R93+R106-R288</f>
        <v>327</v>
      </c>
      <c r="S301" s="50">
        <f t="shared" si="311"/>
        <v>327</v>
      </c>
      <c r="T301" s="50">
        <f t="shared" si="311"/>
        <v>323</v>
      </c>
      <c r="U301" s="50">
        <f t="shared" si="311"/>
        <v>313</v>
      </c>
      <c r="V301" s="50">
        <f t="shared" si="311"/>
        <v>306</v>
      </c>
      <c r="W301" s="50">
        <f t="shared" si="311"/>
        <v>298</v>
      </c>
      <c r="X301" s="50">
        <f t="shared" si="311"/>
        <v>281</v>
      </c>
      <c r="Y301" s="50">
        <f t="shared" si="311"/>
        <v>266</v>
      </c>
      <c r="Z301" s="50">
        <f t="shared" si="311"/>
        <v>271</v>
      </c>
      <c r="AA301" s="50">
        <f t="shared" si="311"/>
        <v>253</v>
      </c>
      <c r="AB301" s="50">
        <f t="shared" si="311"/>
        <v>237</v>
      </c>
      <c r="AC301" s="50">
        <f t="shared" si="311"/>
        <v>200</v>
      </c>
      <c r="AD301" s="50">
        <f t="shared" si="311"/>
        <v>164</v>
      </c>
      <c r="AE301" s="50">
        <f t="shared" si="311"/>
        <v>109</v>
      </c>
      <c r="AF301" s="50">
        <f t="shared" ref="AF301:AU301" si="312">AF93+AF106-AF288</f>
        <v>55</v>
      </c>
      <c r="AG301" s="50">
        <f t="shared" si="312"/>
        <v>0</v>
      </c>
      <c r="AH301" s="50">
        <f t="shared" si="312"/>
        <v>0</v>
      </c>
      <c r="AI301" s="50">
        <f t="shared" si="312"/>
        <v>0</v>
      </c>
      <c r="AJ301" s="50">
        <f t="shared" si="312"/>
        <v>0</v>
      </c>
      <c r="AK301" s="50">
        <f t="shared" si="312"/>
        <v>0</v>
      </c>
      <c r="AL301" s="50">
        <f t="shared" si="312"/>
        <v>0</v>
      </c>
      <c r="AM301" s="50">
        <f t="shared" si="312"/>
        <v>0</v>
      </c>
      <c r="AN301" s="50">
        <f t="shared" si="312"/>
        <v>0</v>
      </c>
      <c r="AO301" s="50">
        <f t="shared" si="312"/>
        <v>0</v>
      </c>
      <c r="AP301" s="50">
        <f t="shared" si="312"/>
        <v>0</v>
      </c>
      <c r="AQ301" s="50">
        <f t="shared" si="312"/>
        <v>0</v>
      </c>
      <c r="AR301" s="50">
        <f t="shared" si="312"/>
        <v>0</v>
      </c>
      <c r="AS301" s="50">
        <f t="shared" si="312"/>
        <v>0</v>
      </c>
      <c r="AT301" s="50">
        <f t="shared" si="312"/>
        <v>0</v>
      </c>
      <c r="AU301" s="50">
        <f t="shared" si="312"/>
        <v>0</v>
      </c>
      <c r="AV301" s="16"/>
    </row>
    <row r="302" spans="4:48" hidden="1">
      <c r="D302" s="1" t="s">
        <v>193</v>
      </c>
      <c r="E302" s="1"/>
      <c r="F302" s="4" t="s">
        <v>169</v>
      </c>
      <c r="H302" s="17"/>
      <c r="I302" s="50">
        <f t="shared" si="294"/>
        <v>299</v>
      </c>
      <c r="J302" s="50">
        <f t="shared" si="294"/>
        <v>299</v>
      </c>
      <c r="K302" s="50">
        <f t="shared" ref="K302:Q302" si="313">K94+K107-K289</f>
        <v>299</v>
      </c>
      <c r="L302" s="50">
        <f t="shared" si="313"/>
        <v>299</v>
      </c>
      <c r="M302" s="50">
        <f t="shared" si="313"/>
        <v>299</v>
      </c>
      <c r="N302" s="50">
        <f t="shared" si="313"/>
        <v>299</v>
      </c>
      <c r="O302" s="50">
        <f t="shared" si="313"/>
        <v>299</v>
      </c>
      <c r="P302" s="50">
        <f t="shared" si="313"/>
        <v>299</v>
      </c>
      <c r="Q302" s="50">
        <f t="shared" si="313"/>
        <v>328</v>
      </c>
      <c r="R302" s="50">
        <f t="shared" ref="R302:AE302" si="314">R94+R107-R289</f>
        <v>329</v>
      </c>
      <c r="S302" s="50">
        <f t="shared" si="314"/>
        <v>327</v>
      </c>
      <c r="T302" s="50">
        <f t="shared" si="314"/>
        <v>327</v>
      </c>
      <c r="U302" s="50">
        <f t="shared" si="314"/>
        <v>323</v>
      </c>
      <c r="V302" s="50">
        <f t="shared" si="314"/>
        <v>313</v>
      </c>
      <c r="W302" s="50">
        <f t="shared" si="314"/>
        <v>306</v>
      </c>
      <c r="X302" s="50">
        <f t="shared" si="314"/>
        <v>298</v>
      </c>
      <c r="Y302" s="50">
        <f t="shared" si="314"/>
        <v>281</v>
      </c>
      <c r="Z302" s="50">
        <f t="shared" si="314"/>
        <v>266</v>
      </c>
      <c r="AA302" s="50">
        <f t="shared" si="314"/>
        <v>271</v>
      </c>
      <c r="AB302" s="50">
        <f t="shared" si="314"/>
        <v>253</v>
      </c>
      <c r="AC302" s="50">
        <f t="shared" si="314"/>
        <v>237</v>
      </c>
      <c r="AD302" s="50">
        <f t="shared" si="314"/>
        <v>200</v>
      </c>
      <c r="AE302" s="50">
        <f t="shared" si="314"/>
        <v>164</v>
      </c>
      <c r="AF302" s="50">
        <f t="shared" ref="AF302:AU302" si="315">AF94+AF107-AF289</f>
        <v>109</v>
      </c>
      <c r="AG302" s="50">
        <f t="shared" si="315"/>
        <v>55</v>
      </c>
      <c r="AH302" s="50">
        <f t="shared" si="315"/>
        <v>0</v>
      </c>
      <c r="AI302" s="50">
        <f t="shared" si="315"/>
        <v>0</v>
      </c>
      <c r="AJ302" s="50">
        <f t="shared" si="315"/>
        <v>0</v>
      </c>
      <c r="AK302" s="50">
        <f t="shared" si="315"/>
        <v>0</v>
      </c>
      <c r="AL302" s="50">
        <f t="shared" si="315"/>
        <v>0</v>
      </c>
      <c r="AM302" s="50">
        <f t="shared" si="315"/>
        <v>0</v>
      </c>
      <c r="AN302" s="50">
        <f t="shared" si="315"/>
        <v>0</v>
      </c>
      <c r="AO302" s="50">
        <f t="shared" si="315"/>
        <v>0</v>
      </c>
      <c r="AP302" s="50">
        <f t="shared" si="315"/>
        <v>0</v>
      </c>
      <c r="AQ302" s="50">
        <f t="shared" si="315"/>
        <v>0</v>
      </c>
      <c r="AR302" s="50">
        <f t="shared" si="315"/>
        <v>0</v>
      </c>
      <c r="AS302" s="50">
        <f t="shared" si="315"/>
        <v>0</v>
      </c>
      <c r="AT302" s="50">
        <f t="shared" si="315"/>
        <v>0</v>
      </c>
      <c r="AU302" s="50">
        <f t="shared" si="315"/>
        <v>0</v>
      </c>
      <c r="AV302" s="16"/>
    </row>
    <row r="303" spans="4:48" hidden="1">
      <c r="D303" s="1" t="s">
        <v>194</v>
      </c>
      <c r="E303" s="1"/>
      <c r="F303" s="4" t="s">
        <v>169</v>
      </c>
      <c r="H303" s="17"/>
      <c r="I303" s="50">
        <f t="shared" si="294"/>
        <v>299</v>
      </c>
      <c r="J303" s="50">
        <f t="shared" si="294"/>
        <v>299</v>
      </c>
      <c r="K303" s="50">
        <f t="shared" ref="K303:Q303" si="316">K95+K108-K290</f>
        <v>299</v>
      </c>
      <c r="L303" s="50">
        <f t="shared" si="316"/>
        <v>299</v>
      </c>
      <c r="M303" s="50">
        <f t="shared" si="316"/>
        <v>299</v>
      </c>
      <c r="N303" s="50">
        <f t="shared" si="316"/>
        <v>299</v>
      </c>
      <c r="O303" s="50">
        <f t="shared" si="316"/>
        <v>299</v>
      </c>
      <c r="P303" s="50">
        <f t="shared" si="316"/>
        <v>299</v>
      </c>
      <c r="Q303" s="50">
        <f t="shared" si="316"/>
        <v>299</v>
      </c>
      <c r="R303" s="50">
        <f t="shared" ref="R303:AE303" si="317">R95+R108-R290</f>
        <v>328</v>
      </c>
      <c r="S303" s="50">
        <f t="shared" si="317"/>
        <v>329</v>
      </c>
      <c r="T303" s="50">
        <f t="shared" si="317"/>
        <v>327</v>
      </c>
      <c r="U303" s="50">
        <f t="shared" si="317"/>
        <v>327</v>
      </c>
      <c r="V303" s="50">
        <f t="shared" si="317"/>
        <v>323</v>
      </c>
      <c r="W303" s="50">
        <f t="shared" si="317"/>
        <v>313</v>
      </c>
      <c r="X303" s="50">
        <f t="shared" si="317"/>
        <v>306</v>
      </c>
      <c r="Y303" s="50">
        <f t="shared" si="317"/>
        <v>298</v>
      </c>
      <c r="Z303" s="50">
        <f t="shared" si="317"/>
        <v>281</v>
      </c>
      <c r="AA303" s="50">
        <f t="shared" si="317"/>
        <v>266</v>
      </c>
      <c r="AB303" s="50">
        <f t="shared" si="317"/>
        <v>271</v>
      </c>
      <c r="AC303" s="50">
        <f t="shared" si="317"/>
        <v>253</v>
      </c>
      <c r="AD303" s="50">
        <f t="shared" si="317"/>
        <v>237</v>
      </c>
      <c r="AE303" s="50">
        <f t="shared" si="317"/>
        <v>200</v>
      </c>
      <c r="AF303" s="50">
        <f t="shared" ref="AF303:AU303" si="318">AF95+AF108-AF290</f>
        <v>164</v>
      </c>
      <c r="AG303" s="50">
        <f t="shared" si="318"/>
        <v>109</v>
      </c>
      <c r="AH303" s="50">
        <f t="shared" si="318"/>
        <v>55</v>
      </c>
      <c r="AI303" s="50">
        <f t="shared" si="318"/>
        <v>0</v>
      </c>
      <c r="AJ303" s="50">
        <f t="shared" si="318"/>
        <v>0</v>
      </c>
      <c r="AK303" s="50">
        <f t="shared" si="318"/>
        <v>0</v>
      </c>
      <c r="AL303" s="50">
        <f t="shared" si="318"/>
        <v>0</v>
      </c>
      <c r="AM303" s="50">
        <f t="shared" si="318"/>
        <v>0</v>
      </c>
      <c r="AN303" s="50">
        <f t="shared" si="318"/>
        <v>0</v>
      </c>
      <c r="AO303" s="50">
        <f t="shared" si="318"/>
        <v>0</v>
      </c>
      <c r="AP303" s="50">
        <f t="shared" si="318"/>
        <v>0</v>
      </c>
      <c r="AQ303" s="50">
        <f t="shared" si="318"/>
        <v>0</v>
      </c>
      <c r="AR303" s="50">
        <f t="shared" si="318"/>
        <v>0</v>
      </c>
      <c r="AS303" s="50">
        <f t="shared" si="318"/>
        <v>0</v>
      </c>
      <c r="AT303" s="50">
        <f t="shared" si="318"/>
        <v>0</v>
      </c>
      <c r="AU303" s="50">
        <f t="shared" si="318"/>
        <v>0</v>
      </c>
      <c r="AV303" s="16"/>
    </row>
    <row r="304" spans="4:48" hidden="1">
      <c r="D304" s="1" t="s">
        <v>195</v>
      </c>
      <c r="E304" s="1"/>
      <c r="F304" s="4" t="s">
        <v>169</v>
      </c>
      <c r="H304" s="17"/>
      <c r="I304" s="50">
        <f t="shared" si="294"/>
        <v>298</v>
      </c>
      <c r="J304" s="50">
        <f t="shared" si="294"/>
        <v>299</v>
      </c>
      <c r="K304" s="50">
        <f t="shared" ref="K304:Q304" si="319">K96+K109-K291</f>
        <v>299</v>
      </c>
      <c r="L304" s="50">
        <f t="shared" si="319"/>
        <v>299</v>
      </c>
      <c r="M304" s="50">
        <f t="shared" si="319"/>
        <v>299</v>
      </c>
      <c r="N304" s="50">
        <f t="shared" si="319"/>
        <v>299</v>
      </c>
      <c r="O304" s="50">
        <f t="shared" si="319"/>
        <v>299</v>
      </c>
      <c r="P304" s="50">
        <f t="shared" si="319"/>
        <v>299</v>
      </c>
      <c r="Q304" s="50">
        <f t="shared" si="319"/>
        <v>299</v>
      </c>
      <c r="R304" s="50">
        <f t="shared" ref="R304:AE304" si="320">R96+R109-R291</f>
        <v>299</v>
      </c>
      <c r="S304" s="50">
        <f t="shared" si="320"/>
        <v>328</v>
      </c>
      <c r="T304" s="50">
        <f t="shared" si="320"/>
        <v>329</v>
      </c>
      <c r="U304" s="50">
        <f t="shared" si="320"/>
        <v>327</v>
      </c>
      <c r="V304" s="50">
        <f t="shared" si="320"/>
        <v>327</v>
      </c>
      <c r="W304" s="50">
        <f t="shared" si="320"/>
        <v>323</v>
      </c>
      <c r="X304" s="50">
        <f t="shared" si="320"/>
        <v>313</v>
      </c>
      <c r="Y304" s="50">
        <f t="shared" si="320"/>
        <v>306</v>
      </c>
      <c r="Z304" s="50">
        <f t="shared" si="320"/>
        <v>298</v>
      </c>
      <c r="AA304" s="50">
        <f t="shared" si="320"/>
        <v>281</v>
      </c>
      <c r="AB304" s="50">
        <f t="shared" si="320"/>
        <v>266</v>
      </c>
      <c r="AC304" s="50">
        <f t="shared" si="320"/>
        <v>271</v>
      </c>
      <c r="AD304" s="50">
        <f t="shared" si="320"/>
        <v>253</v>
      </c>
      <c r="AE304" s="50">
        <f t="shared" si="320"/>
        <v>237</v>
      </c>
      <c r="AF304" s="50">
        <f t="shared" ref="AF304:AU304" si="321">AF96+AF109-AF291</f>
        <v>200</v>
      </c>
      <c r="AG304" s="50">
        <f t="shared" si="321"/>
        <v>164</v>
      </c>
      <c r="AH304" s="50">
        <f t="shared" si="321"/>
        <v>109</v>
      </c>
      <c r="AI304" s="50">
        <f t="shared" si="321"/>
        <v>55</v>
      </c>
      <c r="AJ304" s="50">
        <f t="shared" si="321"/>
        <v>0</v>
      </c>
      <c r="AK304" s="50">
        <f t="shared" si="321"/>
        <v>0</v>
      </c>
      <c r="AL304" s="50">
        <f t="shared" si="321"/>
        <v>0</v>
      </c>
      <c r="AM304" s="50">
        <f t="shared" si="321"/>
        <v>0</v>
      </c>
      <c r="AN304" s="50">
        <f t="shared" si="321"/>
        <v>0</v>
      </c>
      <c r="AO304" s="50">
        <f t="shared" si="321"/>
        <v>0</v>
      </c>
      <c r="AP304" s="50">
        <f t="shared" si="321"/>
        <v>0</v>
      </c>
      <c r="AQ304" s="50">
        <f t="shared" si="321"/>
        <v>0</v>
      </c>
      <c r="AR304" s="50">
        <f t="shared" si="321"/>
        <v>0</v>
      </c>
      <c r="AS304" s="50">
        <f t="shared" si="321"/>
        <v>0</v>
      </c>
      <c r="AT304" s="50">
        <f t="shared" si="321"/>
        <v>0</v>
      </c>
      <c r="AU304" s="50">
        <f t="shared" si="321"/>
        <v>0</v>
      </c>
      <c r="AV304" s="16"/>
    </row>
    <row r="305" spans="4:48" hidden="1">
      <c r="D305" s="1"/>
      <c r="E305" s="1"/>
      <c r="F305" s="1"/>
      <c r="H305" s="17"/>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16"/>
    </row>
    <row r="306" spans="4:48" hidden="1">
      <c r="D306" s="1" t="s">
        <v>196</v>
      </c>
      <c r="E306" s="1"/>
      <c r="F306" s="4" t="s">
        <v>169</v>
      </c>
      <c r="H306" s="17"/>
      <c r="I306" s="50">
        <f>SUM(I295:I304)</f>
        <v>2989</v>
      </c>
      <c r="J306" s="50">
        <f>SUM(J295:J304)</f>
        <v>3019</v>
      </c>
      <c r="K306" s="50">
        <f t="shared" ref="K306:O306" si="322">SUM(K295:K304)</f>
        <v>3049</v>
      </c>
      <c r="L306" s="50">
        <f t="shared" si="322"/>
        <v>3077</v>
      </c>
      <c r="M306" s="50">
        <f t="shared" si="322"/>
        <v>3105</v>
      </c>
      <c r="N306" s="50">
        <f t="shared" si="322"/>
        <v>3129</v>
      </c>
      <c r="O306" s="50">
        <f t="shared" si="322"/>
        <v>3143</v>
      </c>
      <c r="P306" s="50">
        <f>SUM(P295:P304)</f>
        <v>3150</v>
      </c>
      <c r="Q306" s="50">
        <f>SUM(Q295:Q304)</f>
        <v>3149</v>
      </c>
      <c r="R306" s="50">
        <f t="shared" ref="R306:V306" si="323">SUM(R295:R304)</f>
        <v>3131</v>
      </c>
      <c r="S306" s="50">
        <f t="shared" si="323"/>
        <v>3098</v>
      </c>
      <c r="T306" s="50">
        <f t="shared" si="323"/>
        <v>3041</v>
      </c>
      <c r="U306" s="50">
        <f t="shared" si="323"/>
        <v>2965</v>
      </c>
      <c r="V306" s="50">
        <f t="shared" si="323"/>
        <v>2875</v>
      </c>
      <c r="W306" s="50">
        <f>SUM(W295:W304)</f>
        <v>2748</v>
      </c>
      <c r="X306" s="50">
        <f t="shared" ref="X306:AU306" si="324">SUM(X295:X304)</f>
        <v>2589</v>
      </c>
      <c r="Y306" s="50">
        <f t="shared" si="324"/>
        <v>2385</v>
      </c>
      <c r="Z306" s="50">
        <f t="shared" si="324"/>
        <v>2134</v>
      </c>
      <c r="AA306" s="50">
        <f t="shared" si="324"/>
        <v>1836</v>
      </c>
      <c r="AB306" s="50">
        <f t="shared" si="324"/>
        <v>1555</v>
      </c>
      <c r="AC306" s="50">
        <f t="shared" si="324"/>
        <v>1289</v>
      </c>
      <c r="AD306" s="50">
        <f t="shared" si="324"/>
        <v>1018</v>
      </c>
      <c r="AE306" s="50">
        <f t="shared" si="324"/>
        <v>765</v>
      </c>
      <c r="AF306" s="50">
        <f t="shared" si="324"/>
        <v>528</v>
      </c>
      <c r="AG306" s="50">
        <f t="shared" si="324"/>
        <v>328</v>
      </c>
      <c r="AH306" s="50">
        <f t="shared" si="324"/>
        <v>164</v>
      </c>
      <c r="AI306" s="50">
        <f t="shared" si="324"/>
        <v>55</v>
      </c>
      <c r="AJ306" s="50">
        <f t="shared" si="324"/>
        <v>0</v>
      </c>
      <c r="AK306" s="50">
        <f t="shared" si="324"/>
        <v>0</v>
      </c>
      <c r="AL306" s="50">
        <f t="shared" si="324"/>
        <v>0</v>
      </c>
      <c r="AM306" s="50">
        <f t="shared" si="324"/>
        <v>0</v>
      </c>
      <c r="AN306" s="50">
        <f t="shared" si="324"/>
        <v>0</v>
      </c>
      <c r="AO306" s="50">
        <f t="shared" si="324"/>
        <v>0</v>
      </c>
      <c r="AP306" s="50">
        <f t="shared" si="324"/>
        <v>0</v>
      </c>
      <c r="AQ306" s="50">
        <f t="shared" si="324"/>
        <v>0</v>
      </c>
      <c r="AR306" s="50">
        <f t="shared" si="324"/>
        <v>0</v>
      </c>
      <c r="AS306" s="50">
        <f t="shared" si="324"/>
        <v>0</v>
      </c>
      <c r="AT306" s="50">
        <f t="shared" si="324"/>
        <v>0</v>
      </c>
      <c r="AU306" s="50">
        <f t="shared" si="324"/>
        <v>0</v>
      </c>
      <c r="AV306" s="16"/>
    </row>
    <row r="307" spans="4:48" hidden="1">
      <c r="H307" s="17"/>
      <c r="AV307" s="16"/>
    </row>
    <row r="308" spans="4:48" hidden="1">
      <c r="D308" s="58" t="s">
        <v>77</v>
      </c>
      <c r="E308" s="57"/>
      <c r="F308" s="59" t="s">
        <v>150</v>
      </c>
      <c r="H308" s="17"/>
      <c r="AV308" s="16"/>
    </row>
    <row r="309" spans="4:48" hidden="1">
      <c r="D309" s="6"/>
      <c r="E309" s="53"/>
      <c r="F309" s="35"/>
      <c r="H309" s="17"/>
      <c r="AV309" s="16"/>
    </row>
    <row r="310" spans="4:48" hidden="1">
      <c r="D310" s="1" t="s">
        <v>174</v>
      </c>
      <c r="E310" s="1"/>
      <c r="F310" s="4" t="s">
        <v>169</v>
      </c>
      <c r="H310" s="17"/>
      <c r="I310" s="1">
        <f>ROUND(I$246*I$147,0)</f>
        <v>0</v>
      </c>
      <c r="J310" s="1">
        <f>ROUND(J$246*J$147,0)</f>
        <v>0</v>
      </c>
      <c r="K310" s="1">
        <f t="shared" ref="K310:AU310" si="325">ROUND(K$246*K$147,0)</f>
        <v>0</v>
      </c>
      <c r="L310" s="1">
        <f t="shared" si="325"/>
        <v>4</v>
      </c>
      <c r="M310" s="1">
        <f t="shared" si="325"/>
        <v>4</v>
      </c>
      <c r="N310" s="1">
        <f t="shared" si="325"/>
        <v>9</v>
      </c>
      <c r="O310" s="1">
        <f t="shared" si="325"/>
        <v>22</v>
      </c>
      <c r="P310" s="1">
        <f t="shared" si="325"/>
        <v>33</v>
      </c>
      <c r="Q310" s="1">
        <f t="shared" si="325"/>
        <v>44</v>
      </c>
      <c r="R310" s="1">
        <f t="shared" si="325"/>
        <v>67</v>
      </c>
      <c r="S310" s="1">
        <f t="shared" si="325"/>
        <v>89</v>
      </c>
      <c r="T310" s="1">
        <f t="shared" si="325"/>
        <v>121</v>
      </c>
      <c r="U310" s="1">
        <f t="shared" si="325"/>
        <v>146</v>
      </c>
      <c r="V310" s="1">
        <f t="shared" si="325"/>
        <v>170</v>
      </c>
      <c r="W310" s="1">
        <f t="shared" si="325"/>
        <v>220</v>
      </c>
      <c r="X310" s="1">
        <f t="shared" si="325"/>
        <v>269</v>
      </c>
      <c r="Y310" s="1">
        <f t="shared" si="325"/>
        <v>342</v>
      </c>
      <c r="Z310" s="1">
        <f t="shared" si="325"/>
        <v>417</v>
      </c>
      <c r="AA310" s="1">
        <f t="shared" si="325"/>
        <v>492</v>
      </c>
      <c r="AB310" s="1">
        <f t="shared" si="325"/>
        <v>492</v>
      </c>
      <c r="AC310" s="1">
        <f t="shared" si="325"/>
        <v>493</v>
      </c>
      <c r="AD310" s="1">
        <f t="shared" si="325"/>
        <v>534</v>
      </c>
      <c r="AE310" s="1">
        <f t="shared" si="325"/>
        <v>536</v>
      </c>
      <c r="AF310" s="1">
        <f t="shared" si="325"/>
        <v>537</v>
      </c>
      <c r="AG310" s="1">
        <f t="shared" si="325"/>
        <v>538</v>
      </c>
      <c r="AH310" s="1">
        <f t="shared" si="325"/>
        <v>540</v>
      </c>
      <c r="AI310" s="1">
        <f t="shared" si="325"/>
        <v>540</v>
      </c>
      <c r="AJ310" s="1">
        <f t="shared" si="325"/>
        <v>543</v>
      </c>
      <c r="AK310" s="1">
        <f t="shared" si="325"/>
        <v>545</v>
      </c>
      <c r="AL310" s="1">
        <f t="shared" si="325"/>
        <v>545</v>
      </c>
      <c r="AM310" s="1">
        <f t="shared" si="325"/>
        <v>546</v>
      </c>
      <c r="AN310" s="1">
        <f t="shared" si="325"/>
        <v>588</v>
      </c>
      <c r="AO310" s="1">
        <f t="shared" si="325"/>
        <v>591</v>
      </c>
      <c r="AP310" s="1">
        <f t="shared" si="325"/>
        <v>592</v>
      </c>
      <c r="AQ310" s="1">
        <f t="shared" si="325"/>
        <v>594</v>
      </c>
      <c r="AR310" s="1">
        <f t="shared" si="325"/>
        <v>596</v>
      </c>
      <c r="AS310" s="1">
        <f t="shared" si="325"/>
        <v>597</v>
      </c>
      <c r="AT310" s="1">
        <f t="shared" si="325"/>
        <v>600</v>
      </c>
      <c r="AU310" s="1">
        <f t="shared" si="325"/>
        <v>603</v>
      </c>
      <c r="AV310" s="16"/>
    </row>
    <row r="311" spans="4:48" hidden="1">
      <c r="D311" s="6"/>
      <c r="E311" s="53"/>
      <c r="F311" s="35"/>
      <c r="H311" s="17"/>
      <c r="AV311" s="16"/>
    </row>
    <row r="312" spans="4:48" hidden="1">
      <c r="D312" s="1" t="s">
        <v>175</v>
      </c>
      <c r="E312" s="1"/>
      <c r="F312" s="4" t="s">
        <v>169</v>
      </c>
      <c r="H312" s="17"/>
      <c r="I312" s="63">
        <f>I310+H321</f>
        <v>0</v>
      </c>
      <c r="J312" s="50">
        <f>J310</f>
        <v>0</v>
      </c>
      <c r="K312" s="50">
        <f t="shared" ref="K312:AU312" si="326">K310</f>
        <v>0</v>
      </c>
      <c r="L312" s="50">
        <f t="shared" si="326"/>
        <v>4</v>
      </c>
      <c r="M312" s="50">
        <f t="shared" si="326"/>
        <v>4</v>
      </c>
      <c r="N312" s="50">
        <f t="shared" si="326"/>
        <v>9</v>
      </c>
      <c r="O312" s="50">
        <f t="shared" si="326"/>
        <v>22</v>
      </c>
      <c r="P312" s="50">
        <f t="shared" si="326"/>
        <v>33</v>
      </c>
      <c r="Q312" s="50">
        <f t="shared" si="326"/>
        <v>44</v>
      </c>
      <c r="R312" s="50">
        <f t="shared" si="326"/>
        <v>67</v>
      </c>
      <c r="S312" s="50">
        <f t="shared" si="326"/>
        <v>89</v>
      </c>
      <c r="T312" s="50">
        <f t="shared" si="326"/>
        <v>121</v>
      </c>
      <c r="U312" s="50">
        <f t="shared" si="326"/>
        <v>146</v>
      </c>
      <c r="V312" s="50">
        <f t="shared" si="326"/>
        <v>170</v>
      </c>
      <c r="W312" s="50">
        <f t="shared" si="326"/>
        <v>220</v>
      </c>
      <c r="X312" s="50">
        <f t="shared" si="326"/>
        <v>269</v>
      </c>
      <c r="Y312" s="50">
        <f t="shared" si="326"/>
        <v>342</v>
      </c>
      <c r="Z312" s="50">
        <f t="shared" si="326"/>
        <v>417</v>
      </c>
      <c r="AA312" s="50">
        <f t="shared" si="326"/>
        <v>492</v>
      </c>
      <c r="AB312" s="50">
        <f t="shared" si="326"/>
        <v>492</v>
      </c>
      <c r="AC312" s="50">
        <f t="shared" si="326"/>
        <v>493</v>
      </c>
      <c r="AD312" s="50">
        <f t="shared" si="326"/>
        <v>534</v>
      </c>
      <c r="AE312" s="50">
        <f t="shared" si="326"/>
        <v>536</v>
      </c>
      <c r="AF312" s="50">
        <f t="shared" si="326"/>
        <v>537</v>
      </c>
      <c r="AG312" s="50">
        <f t="shared" si="326"/>
        <v>538</v>
      </c>
      <c r="AH312" s="50">
        <f t="shared" si="326"/>
        <v>540</v>
      </c>
      <c r="AI312" s="50">
        <f t="shared" si="326"/>
        <v>540</v>
      </c>
      <c r="AJ312" s="50">
        <f t="shared" si="326"/>
        <v>543</v>
      </c>
      <c r="AK312" s="50">
        <f t="shared" si="326"/>
        <v>545</v>
      </c>
      <c r="AL312" s="50">
        <f t="shared" si="326"/>
        <v>545</v>
      </c>
      <c r="AM312" s="50">
        <f t="shared" si="326"/>
        <v>546</v>
      </c>
      <c r="AN312" s="50">
        <f t="shared" si="326"/>
        <v>588</v>
      </c>
      <c r="AO312" s="50">
        <f t="shared" si="326"/>
        <v>591</v>
      </c>
      <c r="AP312" s="50">
        <f t="shared" si="326"/>
        <v>592</v>
      </c>
      <c r="AQ312" s="50">
        <f t="shared" si="326"/>
        <v>594</v>
      </c>
      <c r="AR312" s="50">
        <f t="shared" si="326"/>
        <v>596</v>
      </c>
      <c r="AS312" s="50">
        <f t="shared" si="326"/>
        <v>597</v>
      </c>
      <c r="AT312" s="50">
        <f t="shared" si="326"/>
        <v>600</v>
      </c>
      <c r="AU312" s="50">
        <f t="shared" si="326"/>
        <v>603</v>
      </c>
      <c r="AV312" s="16"/>
    </row>
    <row r="313" spans="4:48" hidden="1">
      <c r="D313" s="1" t="s">
        <v>176</v>
      </c>
      <c r="E313" s="1"/>
      <c r="F313" s="4" t="s">
        <v>169</v>
      </c>
      <c r="H313" s="17"/>
      <c r="I313" s="63">
        <v>0</v>
      </c>
      <c r="J313" s="50">
        <f>I312</f>
        <v>0</v>
      </c>
      <c r="K313" s="50">
        <f t="shared" ref="K313:AU320" si="327">J312</f>
        <v>0</v>
      </c>
      <c r="L313" s="50">
        <f t="shared" si="327"/>
        <v>0</v>
      </c>
      <c r="M313" s="50">
        <f t="shared" si="327"/>
        <v>4</v>
      </c>
      <c r="N313" s="50">
        <f t="shared" si="327"/>
        <v>4</v>
      </c>
      <c r="O313" s="50">
        <f t="shared" si="327"/>
        <v>9</v>
      </c>
      <c r="P313" s="50">
        <f t="shared" si="327"/>
        <v>22</v>
      </c>
      <c r="Q313" s="50">
        <f t="shared" si="327"/>
        <v>33</v>
      </c>
      <c r="R313" s="50">
        <f t="shared" si="327"/>
        <v>44</v>
      </c>
      <c r="S313" s="50">
        <f t="shared" si="327"/>
        <v>67</v>
      </c>
      <c r="T313" s="50">
        <f t="shared" si="327"/>
        <v>89</v>
      </c>
      <c r="U313" s="50">
        <f t="shared" si="327"/>
        <v>121</v>
      </c>
      <c r="V313" s="50">
        <f t="shared" si="327"/>
        <v>146</v>
      </c>
      <c r="W313" s="50">
        <f t="shared" si="327"/>
        <v>170</v>
      </c>
      <c r="X313" s="50">
        <f t="shared" si="327"/>
        <v>220</v>
      </c>
      <c r="Y313" s="50">
        <f t="shared" si="327"/>
        <v>269</v>
      </c>
      <c r="Z313" s="50">
        <f t="shared" si="327"/>
        <v>342</v>
      </c>
      <c r="AA313" s="50">
        <f t="shared" si="327"/>
        <v>417</v>
      </c>
      <c r="AB313" s="50">
        <f t="shared" si="327"/>
        <v>492</v>
      </c>
      <c r="AC313" s="50">
        <f t="shared" si="327"/>
        <v>492</v>
      </c>
      <c r="AD313" s="50">
        <f t="shared" si="327"/>
        <v>493</v>
      </c>
      <c r="AE313" s="50">
        <f t="shared" si="327"/>
        <v>534</v>
      </c>
      <c r="AF313" s="50">
        <f t="shared" si="327"/>
        <v>536</v>
      </c>
      <c r="AG313" s="50">
        <f t="shared" si="327"/>
        <v>537</v>
      </c>
      <c r="AH313" s="50">
        <f t="shared" si="327"/>
        <v>538</v>
      </c>
      <c r="AI313" s="50">
        <f t="shared" si="327"/>
        <v>540</v>
      </c>
      <c r="AJ313" s="50">
        <f t="shared" si="327"/>
        <v>540</v>
      </c>
      <c r="AK313" s="50">
        <f t="shared" si="327"/>
        <v>543</v>
      </c>
      <c r="AL313" s="50">
        <f t="shared" si="327"/>
        <v>545</v>
      </c>
      <c r="AM313" s="50">
        <f t="shared" si="327"/>
        <v>545</v>
      </c>
      <c r="AN313" s="50">
        <f t="shared" si="327"/>
        <v>546</v>
      </c>
      <c r="AO313" s="50">
        <f t="shared" si="327"/>
        <v>588</v>
      </c>
      <c r="AP313" s="50">
        <f t="shared" si="327"/>
        <v>591</v>
      </c>
      <c r="AQ313" s="50">
        <f t="shared" si="327"/>
        <v>592</v>
      </c>
      <c r="AR313" s="50">
        <f t="shared" si="327"/>
        <v>594</v>
      </c>
      <c r="AS313" s="50">
        <f t="shared" si="327"/>
        <v>596</v>
      </c>
      <c r="AT313" s="50">
        <f t="shared" si="327"/>
        <v>597</v>
      </c>
      <c r="AU313" s="50">
        <f t="shared" si="327"/>
        <v>600</v>
      </c>
      <c r="AV313" s="16"/>
    </row>
    <row r="314" spans="4:48" hidden="1">
      <c r="D314" s="1" t="s">
        <v>177</v>
      </c>
      <c r="E314" s="1"/>
      <c r="F314" s="4" t="s">
        <v>169</v>
      </c>
      <c r="H314" s="17"/>
      <c r="I314" s="63">
        <v>0</v>
      </c>
      <c r="J314" s="50">
        <f t="shared" ref="J314:Y321" si="328">I313</f>
        <v>0</v>
      </c>
      <c r="K314" s="50">
        <f t="shared" si="328"/>
        <v>0</v>
      </c>
      <c r="L314" s="50">
        <f t="shared" si="328"/>
        <v>0</v>
      </c>
      <c r="M314" s="50">
        <f t="shared" si="328"/>
        <v>0</v>
      </c>
      <c r="N314" s="50">
        <f t="shared" si="328"/>
        <v>4</v>
      </c>
      <c r="O314" s="50">
        <f t="shared" si="328"/>
        <v>4</v>
      </c>
      <c r="P314" s="50">
        <f t="shared" si="328"/>
        <v>9</v>
      </c>
      <c r="Q314" s="50">
        <f t="shared" si="328"/>
        <v>22</v>
      </c>
      <c r="R314" s="50">
        <f t="shared" si="328"/>
        <v>33</v>
      </c>
      <c r="S314" s="50">
        <f t="shared" si="328"/>
        <v>44</v>
      </c>
      <c r="T314" s="50">
        <f t="shared" si="328"/>
        <v>67</v>
      </c>
      <c r="U314" s="50">
        <f t="shared" si="328"/>
        <v>89</v>
      </c>
      <c r="V314" s="50">
        <f t="shared" si="328"/>
        <v>121</v>
      </c>
      <c r="W314" s="50">
        <f t="shared" si="328"/>
        <v>146</v>
      </c>
      <c r="X314" s="50">
        <f t="shared" si="328"/>
        <v>170</v>
      </c>
      <c r="Y314" s="50">
        <f t="shared" si="328"/>
        <v>220</v>
      </c>
      <c r="Z314" s="50">
        <f t="shared" si="327"/>
        <v>269</v>
      </c>
      <c r="AA314" s="50">
        <f t="shared" si="327"/>
        <v>342</v>
      </c>
      <c r="AB314" s="50">
        <f t="shared" si="327"/>
        <v>417</v>
      </c>
      <c r="AC314" s="50">
        <f t="shared" si="327"/>
        <v>492</v>
      </c>
      <c r="AD314" s="50">
        <f t="shared" si="327"/>
        <v>492</v>
      </c>
      <c r="AE314" s="50">
        <f t="shared" si="327"/>
        <v>493</v>
      </c>
      <c r="AF314" s="50">
        <f t="shared" si="327"/>
        <v>534</v>
      </c>
      <c r="AG314" s="50">
        <f t="shared" si="327"/>
        <v>536</v>
      </c>
      <c r="AH314" s="50">
        <f t="shared" si="327"/>
        <v>537</v>
      </c>
      <c r="AI314" s="50">
        <f t="shared" si="327"/>
        <v>538</v>
      </c>
      <c r="AJ314" s="50">
        <f t="shared" si="327"/>
        <v>540</v>
      </c>
      <c r="AK314" s="50">
        <f t="shared" si="327"/>
        <v>540</v>
      </c>
      <c r="AL314" s="50">
        <f t="shared" si="327"/>
        <v>543</v>
      </c>
      <c r="AM314" s="50">
        <f t="shared" si="327"/>
        <v>545</v>
      </c>
      <c r="AN314" s="50">
        <f t="shared" si="327"/>
        <v>545</v>
      </c>
      <c r="AO314" s="50">
        <f t="shared" si="327"/>
        <v>546</v>
      </c>
      <c r="AP314" s="50">
        <f t="shared" si="327"/>
        <v>588</v>
      </c>
      <c r="AQ314" s="50">
        <f t="shared" si="327"/>
        <v>591</v>
      </c>
      <c r="AR314" s="50">
        <f t="shared" si="327"/>
        <v>592</v>
      </c>
      <c r="AS314" s="50">
        <f t="shared" si="327"/>
        <v>594</v>
      </c>
      <c r="AT314" s="50">
        <f t="shared" si="327"/>
        <v>596</v>
      </c>
      <c r="AU314" s="50">
        <f t="shared" si="327"/>
        <v>597</v>
      </c>
      <c r="AV314" s="16"/>
    </row>
    <row r="315" spans="4:48" hidden="1">
      <c r="D315" s="1" t="s">
        <v>178</v>
      </c>
      <c r="E315" s="1"/>
      <c r="F315" s="4" t="s">
        <v>169</v>
      </c>
      <c r="H315" s="17"/>
      <c r="I315" s="63">
        <v>0</v>
      </c>
      <c r="J315" s="50">
        <f t="shared" si="328"/>
        <v>0</v>
      </c>
      <c r="K315" s="50">
        <f t="shared" si="327"/>
        <v>0</v>
      </c>
      <c r="L315" s="50">
        <f t="shared" si="327"/>
        <v>0</v>
      </c>
      <c r="M315" s="50">
        <f t="shared" si="327"/>
        <v>0</v>
      </c>
      <c r="N315" s="50">
        <f t="shared" si="327"/>
        <v>0</v>
      </c>
      <c r="O315" s="50">
        <f t="shared" si="327"/>
        <v>4</v>
      </c>
      <c r="P315" s="50">
        <f t="shared" si="327"/>
        <v>4</v>
      </c>
      <c r="Q315" s="50">
        <f t="shared" si="327"/>
        <v>9</v>
      </c>
      <c r="R315" s="50">
        <f t="shared" si="327"/>
        <v>22</v>
      </c>
      <c r="S315" s="50">
        <f t="shared" si="327"/>
        <v>33</v>
      </c>
      <c r="T315" s="50">
        <f t="shared" si="327"/>
        <v>44</v>
      </c>
      <c r="U315" s="50">
        <f t="shared" si="327"/>
        <v>67</v>
      </c>
      <c r="V315" s="50">
        <f t="shared" si="327"/>
        <v>89</v>
      </c>
      <c r="W315" s="50">
        <f t="shared" si="327"/>
        <v>121</v>
      </c>
      <c r="X315" s="50">
        <f t="shared" si="327"/>
        <v>146</v>
      </c>
      <c r="Y315" s="50">
        <f t="shared" si="327"/>
        <v>170</v>
      </c>
      <c r="Z315" s="50">
        <f t="shared" si="327"/>
        <v>220</v>
      </c>
      <c r="AA315" s="50">
        <f t="shared" si="327"/>
        <v>269</v>
      </c>
      <c r="AB315" s="50">
        <f t="shared" si="327"/>
        <v>342</v>
      </c>
      <c r="AC315" s="50">
        <f t="shared" si="327"/>
        <v>417</v>
      </c>
      <c r="AD315" s="50">
        <f t="shared" si="327"/>
        <v>492</v>
      </c>
      <c r="AE315" s="50">
        <f t="shared" si="327"/>
        <v>492</v>
      </c>
      <c r="AF315" s="50">
        <f t="shared" si="327"/>
        <v>493</v>
      </c>
      <c r="AG315" s="50">
        <f t="shared" si="327"/>
        <v>534</v>
      </c>
      <c r="AH315" s="50">
        <f t="shared" si="327"/>
        <v>536</v>
      </c>
      <c r="AI315" s="50">
        <f t="shared" si="327"/>
        <v>537</v>
      </c>
      <c r="AJ315" s="50">
        <f t="shared" si="327"/>
        <v>538</v>
      </c>
      <c r="AK315" s="50">
        <f t="shared" si="327"/>
        <v>540</v>
      </c>
      <c r="AL315" s="50">
        <f t="shared" si="327"/>
        <v>540</v>
      </c>
      <c r="AM315" s="50">
        <f t="shared" si="327"/>
        <v>543</v>
      </c>
      <c r="AN315" s="50">
        <f t="shared" si="327"/>
        <v>545</v>
      </c>
      <c r="AO315" s="50">
        <f t="shared" si="327"/>
        <v>545</v>
      </c>
      <c r="AP315" s="50">
        <f t="shared" si="327"/>
        <v>546</v>
      </c>
      <c r="AQ315" s="50">
        <f t="shared" si="327"/>
        <v>588</v>
      </c>
      <c r="AR315" s="50">
        <f t="shared" si="327"/>
        <v>591</v>
      </c>
      <c r="AS315" s="50">
        <f t="shared" si="327"/>
        <v>592</v>
      </c>
      <c r="AT315" s="50">
        <f t="shared" si="327"/>
        <v>594</v>
      </c>
      <c r="AU315" s="50">
        <f t="shared" si="327"/>
        <v>596</v>
      </c>
      <c r="AV315" s="16"/>
    </row>
    <row r="316" spans="4:48" hidden="1">
      <c r="D316" s="1" t="s">
        <v>179</v>
      </c>
      <c r="E316" s="1"/>
      <c r="F316" s="4" t="s">
        <v>169</v>
      </c>
      <c r="H316" s="17"/>
      <c r="I316" s="63">
        <v>0</v>
      </c>
      <c r="J316" s="50">
        <f t="shared" si="328"/>
        <v>0</v>
      </c>
      <c r="K316" s="50">
        <f t="shared" si="327"/>
        <v>0</v>
      </c>
      <c r="L316" s="50">
        <f t="shared" si="327"/>
        <v>0</v>
      </c>
      <c r="M316" s="50">
        <f t="shared" si="327"/>
        <v>0</v>
      </c>
      <c r="N316" s="50">
        <f t="shared" si="327"/>
        <v>0</v>
      </c>
      <c r="O316" s="50">
        <f t="shared" si="327"/>
        <v>0</v>
      </c>
      <c r="P316" s="50">
        <f t="shared" si="327"/>
        <v>4</v>
      </c>
      <c r="Q316" s="50">
        <f t="shared" si="327"/>
        <v>4</v>
      </c>
      <c r="R316" s="50">
        <f t="shared" si="327"/>
        <v>9</v>
      </c>
      <c r="S316" s="50">
        <f t="shared" si="327"/>
        <v>22</v>
      </c>
      <c r="T316" s="50">
        <f t="shared" si="327"/>
        <v>33</v>
      </c>
      <c r="U316" s="50">
        <f t="shared" si="327"/>
        <v>44</v>
      </c>
      <c r="V316" s="50">
        <f t="shared" si="327"/>
        <v>67</v>
      </c>
      <c r="W316" s="50">
        <f t="shared" si="327"/>
        <v>89</v>
      </c>
      <c r="X316" s="50">
        <f t="shared" si="327"/>
        <v>121</v>
      </c>
      <c r="Y316" s="50">
        <f t="shared" si="327"/>
        <v>146</v>
      </c>
      <c r="Z316" s="50">
        <f t="shared" si="327"/>
        <v>170</v>
      </c>
      <c r="AA316" s="50">
        <f t="shared" si="327"/>
        <v>220</v>
      </c>
      <c r="AB316" s="50">
        <f t="shared" si="327"/>
        <v>269</v>
      </c>
      <c r="AC316" s="50">
        <f t="shared" si="327"/>
        <v>342</v>
      </c>
      <c r="AD316" s="50">
        <f t="shared" si="327"/>
        <v>417</v>
      </c>
      <c r="AE316" s="50">
        <f t="shared" si="327"/>
        <v>492</v>
      </c>
      <c r="AF316" s="50">
        <f t="shared" si="327"/>
        <v>492</v>
      </c>
      <c r="AG316" s="50">
        <f t="shared" si="327"/>
        <v>493</v>
      </c>
      <c r="AH316" s="50">
        <f t="shared" si="327"/>
        <v>534</v>
      </c>
      <c r="AI316" s="50">
        <f t="shared" si="327"/>
        <v>536</v>
      </c>
      <c r="AJ316" s="50">
        <f t="shared" si="327"/>
        <v>537</v>
      </c>
      <c r="AK316" s="50">
        <f t="shared" si="327"/>
        <v>538</v>
      </c>
      <c r="AL316" s="50">
        <f t="shared" si="327"/>
        <v>540</v>
      </c>
      <c r="AM316" s="50">
        <f t="shared" si="327"/>
        <v>540</v>
      </c>
      <c r="AN316" s="50">
        <f t="shared" si="327"/>
        <v>543</v>
      </c>
      <c r="AO316" s="50">
        <f t="shared" si="327"/>
        <v>545</v>
      </c>
      <c r="AP316" s="50">
        <f t="shared" si="327"/>
        <v>545</v>
      </c>
      <c r="AQ316" s="50">
        <f t="shared" si="327"/>
        <v>546</v>
      </c>
      <c r="AR316" s="50">
        <f t="shared" si="327"/>
        <v>588</v>
      </c>
      <c r="AS316" s="50">
        <f t="shared" si="327"/>
        <v>591</v>
      </c>
      <c r="AT316" s="50">
        <f t="shared" si="327"/>
        <v>592</v>
      </c>
      <c r="AU316" s="50">
        <f t="shared" si="327"/>
        <v>594</v>
      </c>
      <c r="AV316" s="16"/>
    </row>
    <row r="317" spans="4:48" hidden="1">
      <c r="D317" s="1" t="s">
        <v>180</v>
      </c>
      <c r="E317" s="1"/>
      <c r="F317" s="4" t="s">
        <v>169</v>
      </c>
      <c r="H317" s="17"/>
      <c r="I317" s="63">
        <v>0</v>
      </c>
      <c r="J317" s="50">
        <f t="shared" si="328"/>
        <v>0</v>
      </c>
      <c r="K317" s="50">
        <f t="shared" si="327"/>
        <v>0</v>
      </c>
      <c r="L317" s="50">
        <f t="shared" si="327"/>
        <v>0</v>
      </c>
      <c r="M317" s="50">
        <f t="shared" si="327"/>
        <v>0</v>
      </c>
      <c r="N317" s="50">
        <f t="shared" si="327"/>
        <v>0</v>
      </c>
      <c r="O317" s="50">
        <f t="shared" si="327"/>
        <v>0</v>
      </c>
      <c r="P317" s="50">
        <f t="shared" si="327"/>
        <v>0</v>
      </c>
      <c r="Q317" s="50">
        <f t="shared" si="327"/>
        <v>4</v>
      </c>
      <c r="R317" s="50">
        <f t="shared" si="327"/>
        <v>4</v>
      </c>
      <c r="S317" s="50">
        <f t="shared" si="327"/>
        <v>9</v>
      </c>
      <c r="T317" s="50">
        <f t="shared" si="327"/>
        <v>22</v>
      </c>
      <c r="U317" s="50">
        <f t="shared" si="327"/>
        <v>33</v>
      </c>
      <c r="V317" s="50">
        <f t="shared" si="327"/>
        <v>44</v>
      </c>
      <c r="W317" s="50">
        <f t="shared" si="327"/>
        <v>67</v>
      </c>
      <c r="X317" s="50">
        <f t="shared" si="327"/>
        <v>89</v>
      </c>
      <c r="Y317" s="50">
        <f t="shared" si="327"/>
        <v>121</v>
      </c>
      <c r="Z317" s="50">
        <f t="shared" si="327"/>
        <v>146</v>
      </c>
      <c r="AA317" s="50">
        <f t="shared" si="327"/>
        <v>170</v>
      </c>
      <c r="AB317" s="50">
        <f t="shared" si="327"/>
        <v>220</v>
      </c>
      <c r="AC317" s="50">
        <f t="shared" si="327"/>
        <v>269</v>
      </c>
      <c r="AD317" s="50">
        <f t="shared" si="327"/>
        <v>342</v>
      </c>
      <c r="AE317" s="50">
        <f t="shared" si="327"/>
        <v>417</v>
      </c>
      <c r="AF317" s="50">
        <f t="shared" si="327"/>
        <v>492</v>
      </c>
      <c r="AG317" s="50">
        <f t="shared" si="327"/>
        <v>492</v>
      </c>
      <c r="AH317" s="50">
        <f t="shared" si="327"/>
        <v>493</v>
      </c>
      <c r="AI317" s="50">
        <f t="shared" si="327"/>
        <v>534</v>
      </c>
      <c r="AJ317" s="50">
        <f t="shared" si="327"/>
        <v>536</v>
      </c>
      <c r="AK317" s="50">
        <f t="shared" si="327"/>
        <v>537</v>
      </c>
      <c r="AL317" s="50">
        <f t="shared" si="327"/>
        <v>538</v>
      </c>
      <c r="AM317" s="50">
        <f t="shared" si="327"/>
        <v>540</v>
      </c>
      <c r="AN317" s="50">
        <f t="shared" si="327"/>
        <v>540</v>
      </c>
      <c r="AO317" s="50">
        <f t="shared" si="327"/>
        <v>543</v>
      </c>
      <c r="AP317" s="50">
        <f t="shared" si="327"/>
        <v>545</v>
      </c>
      <c r="AQ317" s="50">
        <f t="shared" si="327"/>
        <v>545</v>
      </c>
      <c r="AR317" s="50">
        <f t="shared" si="327"/>
        <v>546</v>
      </c>
      <c r="AS317" s="50">
        <f t="shared" si="327"/>
        <v>588</v>
      </c>
      <c r="AT317" s="50">
        <f t="shared" si="327"/>
        <v>591</v>
      </c>
      <c r="AU317" s="50">
        <f t="shared" si="327"/>
        <v>592</v>
      </c>
      <c r="AV317" s="16"/>
    </row>
    <row r="318" spans="4:48" hidden="1">
      <c r="D318" s="1" t="s">
        <v>181</v>
      </c>
      <c r="E318" s="1"/>
      <c r="F318" s="4" t="s">
        <v>169</v>
      </c>
      <c r="H318" s="17"/>
      <c r="I318" s="63">
        <v>0</v>
      </c>
      <c r="J318" s="50">
        <f t="shared" si="328"/>
        <v>0</v>
      </c>
      <c r="K318" s="50">
        <f t="shared" si="327"/>
        <v>0</v>
      </c>
      <c r="L318" s="50">
        <f t="shared" si="327"/>
        <v>0</v>
      </c>
      <c r="M318" s="50">
        <f t="shared" si="327"/>
        <v>0</v>
      </c>
      <c r="N318" s="50">
        <f t="shared" si="327"/>
        <v>0</v>
      </c>
      <c r="O318" s="50">
        <f t="shared" si="327"/>
        <v>0</v>
      </c>
      <c r="P318" s="50">
        <f t="shared" si="327"/>
        <v>0</v>
      </c>
      <c r="Q318" s="50">
        <f t="shared" si="327"/>
        <v>0</v>
      </c>
      <c r="R318" s="50">
        <f t="shared" si="327"/>
        <v>4</v>
      </c>
      <c r="S318" s="50">
        <f t="shared" si="327"/>
        <v>4</v>
      </c>
      <c r="T318" s="50">
        <f t="shared" si="327"/>
        <v>9</v>
      </c>
      <c r="U318" s="50">
        <f t="shared" si="327"/>
        <v>22</v>
      </c>
      <c r="V318" s="50">
        <f t="shared" si="327"/>
        <v>33</v>
      </c>
      <c r="W318" s="50">
        <f t="shared" si="327"/>
        <v>44</v>
      </c>
      <c r="X318" s="50">
        <f t="shared" si="327"/>
        <v>67</v>
      </c>
      <c r="Y318" s="50">
        <f t="shared" si="327"/>
        <v>89</v>
      </c>
      <c r="Z318" s="50">
        <f t="shared" si="327"/>
        <v>121</v>
      </c>
      <c r="AA318" s="50">
        <f t="shared" si="327"/>
        <v>146</v>
      </c>
      <c r="AB318" s="50">
        <f t="shared" si="327"/>
        <v>170</v>
      </c>
      <c r="AC318" s="50">
        <f t="shared" si="327"/>
        <v>220</v>
      </c>
      <c r="AD318" s="50">
        <f t="shared" si="327"/>
        <v>269</v>
      </c>
      <c r="AE318" s="50">
        <f t="shared" si="327"/>
        <v>342</v>
      </c>
      <c r="AF318" s="50">
        <f t="shared" si="327"/>
        <v>417</v>
      </c>
      <c r="AG318" s="50">
        <f t="shared" si="327"/>
        <v>492</v>
      </c>
      <c r="AH318" s="50">
        <f t="shared" si="327"/>
        <v>492</v>
      </c>
      <c r="AI318" s="50">
        <f t="shared" si="327"/>
        <v>493</v>
      </c>
      <c r="AJ318" s="50">
        <f t="shared" si="327"/>
        <v>534</v>
      </c>
      <c r="AK318" s="50">
        <f t="shared" si="327"/>
        <v>536</v>
      </c>
      <c r="AL318" s="50">
        <f t="shared" si="327"/>
        <v>537</v>
      </c>
      <c r="AM318" s="50">
        <f t="shared" si="327"/>
        <v>538</v>
      </c>
      <c r="AN318" s="50">
        <f t="shared" si="327"/>
        <v>540</v>
      </c>
      <c r="AO318" s="50">
        <f t="shared" si="327"/>
        <v>540</v>
      </c>
      <c r="AP318" s="50">
        <f t="shared" si="327"/>
        <v>543</v>
      </c>
      <c r="AQ318" s="50">
        <f t="shared" si="327"/>
        <v>545</v>
      </c>
      <c r="AR318" s="50">
        <f t="shared" si="327"/>
        <v>545</v>
      </c>
      <c r="AS318" s="50">
        <f t="shared" si="327"/>
        <v>546</v>
      </c>
      <c r="AT318" s="50">
        <f t="shared" si="327"/>
        <v>588</v>
      </c>
      <c r="AU318" s="50">
        <f t="shared" si="327"/>
        <v>591</v>
      </c>
      <c r="AV318" s="16"/>
    </row>
    <row r="319" spans="4:48" hidden="1">
      <c r="D319" s="1" t="s">
        <v>182</v>
      </c>
      <c r="E319" s="1"/>
      <c r="F319" s="4" t="s">
        <v>169</v>
      </c>
      <c r="H319" s="17"/>
      <c r="I319" s="63">
        <v>0</v>
      </c>
      <c r="J319" s="50">
        <f t="shared" si="328"/>
        <v>0</v>
      </c>
      <c r="K319" s="50">
        <f t="shared" si="327"/>
        <v>0</v>
      </c>
      <c r="L319" s="50">
        <f t="shared" si="327"/>
        <v>0</v>
      </c>
      <c r="M319" s="50">
        <f t="shared" si="327"/>
        <v>0</v>
      </c>
      <c r="N319" s="50">
        <f t="shared" si="327"/>
        <v>0</v>
      </c>
      <c r="O319" s="50">
        <f t="shared" si="327"/>
        <v>0</v>
      </c>
      <c r="P319" s="50">
        <f t="shared" si="327"/>
        <v>0</v>
      </c>
      <c r="Q319" s="50">
        <f t="shared" si="327"/>
        <v>0</v>
      </c>
      <c r="R319" s="50">
        <f t="shared" si="327"/>
        <v>0</v>
      </c>
      <c r="S319" s="50">
        <f t="shared" si="327"/>
        <v>4</v>
      </c>
      <c r="T319" s="50">
        <f t="shared" si="327"/>
        <v>4</v>
      </c>
      <c r="U319" s="50">
        <f t="shared" si="327"/>
        <v>9</v>
      </c>
      <c r="V319" s="50">
        <f t="shared" si="327"/>
        <v>22</v>
      </c>
      <c r="W319" s="50">
        <f t="shared" si="327"/>
        <v>33</v>
      </c>
      <c r="X319" s="50">
        <f t="shared" si="327"/>
        <v>44</v>
      </c>
      <c r="Y319" s="50">
        <f t="shared" si="327"/>
        <v>67</v>
      </c>
      <c r="Z319" s="50">
        <f t="shared" si="327"/>
        <v>89</v>
      </c>
      <c r="AA319" s="50">
        <f t="shared" si="327"/>
        <v>121</v>
      </c>
      <c r="AB319" s="50">
        <f t="shared" si="327"/>
        <v>146</v>
      </c>
      <c r="AC319" s="50">
        <f t="shared" si="327"/>
        <v>170</v>
      </c>
      <c r="AD319" s="50">
        <f t="shared" si="327"/>
        <v>220</v>
      </c>
      <c r="AE319" s="50">
        <f t="shared" si="327"/>
        <v>269</v>
      </c>
      <c r="AF319" s="50">
        <f t="shared" si="327"/>
        <v>342</v>
      </c>
      <c r="AG319" s="50">
        <f t="shared" si="327"/>
        <v>417</v>
      </c>
      <c r="AH319" s="50">
        <f t="shared" si="327"/>
        <v>492</v>
      </c>
      <c r="AI319" s="50">
        <f t="shared" si="327"/>
        <v>492</v>
      </c>
      <c r="AJ319" s="50">
        <f t="shared" si="327"/>
        <v>493</v>
      </c>
      <c r="AK319" s="50">
        <f t="shared" si="327"/>
        <v>534</v>
      </c>
      <c r="AL319" s="50">
        <f t="shared" si="327"/>
        <v>536</v>
      </c>
      <c r="AM319" s="50">
        <f t="shared" si="327"/>
        <v>537</v>
      </c>
      <c r="AN319" s="50">
        <f t="shared" si="327"/>
        <v>538</v>
      </c>
      <c r="AO319" s="50">
        <f t="shared" si="327"/>
        <v>540</v>
      </c>
      <c r="AP319" s="50">
        <f t="shared" si="327"/>
        <v>540</v>
      </c>
      <c r="AQ319" s="50">
        <f t="shared" si="327"/>
        <v>543</v>
      </c>
      <c r="AR319" s="50">
        <f t="shared" si="327"/>
        <v>545</v>
      </c>
      <c r="AS319" s="50">
        <f t="shared" si="327"/>
        <v>545</v>
      </c>
      <c r="AT319" s="50">
        <f t="shared" si="327"/>
        <v>546</v>
      </c>
      <c r="AU319" s="50">
        <f t="shared" si="327"/>
        <v>588</v>
      </c>
      <c r="AV319" s="16"/>
    </row>
    <row r="320" spans="4:48" hidden="1">
      <c r="D320" s="1" t="s">
        <v>183</v>
      </c>
      <c r="E320" s="1"/>
      <c r="F320" s="4" t="s">
        <v>169</v>
      </c>
      <c r="H320" s="17"/>
      <c r="I320" s="63">
        <v>0</v>
      </c>
      <c r="J320" s="50">
        <f t="shared" si="328"/>
        <v>0</v>
      </c>
      <c r="K320" s="50">
        <f t="shared" si="327"/>
        <v>0</v>
      </c>
      <c r="L320" s="50">
        <f t="shared" si="327"/>
        <v>0</v>
      </c>
      <c r="M320" s="50">
        <f t="shared" si="327"/>
        <v>0</v>
      </c>
      <c r="N320" s="50">
        <f t="shared" si="327"/>
        <v>0</v>
      </c>
      <c r="O320" s="50">
        <f t="shared" si="327"/>
        <v>0</v>
      </c>
      <c r="P320" s="50">
        <f t="shared" si="327"/>
        <v>0</v>
      </c>
      <c r="Q320" s="50">
        <f t="shared" si="327"/>
        <v>0</v>
      </c>
      <c r="R320" s="50">
        <f t="shared" si="327"/>
        <v>0</v>
      </c>
      <c r="S320" s="50">
        <f t="shared" si="327"/>
        <v>0</v>
      </c>
      <c r="T320" s="50">
        <f t="shared" si="327"/>
        <v>4</v>
      </c>
      <c r="U320" s="50">
        <f t="shared" si="327"/>
        <v>4</v>
      </c>
      <c r="V320" s="50">
        <f t="shared" ref="K320:AU321" si="329">U319</f>
        <v>9</v>
      </c>
      <c r="W320" s="50">
        <f t="shared" si="329"/>
        <v>22</v>
      </c>
      <c r="X320" s="50">
        <f t="shared" si="329"/>
        <v>33</v>
      </c>
      <c r="Y320" s="50">
        <f t="shared" si="329"/>
        <v>44</v>
      </c>
      <c r="Z320" s="50">
        <f t="shared" si="329"/>
        <v>67</v>
      </c>
      <c r="AA320" s="50">
        <f t="shared" si="329"/>
        <v>89</v>
      </c>
      <c r="AB320" s="50">
        <f t="shared" si="329"/>
        <v>121</v>
      </c>
      <c r="AC320" s="50">
        <f t="shared" si="329"/>
        <v>146</v>
      </c>
      <c r="AD320" s="50">
        <f t="shared" si="329"/>
        <v>170</v>
      </c>
      <c r="AE320" s="50">
        <f t="shared" si="329"/>
        <v>220</v>
      </c>
      <c r="AF320" s="50">
        <f t="shared" si="329"/>
        <v>269</v>
      </c>
      <c r="AG320" s="50">
        <f t="shared" si="329"/>
        <v>342</v>
      </c>
      <c r="AH320" s="50">
        <f t="shared" si="329"/>
        <v>417</v>
      </c>
      <c r="AI320" s="50">
        <f t="shared" si="329"/>
        <v>492</v>
      </c>
      <c r="AJ320" s="50">
        <f t="shared" si="329"/>
        <v>492</v>
      </c>
      <c r="AK320" s="50">
        <f t="shared" si="329"/>
        <v>493</v>
      </c>
      <c r="AL320" s="50">
        <f t="shared" si="329"/>
        <v>534</v>
      </c>
      <c r="AM320" s="50">
        <f t="shared" si="329"/>
        <v>536</v>
      </c>
      <c r="AN320" s="50">
        <f t="shared" si="329"/>
        <v>537</v>
      </c>
      <c r="AO320" s="50">
        <f t="shared" si="329"/>
        <v>538</v>
      </c>
      <c r="AP320" s="50">
        <f t="shared" si="329"/>
        <v>540</v>
      </c>
      <c r="AQ320" s="50">
        <f t="shared" si="329"/>
        <v>540</v>
      </c>
      <c r="AR320" s="50">
        <f t="shared" si="329"/>
        <v>543</v>
      </c>
      <c r="AS320" s="50">
        <f t="shared" si="329"/>
        <v>545</v>
      </c>
      <c r="AT320" s="50">
        <f t="shared" si="329"/>
        <v>545</v>
      </c>
      <c r="AU320" s="50">
        <f t="shared" si="329"/>
        <v>546</v>
      </c>
      <c r="AV320" s="16"/>
    </row>
    <row r="321" spans="4:48" hidden="1">
      <c r="D321" s="1" t="s">
        <v>184</v>
      </c>
      <c r="E321" s="1"/>
      <c r="F321" s="4" t="s">
        <v>169</v>
      </c>
      <c r="H321" s="17"/>
      <c r="I321" s="63">
        <v>0</v>
      </c>
      <c r="J321" s="50">
        <f t="shared" si="328"/>
        <v>0</v>
      </c>
      <c r="K321" s="50">
        <f t="shared" si="329"/>
        <v>0</v>
      </c>
      <c r="L321" s="50">
        <f t="shared" si="329"/>
        <v>0</v>
      </c>
      <c r="M321" s="50">
        <f t="shared" si="329"/>
        <v>0</v>
      </c>
      <c r="N321" s="50">
        <f t="shared" si="329"/>
        <v>0</v>
      </c>
      <c r="O321" s="50">
        <f t="shared" si="329"/>
        <v>0</v>
      </c>
      <c r="P321" s="50">
        <f t="shared" si="329"/>
        <v>0</v>
      </c>
      <c r="Q321" s="50">
        <f t="shared" si="329"/>
        <v>0</v>
      </c>
      <c r="R321" s="50">
        <f t="shared" si="329"/>
        <v>0</v>
      </c>
      <c r="S321" s="50">
        <f t="shared" si="329"/>
        <v>0</v>
      </c>
      <c r="T321" s="50">
        <f t="shared" si="329"/>
        <v>0</v>
      </c>
      <c r="U321" s="50">
        <f t="shared" si="329"/>
        <v>4</v>
      </c>
      <c r="V321" s="50">
        <f t="shared" si="329"/>
        <v>4</v>
      </c>
      <c r="W321" s="50">
        <f t="shared" si="329"/>
        <v>9</v>
      </c>
      <c r="X321" s="50">
        <f t="shared" si="329"/>
        <v>22</v>
      </c>
      <c r="Y321" s="50">
        <f t="shared" si="329"/>
        <v>33</v>
      </c>
      <c r="Z321" s="50">
        <f t="shared" si="329"/>
        <v>44</v>
      </c>
      <c r="AA321" s="50">
        <f t="shared" si="329"/>
        <v>67</v>
      </c>
      <c r="AB321" s="50">
        <f t="shared" si="329"/>
        <v>89</v>
      </c>
      <c r="AC321" s="50">
        <f t="shared" si="329"/>
        <v>121</v>
      </c>
      <c r="AD321" s="50">
        <f t="shared" si="329"/>
        <v>146</v>
      </c>
      <c r="AE321" s="50">
        <f t="shared" si="329"/>
        <v>170</v>
      </c>
      <c r="AF321" s="50">
        <f t="shared" si="329"/>
        <v>220</v>
      </c>
      <c r="AG321" s="50">
        <f t="shared" si="329"/>
        <v>269</v>
      </c>
      <c r="AH321" s="50">
        <f t="shared" si="329"/>
        <v>342</v>
      </c>
      <c r="AI321" s="50">
        <f t="shared" si="329"/>
        <v>417</v>
      </c>
      <c r="AJ321" s="50">
        <f t="shared" si="329"/>
        <v>492</v>
      </c>
      <c r="AK321" s="50">
        <f t="shared" si="329"/>
        <v>492</v>
      </c>
      <c r="AL321" s="50">
        <f t="shared" si="329"/>
        <v>493</v>
      </c>
      <c r="AM321" s="50">
        <f t="shared" si="329"/>
        <v>534</v>
      </c>
      <c r="AN321" s="50">
        <f t="shared" si="329"/>
        <v>536</v>
      </c>
      <c r="AO321" s="50">
        <f t="shared" si="329"/>
        <v>537</v>
      </c>
      <c r="AP321" s="50">
        <f t="shared" si="329"/>
        <v>538</v>
      </c>
      <c r="AQ321" s="50">
        <f t="shared" si="329"/>
        <v>540</v>
      </c>
      <c r="AR321" s="50">
        <f t="shared" si="329"/>
        <v>540</v>
      </c>
      <c r="AS321" s="50">
        <f t="shared" si="329"/>
        <v>543</v>
      </c>
      <c r="AT321" s="50">
        <f t="shared" si="329"/>
        <v>545</v>
      </c>
      <c r="AU321" s="50">
        <f t="shared" si="329"/>
        <v>545</v>
      </c>
      <c r="AV321" s="16"/>
    </row>
    <row r="322" spans="4:48" hidden="1">
      <c r="H322" s="17"/>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16"/>
    </row>
    <row r="323" spans="4:48" hidden="1">
      <c r="D323" s="1" t="s">
        <v>185</v>
      </c>
      <c r="F323" s="4" t="s">
        <v>169</v>
      </c>
      <c r="H323" s="17"/>
      <c r="I323" s="1">
        <f>SUM(I312:I321)</f>
        <v>0</v>
      </c>
      <c r="J323" s="50">
        <f>SUM(J312:J321)</f>
        <v>0</v>
      </c>
      <c r="K323" s="50">
        <f t="shared" ref="K323:AU323" si="330">SUM(K312:K321)</f>
        <v>0</v>
      </c>
      <c r="L323" s="50">
        <f t="shared" si="330"/>
        <v>4</v>
      </c>
      <c r="M323" s="50">
        <f t="shared" si="330"/>
        <v>8</v>
      </c>
      <c r="N323" s="50">
        <f t="shared" si="330"/>
        <v>17</v>
      </c>
      <c r="O323" s="50">
        <f t="shared" si="330"/>
        <v>39</v>
      </c>
      <c r="P323" s="50">
        <f t="shared" si="330"/>
        <v>72</v>
      </c>
      <c r="Q323" s="50">
        <f t="shared" si="330"/>
        <v>116</v>
      </c>
      <c r="R323" s="50">
        <f t="shared" si="330"/>
        <v>183</v>
      </c>
      <c r="S323" s="50">
        <f t="shared" si="330"/>
        <v>272</v>
      </c>
      <c r="T323" s="50">
        <f t="shared" si="330"/>
        <v>393</v>
      </c>
      <c r="U323" s="50">
        <f t="shared" si="330"/>
        <v>539</v>
      </c>
      <c r="V323" s="50">
        <f t="shared" si="330"/>
        <v>705</v>
      </c>
      <c r="W323" s="50">
        <f t="shared" si="330"/>
        <v>921</v>
      </c>
      <c r="X323" s="50">
        <f t="shared" si="330"/>
        <v>1181</v>
      </c>
      <c r="Y323" s="50">
        <f t="shared" si="330"/>
        <v>1501</v>
      </c>
      <c r="Z323" s="50">
        <f t="shared" si="330"/>
        <v>1885</v>
      </c>
      <c r="AA323" s="50">
        <f t="shared" si="330"/>
        <v>2333</v>
      </c>
      <c r="AB323" s="50">
        <f t="shared" si="330"/>
        <v>2758</v>
      </c>
      <c r="AC323" s="50">
        <f t="shared" si="330"/>
        <v>3162</v>
      </c>
      <c r="AD323" s="50">
        <f t="shared" si="330"/>
        <v>3575</v>
      </c>
      <c r="AE323" s="50">
        <f t="shared" si="330"/>
        <v>3965</v>
      </c>
      <c r="AF323" s="50">
        <f t="shared" si="330"/>
        <v>4332</v>
      </c>
      <c r="AG323" s="50">
        <f t="shared" si="330"/>
        <v>4650</v>
      </c>
      <c r="AH323" s="50">
        <f t="shared" si="330"/>
        <v>4921</v>
      </c>
      <c r="AI323" s="50">
        <f t="shared" si="330"/>
        <v>5119</v>
      </c>
      <c r="AJ323" s="50">
        <f t="shared" si="330"/>
        <v>5245</v>
      </c>
      <c r="AK323" s="50">
        <f t="shared" si="330"/>
        <v>5298</v>
      </c>
      <c r="AL323" s="50">
        <f t="shared" si="330"/>
        <v>5351</v>
      </c>
      <c r="AM323" s="50">
        <f t="shared" si="330"/>
        <v>5404</v>
      </c>
      <c r="AN323" s="50">
        <f t="shared" si="330"/>
        <v>5458</v>
      </c>
      <c r="AO323" s="50">
        <f t="shared" si="330"/>
        <v>5513</v>
      </c>
      <c r="AP323" s="50">
        <f t="shared" si="330"/>
        <v>5568</v>
      </c>
      <c r="AQ323" s="50">
        <f t="shared" si="330"/>
        <v>5624</v>
      </c>
      <c r="AR323" s="50">
        <f t="shared" si="330"/>
        <v>5680</v>
      </c>
      <c r="AS323" s="50">
        <f t="shared" si="330"/>
        <v>5737</v>
      </c>
      <c r="AT323" s="50">
        <f t="shared" si="330"/>
        <v>5794</v>
      </c>
      <c r="AU323" s="50">
        <f t="shared" si="330"/>
        <v>5852</v>
      </c>
      <c r="AV323" s="16"/>
    </row>
    <row r="324" spans="4:48" hidden="1">
      <c r="H324" s="17"/>
      <c r="AV324" s="16"/>
    </row>
    <row r="325" spans="4:48" hidden="1">
      <c r="D325" s="1" t="s">
        <v>186</v>
      </c>
      <c r="F325" s="4" t="s">
        <v>169</v>
      </c>
      <c r="H325" s="17"/>
      <c r="I325" s="1">
        <f>I119+I132-I312</f>
        <v>401</v>
      </c>
      <c r="J325" s="1">
        <f t="shared" ref="J325:AU332" si="331">J119+J132-J312</f>
        <v>441</v>
      </c>
      <c r="K325" s="1">
        <f t="shared" si="331"/>
        <v>441</v>
      </c>
      <c r="L325" s="1">
        <f t="shared" si="331"/>
        <v>438</v>
      </c>
      <c r="M325" s="1">
        <f t="shared" si="331"/>
        <v>438</v>
      </c>
      <c r="N325" s="1">
        <f t="shared" si="331"/>
        <v>434</v>
      </c>
      <c r="O325" s="1">
        <f t="shared" si="331"/>
        <v>421</v>
      </c>
      <c r="P325" s="1">
        <f t="shared" si="331"/>
        <v>411</v>
      </c>
      <c r="Q325" s="1">
        <f t="shared" si="331"/>
        <v>400</v>
      </c>
      <c r="R325" s="1">
        <f t="shared" si="331"/>
        <v>377</v>
      </c>
      <c r="S325" s="1">
        <f t="shared" si="331"/>
        <v>356</v>
      </c>
      <c r="T325" s="1">
        <f t="shared" si="331"/>
        <v>364</v>
      </c>
      <c r="U325" s="1">
        <f t="shared" si="331"/>
        <v>340</v>
      </c>
      <c r="V325" s="1">
        <f t="shared" si="331"/>
        <v>317</v>
      </c>
      <c r="W325" s="1">
        <f t="shared" si="331"/>
        <v>268</v>
      </c>
      <c r="X325" s="1">
        <f t="shared" si="331"/>
        <v>220</v>
      </c>
      <c r="Y325" s="1">
        <f t="shared" si="331"/>
        <v>147</v>
      </c>
      <c r="Z325" s="1">
        <f t="shared" si="331"/>
        <v>74</v>
      </c>
      <c r="AA325" s="1">
        <f t="shared" si="331"/>
        <v>0</v>
      </c>
      <c r="AB325" s="1">
        <f t="shared" si="331"/>
        <v>0</v>
      </c>
      <c r="AC325" s="1">
        <f t="shared" si="331"/>
        <v>0</v>
      </c>
      <c r="AD325" s="1">
        <f t="shared" si="331"/>
        <v>0</v>
      </c>
      <c r="AE325" s="1">
        <f t="shared" si="331"/>
        <v>0</v>
      </c>
      <c r="AF325" s="1">
        <f t="shared" si="331"/>
        <v>0</v>
      </c>
      <c r="AG325" s="1">
        <f t="shared" si="331"/>
        <v>0</v>
      </c>
      <c r="AH325" s="1">
        <f t="shared" si="331"/>
        <v>0</v>
      </c>
      <c r="AI325" s="1">
        <f t="shared" si="331"/>
        <v>0</v>
      </c>
      <c r="AJ325" s="1">
        <f t="shared" si="331"/>
        <v>0</v>
      </c>
      <c r="AK325" s="1">
        <f t="shared" si="331"/>
        <v>0</v>
      </c>
      <c r="AL325" s="1">
        <f t="shared" si="331"/>
        <v>0</v>
      </c>
      <c r="AM325" s="1">
        <f t="shared" si="331"/>
        <v>0</v>
      </c>
      <c r="AN325" s="1">
        <f t="shared" si="331"/>
        <v>0</v>
      </c>
      <c r="AO325" s="1">
        <f t="shared" si="331"/>
        <v>0</v>
      </c>
      <c r="AP325" s="1">
        <f t="shared" si="331"/>
        <v>0</v>
      </c>
      <c r="AQ325" s="1">
        <f t="shared" si="331"/>
        <v>0</v>
      </c>
      <c r="AR325" s="1">
        <f t="shared" si="331"/>
        <v>0</v>
      </c>
      <c r="AS325" s="1">
        <f t="shared" si="331"/>
        <v>0</v>
      </c>
      <c r="AT325" s="1">
        <f t="shared" si="331"/>
        <v>0</v>
      </c>
      <c r="AU325" s="1">
        <f t="shared" si="331"/>
        <v>0</v>
      </c>
      <c r="AV325" s="16"/>
    </row>
    <row r="326" spans="4:48" hidden="1">
      <c r="D326" s="1" t="s">
        <v>187</v>
      </c>
      <c r="F326" s="4" t="s">
        <v>169</v>
      </c>
      <c r="H326" s="17"/>
      <c r="I326" s="1">
        <f t="shared" ref="I326:X334" si="332">I120+I133-I313</f>
        <v>401</v>
      </c>
      <c r="J326" s="1">
        <f t="shared" si="332"/>
        <v>401</v>
      </c>
      <c r="K326" s="1">
        <f t="shared" si="332"/>
        <v>441</v>
      </c>
      <c r="L326" s="1">
        <f t="shared" si="332"/>
        <v>441</v>
      </c>
      <c r="M326" s="1">
        <f t="shared" si="332"/>
        <v>438</v>
      </c>
      <c r="N326" s="1">
        <f t="shared" si="332"/>
        <v>438</v>
      </c>
      <c r="O326" s="1">
        <f t="shared" si="332"/>
        <v>434</v>
      </c>
      <c r="P326" s="1">
        <f t="shared" si="332"/>
        <v>421</v>
      </c>
      <c r="Q326" s="1">
        <f t="shared" si="332"/>
        <v>411</v>
      </c>
      <c r="R326" s="1">
        <f t="shared" si="332"/>
        <v>400</v>
      </c>
      <c r="S326" s="1">
        <f t="shared" si="332"/>
        <v>377</v>
      </c>
      <c r="T326" s="1">
        <f t="shared" si="332"/>
        <v>356</v>
      </c>
      <c r="U326" s="1">
        <f t="shared" si="332"/>
        <v>364</v>
      </c>
      <c r="V326" s="1">
        <f t="shared" si="332"/>
        <v>340</v>
      </c>
      <c r="W326" s="1">
        <f t="shared" si="332"/>
        <v>317</v>
      </c>
      <c r="X326" s="1">
        <f t="shared" si="332"/>
        <v>268</v>
      </c>
      <c r="Y326" s="1">
        <f t="shared" si="331"/>
        <v>220</v>
      </c>
      <c r="Z326" s="1">
        <f t="shared" si="331"/>
        <v>147</v>
      </c>
      <c r="AA326" s="1">
        <f t="shared" si="331"/>
        <v>74</v>
      </c>
      <c r="AB326" s="1">
        <f t="shared" si="331"/>
        <v>0</v>
      </c>
      <c r="AC326" s="1">
        <f t="shared" si="331"/>
        <v>0</v>
      </c>
      <c r="AD326" s="1">
        <f t="shared" si="331"/>
        <v>0</v>
      </c>
      <c r="AE326" s="1">
        <f t="shared" si="331"/>
        <v>0</v>
      </c>
      <c r="AF326" s="1">
        <f t="shared" si="331"/>
        <v>0</v>
      </c>
      <c r="AG326" s="1">
        <f t="shared" si="331"/>
        <v>0</v>
      </c>
      <c r="AH326" s="1">
        <f t="shared" si="331"/>
        <v>0</v>
      </c>
      <c r="AI326" s="1">
        <f t="shared" si="331"/>
        <v>0</v>
      </c>
      <c r="AJ326" s="1">
        <f t="shared" si="331"/>
        <v>0</v>
      </c>
      <c r="AK326" s="1">
        <f t="shared" si="331"/>
        <v>0</v>
      </c>
      <c r="AL326" s="1">
        <f t="shared" si="331"/>
        <v>0</v>
      </c>
      <c r="AM326" s="1">
        <f t="shared" si="331"/>
        <v>0</v>
      </c>
      <c r="AN326" s="1">
        <f t="shared" si="331"/>
        <v>0</v>
      </c>
      <c r="AO326" s="1">
        <f t="shared" si="331"/>
        <v>0</v>
      </c>
      <c r="AP326" s="1">
        <f t="shared" si="331"/>
        <v>0</v>
      </c>
      <c r="AQ326" s="1">
        <f t="shared" si="331"/>
        <v>0</v>
      </c>
      <c r="AR326" s="1">
        <f t="shared" si="331"/>
        <v>0</v>
      </c>
      <c r="AS326" s="1">
        <f t="shared" si="331"/>
        <v>0</v>
      </c>
      <c r="AT326" s="1">
        <f t="shared" si="331"/>
        <v>0</v>
      </c>
      <c r="AU326" s="1">
        <f t="shared" si="331"/>
        <v>0</v>
      </c>
      <c r="AV326" s="16"/>
    </row>
    <row r="327" spans="4:48" hidden="1">
      <c r="D327" s="1" t="s">
        <v>188</v>
      </c>
      <c r="F327" s="4" t="s">
        <v>169</v>
      </c>
      <c r="H327" s="17"/>
      <c r="I327" s="1">
        <f t="shared" si="332"/>
        <v>401</v>
      </c>
      <c r="J327" s="1">
        <f t="shared" si="331"/>
        <v>401</v>
      </c>
      <c r="K327" s="1">
        <f t="shared" si="331"/>
        <v>401</v>
      </c>
      <c r="L327" s="1">
        <f t="shared" si="331"/>
        <v>441</v>
      </c>
      <c r="M327" s="1">
        <f t="shared" si="331"/>
        <v>441</v>
      </c>
      <c r="N327" s="1">
        <f t="shared" si="331"/>
        <v>438</v>
      </c>
      <c r="O327" s="1">
        <f t="shared" si="331"/>
        <v>438</v>
      </c>
      <c r="P327" s="1">
        <f t="shared" si="331"/>
        <v>434</v>
      </c>
      <c r="Q327" s="1">
        <f t="shared" si="331"/>
        <v>421</v>
      </c>
      <c r="R327" s="1">
        <f t="shared" si="331"/>
        <v>411</v>
      </c>
      <c r="S327" s="1">
        <f t="shared" si="331"/>
        <v>400</v>
      </c>
      <c r="T327" s="1">
        <f t="shared" si="331"/>
        <v>377</v>
      </c>
      <c r="U327" s="1">
        <f t="shared" si="331"/>
        <v>356</v>
      </c>
      <c r="V327" s="1">
        <f t="shared" si="331"/>
        <v>364</v>
      </c>
      <c r="W327" s="1">
        <f t="shared" si="331"/>
        <v>340</v>
      </c>
      <c r="X327" s="1">
        <f t="shared" si="331"/>
        <v>317</v>
      </c>
      <c r="Y327" s="1">
        <f t="shared" si="331"/>
        <v>268</v>
      </c>
      <c r="Z327" s="1">
        <f t="shared" si="331"/>
        <v>220</v>
      </c>
      <c r="AA327" s="1">
        <f t="shared" si="331"/>
        <v>147</v>
      </c>
      <c r="AB327" s="1">
        <f t="shared" si="331"/>
        <v>74</v>
      </c>
      <c r="AC327" s="1">
        <f t="shared" si="331"/>
        <v>0</v>
      </c>
      <c r="AD327" s="1">
        <f t="shared" si="331"/>
        <v>0</v>
      </c>
      <c r="AE327" s="1">
        <f t="shared" si="331"/>
        <v>0</v>
      </c>
      <c r="AF327" s="1">
        <f t="shared" si="331"/>
        <v>0</v>
      </c>
      <c r="AG327" s="1">
        <f t="shared" si="331"/>
        <v>0</v>
      </c>
      <c r="AH327" s="1">
        <f t="shared" si="331"/>
        <v>0</v>
      </c>
      <c r="AI327" s="1">
        <f t="shared" si="331"/>
        <v>0</v>
      </c>
      <c r="AJ327" s="1">
        <f t="shared" si="331"/>
        <v>0</v>
      </c>
      <c r="AK327" s="1">
        <f t="shared" si="331"/>
        <v>0</v>
      </c>
      <c r="AL327" s="1">
        <f t="shared" si="331"/>
        <v>0</v>
      </c>
      <c r="AM327" s="1">
        <f t="shared" si="331"/>
        <v>0</v>
      </c>
      <c r="AN327" s="1">
        <f t="shared" si="331"/>
        <v>0</v>
      </c>
      <c r="AO327" s="1">
        <f t="shared" si="331"/>
        <v>0</v>
      </c>
      <c r="AP327" s="1">
        <f t="shared" si="331"/>
        <v>0</v>
      </c>
      <c r="AQ327" s="1">
        <f t="shared" si="331"/>
        <v>0</v>
      </c>
      <c r="AR327" s="1">
        <f t="shared" si="331"/>
        <v>0</v>
      </c>
      <c r="AS327" s="1">
        <f t="shared" si="331"/>
        <v>0</v>
      </c>
      <c r="AT327" s="1">
        <f t="shared" si="331"/>
        <v>0</v>
      </c>
      <c r="AU327" s="1">
        <f t="shared" si="331"/>
        <v>0</v>
      </c>
      <c r="AV327" s="16"/>
    </row>
    <row r="328" spans="4:48" hidden="1">
      <c r="D328" s="1" t="s">
        <v>189</v>
      </c>
      <c r="F328" s="4" t="s">
        <v>169</v>
      </c>
      <c r="H328" s="17"/>
      <c r="I328" s="1">
        <f t="shared" si="332"/>
        <v>401</v>
      </c>
      <c r="J328" s="1">
        <f t="shared" si="331"/>
        <v>401</v>
      </c>
      <c r="K328" s="1">
        <f t="shared" si="331"/>
        <v>401</v>
      </c>
      <c r="L328" s="1">
        <f t="shared" si="331"/>
        <v>401</v>
      </c>
      <c r="M328" s="1">
        <f t="shared" si="331"/>
        <v>441</v>
      </c>
      <c r="N328" s="1">
        <f t="shared" si="331"/>
        <v>441</v>
      </c>
      <c r="O328" s="1">
        <f t="shared" si="331"/>
        <v>438</v>
      </c>
      <c r="P328" s="1">
        <f t="shared" si="331"/>
        <v>438</v>
      </c>
      <c r="Q328" s="1">
        <f t="shared" si="331"/>
        <v>434</v>
      </c>
      <c r="R328" s="1">
        <f t="shared" si="331"/>
        <v>421</v>
      </c>
      <c r="S328" s="1">
        <f t="shared" si="331"/>
        <v>411</v>
      </c>
      <c r="T328" s="1">
        <f t="shared" si="331"/>
        <v>400</v>
      </c>
      <c r="U328" s="1">
        <f t="shared" si="331"/>
        <v>377</v>
      </c>
      <c r="V328" s="1">
        <f t="shared" si="331"/>
        <v>356</v>
      </c>
      <c r="W328" s="1">
        <f t="shared" si="331"/>
        <v>364</v>
      </c>
      <c r="X328" s="1">
        <f t="shared" si="331"/>
        <v>340</v>
      </c>
      <c r="Y328" s="1">
        <f t="shared" si="331"/>
        <v>317</v>
      </c>
      <c r="Z328" s="1">
        <f t="shared" si="331"/>
        <v>268</v>
      </c>
      <c r="AA328" s="1">
        <f t="shared" si="331"/>
        <v>220</v>
      </c>
      <c r="AB328" s="1">
        <f t="shared" si="331"/>
        <v>147</v>
      </c>
      <c r="AC328" s="1">
        <f t="shared" si="331"/>
        <v>74</v>
      </c>
      <c r="AD328" s="1">
        <f t="shared" si="331"/>
        <v>0</v>
      </c>
      <c r="AE328" s="1">
        <f t="shared" si="331"/>
        <v>0</v>
      </c>
      <c r="AF328" s="1">
        <f t="shared" si="331"/>
        <v>0</v>
      </c>
      <c r="AG328" s="1">
        <f t="shared" si="331"/>
        <v>0</v>
      </c>
      <c r="AH328" s="1">
        <f t="shared" si="331"/>
        <v>0</v>
      </c>
      <c r="AI328" s="1">
        <f t="shared" si="331"/>
        <v>0</v>
      </c>
      <c r="AJ328" s="1">
        <f t="shared" si="331"/>
        <v>0</v>
      </c>
      <c r="AK328" s="1">
        <f t="shared" si="331"/>
        <v>0</v>
      </c>
      <c r="AL328" s="1">
        <f t="shared" si="331"/>
        <v>0</v>
      </c>
      <c r="AM328" s="1">
        <f t="shared" si="331"/>
        <v>0</v>
      </c>
      <c r="AN328" s="1">
        <f t="shared" si="331"/>
        <v>0</v>
      </c>
      <c r="AO328" s="1">
        <f t="shared" si="331"/>
        <v>0</v>
      </c>
      <c r="AP328" s="1">
        <f t="shared" si="331"/>
        <v>0</v>
      </c>
      <c r="AQ328" s="1">
        <f t="shared" si="331"/>
        <v>0</v>
      </c>
      <c r="AR328" s="1">
        <f t="shared" si="331"/>
        <v>0</v>
      </c>
      <c r="AS328" s="1">
        <f t="shared" si="331"/>
        <v>0</v>
      </c>
      <c r="AT328" s="1">
        <f t="shared" si="331"/>
        <v>0</v>
      </c>
      <c r="AU328" s="1">
        <f t="shared" si="331"/>
        <v>0</v>
      </c>
      <c r="AV328" s="16"/>
    </row>
    <row r="329" spans="4:48" hidden="1">
      <c r="D329" s="1" t="s">
        <v>190</v>
      </c>
      <c r="F329" s="4" t="s">
        <v>169</v>
      </c>
      <c r="H329" s="17"/>
      <c r="I329" s="1">
        <f t="shared" si="332"/>
        <v>401</v>
      </c>
      <c r="J329" s="1">
        <f t="shared" si="331"/>
        <v>401</v>
      </c>
      <c r="K329" s="1">
        <f t="shared" si="331"/>
        <v>401</v>
      </c>
      <c r="L329" s="1">
        <f t="shared" si="331"/>
        <v>401</v>
      </c>
      <c r="M329" s="1">
        <f t="shared" si="331"/>
        <v>401</v>
      </c>
      <c r="N329" s="1">
        <f t="shared" si="331"/>
        <v>441</v>
      </c>
      <c r="O329" s="1">
        <f t="shared" si="331"/>
        <v>441</v>
      </c>
      <c r="P329" s="1">
        <f t="shared" si="331"/>
        <v>438</v>
      </c>
      <c r="Q329" s="1">
        <f t="shared" si="331"/>
        <v>438</v>
      </c>
      <c r="R329" s="1">
        <f t="shared" si="331"/>
        <v>434</v>
      </c>
      <c r="S329" s="1">
        <f t="shared" si="331"/>
        <v>421</v>
      </c>
      <c r="T329" s="1">
        <f t="shared" si="331"/>
        <v>411</v>
      </c>
      <c r="U329" s="1">
        <f t="shared" si="331"/>
        <v>400</v>
      </c>
      <c r="V329" s="1">
        <f t="shared" si="331"/>
        <v>377</v>
      </c>
      <c r="W329" s="1">
        <f t="shared" si="331"/>
        <v>356</v>
      </c>
      <c r="X329" s="1">
        <f t="shared" si="331"/>
        <v>364</v>
      </c>
      <c r="Y329" s="1">
        <f t="shared" si="331"/>
        <v>340</v>
      </c>
      <c r="Z329" s="1">
        <f t="shared" si="331"/>
        <v>317</v>
      </c>
      <c r="AA329" s="1">
        <f t="shared" si="331"/>
        <v>268</v>
      </c>
      <c r="AB329" s="1">
        <f t="shared" si="331"/>
        <v>220</v>
      </c>
      <c r="AC329" s="1">
        <f t="shared" si="331"/>
        <v>147</v>
      </c>
      <c r="AD329" s="1">
        <f t="shared" si="331"/>
        <v>74</v>
      </c>
      <c r="AE329" s="1">
        <f t="shared" si="331"/>
        <v>0</v>
      </c>
      <c r="AF329" s="1">
        <f t="shared" si="331"/>
        <v>0</v>
      </c>
      <c r="AG329" s="1">
        <f t="shared" si="331"/>
        <v>0</v>
      </c>
      <c r="AH329" s="1">
        <f t="shared" si="331"/>
        <v>0</v>
      </c>
      <c r="AI329" s="1">
        <f t="shared" si="331"/>
        <v>0</v>
      </c>
      <c r="AJ329" s="1">
        <f t="shared" si="331"/>
        <v>0</v>
      </c>
      <c r="AK329" s="1">
        <f t="shared" si="331"/>
        <v>0</v>
      </c>
      <c r="AL329" s="1">
        <f t="shared" si="331"/>
        <v>0</v>
      </c>
      <c r="AM329" s="1">
        <f t="shared" si="331"/>
        <v>0</v>
      </c>
      <c r="AN329" s="1">
        <f t="shared" si="331"/>
        <v>0</v>
      </c>
      <c r="AO329" s="1">
        <f t="shared" si="331"/>
        <v>0</v>
      </c>
      <c r="AP329" s="1">
        <f t="shared" si="331"/>
        <v>0</v>
      </c>
      <c r="AQ329" s="1">
        <f t="shared" si="331"/>
        <v>0</v>
      </c>
      <c r="AR329" s="1">
        <f t="shared" si="331"/>
        <v>0</v>
      </c>
      <c r="AS329" s="1">
        <f t="shared" si="331"/>
        <v>0</v>
      </c>
      <c r="AT329" s="1">
        <f t="shared" si="331"/>
        <v>0</v>
      </c>
      <c r="AU329" s="1">
        <f t="shared" si="331"/>
        <v>0</v>
      </c>
      <c r="AV329" s="16"/>
    </row>
    <row r="330" spans="4:48" hidden="1">
      <c r="D330" s="1" t="s">
        <v>191</v>
      </c>
      <c r="F330" s="4" t="s">
        <v>169</v>
      </c>
      <c r="H330" s="17"/>
      <c r="I330" s="1">
        <f t="shared" si="332"/>
        <v>401</v>
      </c>
      <c r="J330" s="1">
        <f t="shared" si="331"/>
        <v>401</v>
      </c>
      <c r="K330" s="1">
        <f t="shared" si="331"/>
        <v>401</v>
      </c>
      <c r="L330" s="1">
        <f t="shared" si="331"/>
        <v>401</v>
      </c>
      <c r="M330" s="1">
        <f t="shared" si="331"/>
        <v>401</v>
      </c>
      <c r="N330" s="1">
        <f t="shared" si="331"/>
        <v>401</v>
      </c>
      <c r="O330" s="1">
        <f t="shared" si="331"/>
        <v>441</v>
      </c>
      <c r="P330" s="1">
        <f t="shared" si="331"/>
        <v>441</v>
      </c>
      <c r="Q330" s="1">
        <f t="shared" si="331"/>
        <v>438</v>
      </c>
      <c r="R330" s="1">
        <f t="shared" si="331"/>
        <v>438</v>
      </c>
      <c r="S330" s="1">
        <f t="shared" si="331"/>
        <v>434</v>
      </c>
      <c r="T330" s="1">
        <f t="shared" si="331"/>
        <v>421</v>
      </c>
      <c r="U330" s="1">
        <f t="shared" si="331"/>
        <v>411</v>
      </c>
      <c r="V330" s="1">
        <f t="shared" si="331"/>
        <v>400</v>
      </c>
      <c r="W330" s="1">
        <f t="shared" si="331"/>
        <v>377</v>
      </c>
      <c r="X330" s="1">
        <f t="shared" si="331"/>
        <v>356</v>
      </c>
      <c r="Y330" s="1">
        <f t="shared" si="331"/>
        <v>364</v>
      </c>
      <c r="Z330" s="1">
        <f t="shared" si="331"/>
        <v>340</v>
      </c>
      <c r="AA330" s="1">
        <f t="shared" si="331"/>
        <v>317</v>
      </c>
      <c r="AB330" s="1">
        <f t="shared" si="331"/>
        <v>268</v>
      </c>
      <c r="AC330" s="1">
        <f t="shared" si="331"/>
        <v>220</v>
      </c>
      <c r="AD330" s="1">
        <f t="shared" si="331"/>
        <v>147</v>
      </c>
      <c r="AE330" s="1">
        <f t="shared" si="331"/>
        <v>74</v>
      </c>
      <c r="AF330" s="1">
        <f t="shared" si="331"/>
        <v>0</v>
      </c>
      <c r="AG330" s="1">
        <f t="shared" si="331"/>
        <v>0</v>
      </c>
      <c r="AH330" s="1">
        <f t="shared" si="331"/>
        <v>0</v>
      </c>
      <c r="AI330" s="1">
        <f t="shared" si="331"/>
        <v>0</v>
      </c>
      <c r="AJ330" s="1">
        <f t="shared" si="331"/>
        <v>0</v>
      </c>
      <c r="AK330" s="1">
        <f t="shared" si="331"/>
        <v>0</v>
      </c>
      <c r="AL330" s="1">
        <f t="shared" si="331"/>
        <v>0</v>
      </c>
      <c r="AM330" s="1">
        <f t="shared" si="331"/>
        <v>0</v>
      </c>
      <c r="AN330" s="1">
        <f t="shared" si="331"/>
        <v>0</v>
      </c>
      <c r="AO330" s="1">
        <f t="shared" si="331"/>
        <v>0</v>
      </c>
      <c r="AP330" s="1">
        <f t="shared" si="331"/>
        <v>0</v>
      </c>
      <c r="AQ330" s="1">
        <f t="shared" si="331"/>
        <v>0</v>
      </c>
      <c r="AR330" s="1">
        <f t="shared" si="331"/>
        <v>0</v>
      </c>
      <c r="AS330" s="1">
        <f t="shared" si="331"/>
        <v>0</v>
      </c>
      <c r="AT330" s="1">
        <f t="shared" si="331"/>
        <v>0</v>
      </c>
      <c r="AU330" s="1">
        <f t="shared" si="331"/>
        <v>0</v>
      </c>
      <c r="AV330" s="16"/>
    </row>
    <row r="331" spans="4:48" hidden="1">
      <c r="D331" s="1" t="s">
        <v>192</v>
      </c>
      <c r="F331" s="4" t="s">
        <v>169</v>
      </c>
      <c r="H331" s="17"/>
      <c r="I331" s="1">
        <f t="shared" si="332"/>
        <v>401</v>
      </c>
      <c r="J331" s="1">
        <f t="shared" si="331"/>
        <v>401</v>
      </c>
      <c r="K331" s="1">
        <f t="shared" si="331"/>
        <v>401</v>
      </c>
      <c r="L331" s="1">
        <f t="shared" si="331"/>
        <v>401</v>
      </c>
      <c r="M331" s="1">
        <f t="shared" si="331"/>
        <v>401</v>
      </c>
      <c r="N331" s="1">
        <f t="shared" si="331"/>
        <v>401</v>
      </c>
      <c r="O331" s="1">
        <f t="shared" si="331"/>
        <v>401</v>
      </c>
      <c r="P331" s="1">
        <f t="shared" si="331"/>
        <v>441</v>
      </c>
      <c r="Q331" s="1">
        <f t="shared" si="331"/>
        <v>441</v>
      </c>
      <c r="R331" s="1">
        <f t="shared" si="331"/>
        <v>438</v>
      </c>
      <c r="S331" s="1">
        <f t="shared" si="331"/>
        <v>438</v>
      </c>
      <c r="T331" s="1">
        <f t="shared" si="331"/>
        <v>434</v>
      </c>
      <c r="U331" s="1">
        <f t="shared" si="331"/>
        <v>421</v>
      </c>
      <c r="V331" s="1">
        <f t="shared" si="331"/>
        <v>411</v>
      </c>
      <c r="W331" s="1">
        <f t="shared" si="331"/>
        <v>400</v>
      </c>
      <c r="X331" s="1">
        <f t="shared" si="331"/>
        <v>377</v>
      </c>
      <c r="Y331" s="1">
        <f t="shared" si="331"/>
        <v>356</v>
      </c>
      <c r="Z331" s="1">
        <f t="shared" si="331"/>
        <v>364</v>
      </c>
      <c r="AA331" s="1">
        <f t="shared" si="331"/>
        <v>340</v>
      </c>
      <c r="AB331" s="1">
        <f t="shared" si="331"/>
        <v>317</v>
      </c>
      <c r="AC331" s="1">
        <f t="shared" si="331"/>
        <v>268</v>
      </c>
      <c r="AD331" s="1">
        <f t="shared" si="331"/>
        <v>220</v>
      </c>
      <c r="AE331" s="1">
        <f t="shared" si="331"/>
        <v>147</v>
      </c>
      <c r="AF331" s="1">
        <f t="shared" si="331"/>
        <v>74</v>
      </c>
      <c r="AG331" s="1">
        <f t="shared" si="331"/>
        <v>0</v>
      </c>
      <c r="AH331" s="1">
        <f t="shared" si="331"/>
        <v>0</v>
      </c>
      <c r="AI331" s="1">
        <f t="shared" si="331"/>
        <v>0</v>
      </c>
      <c r="AJ331" s="1">
        <f t="shared" si="331"/>
        <v>0</v>
      </c>
      <c r="AK331" s="1">
        <f t="shared" si="331"/>
        <v>0</v>
      </c>
      <c r="AL331" s="1">
        <f t="shared" si="331"/>
        <v>0</v>
      </c>
      <c r="AM331" s="1">
        <f t="shared" si="331"/>
        <v>0</v>
      </c>
      <c r="AN331" s="1">
        <f t="shared" si="331"/>
        <v>0</v>
      </c>
      <c r="AO331" s="1">
        <f t="shared" si="331"/>
        <v>0</v>
      </c>
      <c r="AP331" s="1">
        <f t="shared" si="331"/>
        <v>0</v>
      </c>
      <c r="AQ331" s="1">
        <f t="shared" si="331"/>
        <v>0</v>
      </c>
      <c r="AR331" s="1">
        <f t="shared" si="331"/>
        <v>0</v>
      </c>
      <c r="AS331" s="1">
        <f t="shared" si="331"/>
        <v>0</v>
      </c>
      <c r="AT331" s="1">
        <f t="shared" si="331"/>
        <v>0</v>
      </c>
      <c r="AU331" s="1">
        <f t="shared" si="331"/>
        <v>0</v>
      </c>
      <c r="AV331" s="16"/>
    </row>
    <row r="332" spans="4:48" hidden="1">
      <c r="D332" s="1" t="s">
        <v>193</v>
      </c>
      <c r="F332" s="4" t="s">
        <v>169</v>
      </c>
      <c r="H332" s="17"/>
      <c r="I332" s="1">
        <f t="shared" si="332"/>
        <v>401</v>
      </c>
      <c r="J332" s="1">
        <f t="shared" si="331"/>
        <v>401</v>
      </c>
      <c r="K332" s="1">
        <f t="shared" si="331"/>
        <v>401</v>
      </c>
      <c r="L332" s="1">
        <f t="shared" si="331"/>
        <v>401</v>
      </c>
      <c r="M332" s="1">
        <f t="shared" si="331"/>
        <v>401</v>
      </c>
      <c r="N332" s="1">
        <f t="shared" ref="J332:AU334" si="333">N126+N139-N319</f>
        <v>401</v>
      </c>
      <c r="O332" s="1">
        <f t="shared" si="333"/>
        <v>401</v>
      </c>
      <c r="P332" s="1">
        <f t="shared" si="333"/>
        <v>401</v>
      </c>
      <c r="Q332" s="1">
        <f t="shared" si="333"/>
        <v>441</v>
      </c>
      <c r="R332" s="1">
        <f t="shared" si="333"/>
        <v>441</v>
      </c>
      <c r="S332" s="1">
        <f t="shared" si="333"/>
        <v>438</v>
      </c>
      <c r="T332" s="1">
        <f t="shared" si="333"/>
        <v>438</v>
      </c>
      <c r="U332" s="1">
        <f t="shared" si="333"/>
        <v>434</v>
      </c>
      <c r="V332" s="1">
        <f t="shared" si="333"/>
        <v>421</v>
      </c>
      <c r="W332" s="1">
        <f t="shared" si="333"/>
        <v>411</v>
      </c>
      <c r="X332" s="1">
        <f t="shared" si="333"/>
        <v>400</v>
      </c>
      <c r="Y332" s="1">
        <f t="shared" si="333"/>
        <v>377</v>
      </c>
      <c r="Z332" s="1">
        <f t="shared" si="333"/>
        <v>356</v>
      </c>
      <c r="AA332" s="1">
        <f t="shared" si="333"/>
        <v>364</v>
      </c>
      <c r="AB332" s="1">
        <f t="shared" si="333"/>
        <v>340</v>
      </c>
      <c r="AC332" s="1">
        <f t="shared" si="333"/>
        <v>317</v>
      </c>
      <c r="AD332" s="1">
        <f t="shared" si="333"/>
        <v>268</v>
      </c>
      <c r="AE332" s="1">
        <f t="shared" si="333"/>
        <v>220</v>
      </c>
      <c r="AF332" s="1">
        <f t="shared" si="333"/>
        <v>147</v>
      </c>
      <c r="AG332" s="1">
        <f t="shared" si="333"/>
        <v>74</v>
      </c>
      <c r="AH332" s="1">
        <f t="shared" si="333"/>
        <v>0</v>
      </c>
      <c r="AI332" s="1">
        <f t="shared" si="333"/>
        <v>0</v>
      </c>
      <c r="AJ332" s="1">
        <f t="shared" si="333"/>
        <v>0</v>
      </c>
      <c r="AK332" s="1">
        <f t="shared" si="333"/>
        <v>0</v>
      </c>
      <c r="AL332" s="1">
        <f t="shared" si="333"/>
        <v>0</v>
      </c>
      <c r="AM332" s="1">
        <f t="shared" si="333"/>
        <v>0</v>
      </c>
      <c r="AN332" s="1">
        <f t="shared" si="333"/>
        <v>0</v>
      </c>
      <c r="AO332" s="1">
        <f t="shared" si="333"/>
        <v>0</v>
      </c>
      <c r="AP332" s="1">
        <f t="shared" si="333"/>
        <v>0</v>
      </c>
      <c r="AQ332" s="1">
        <f t="shared" si="333"/>
        <v>0</v>
      </c>
      <c r="AR332" s="1">
        <f t="shared" si="333"/>
        <v>0</v>
      </c>
      <c r="AS332" s="1">
        <f t="shared" si="333"/>
        <v>0</v>
      </c>
      <c r="AT332" s="1">
        <f t="shared" si="333"/>
        <v>0</v>
      </c>
      <c r="AU332" s="1">
        <f t="shared" si="333"/>
        <v>0</v>
      </c>
      <c r="AV332" s="16"/>
    </row>
    <row r="333" spans="4:48" hidden="1">
      <c r="D333" s="1" t="s">
        <v>194</v>
      </c>
      <c r="F333" s="4" t="s">
        <v>169</v>
      </c>
      <c r="H333" s="17"/>
      <c r="I333" s="1">
        <f t="shared" si="332"/>
        <v>401</v>
      </c>
      <c r="J333" s="1">
        <f t="shared" si="333"/>
        <v>401</v>
      </c>
      <c r="K333" s="1">
        <f t="shared" si="333"/>
        <v>401</v>
      </c>
      <c r="L333" s="1">
        <f t="shared" si="333"/>
        <v>401</v>
      </c>
      <c r="M333" s="1">
        <f t="shared" si="333"/>
        <v>401</v>
      </c>
      <c r="N333" s="1">
        <f t="shared" si="333"/>
        <v>401</v>
      </c>
      <c r="O333" s="1">
        <f t="shared" si="333"/>
        <v>401</v>
      </c>
      <c r="P333" s="1">
        <f t="shared" si="333"/>
        <v>401</v>
      </c>
      <c r="Q333" s="1">
        <f t="shared" si="333"/>
        <v>401</v>
      </c>
      <c r="R333" s="1">
        <f t="shared" si="333"/>
        <v>441</v>
      </c>
      <c r="S333" s="1">
        <f t="shared" si="333"/>
        <v>441</v>
      </c>
      <c r="T333" s="1">
        <f t="shared" si="333"/>
        <v>438</v>
      </c>
      <c r="U333" s="1">
        <f t="shared" si="333"/>
        <v>438</v>
      </c>
      <c r="V333" s="1">
        <f t="shared" si="333"/>
        <v>434</v>
      </c>
      <c r="W333" s="1">
        <f t="shared" si="333"/>
        <v>421</v>
      </c>
      <c r="X333" s="1">
        <f t="shared" si="333"/>
        <v>411</v>
      </c>
      <c r="Y333" s="1">
        <f t="shared" si="333"/>
        <v>400</v>
      </c>
      <c r="Z333" s="1">
        <f t="shared" si="333"/>
        <v>377</v>
      </c>
      <c r="AA333" s="1">
        <f t="shared" si="333"/>
        <v>356</v>
      </c>
      <c r="AB333" s="1">
        <f t="shared" si="333"/>
        <v>364</v>
      </c>
      <c r="AC333" s="1">
        <f t="shared" si="333"/>
        <v>340</v>
      </c>
      <c r="AD333" s="1">
        <f t="shared" si="333"/>
        <v>317</v>
      </c>
      <c r="AE333" s="1">
        <f t="shared" si="333"/>
        <v>268</v>
      </c>
      <c r="AF333" s="1">
        <f t="shared" si="333"/>
        <v>220</v>
      </c>
      <c r="AG333" s="1">
        <f t="shared" si="333"/>
        <v>147</v>
      </c>
      <c r="AH333" s="1">
        <f t="shared" si="333"/>
        <v>74</v>
      </c>
      <c r="AI333" s="1">
        <f t="shared" si="333"/>
        <v>0</v>
      </c>
      <c r="AJ333" s="1">
        <f t="shared" si="333"/>
        <v>0</v>
      </c>
      <c r="AK333" s="1">
        <f t="shared" si="333"/>
        <v>0</v>
      </c>
      <c r="AL333" s="1">
        <f t="shared" si="333"/>
        <v>0</v>
      </c>
      <c r="AM333" s="1">
        <f t="shared" si="333"/>
        <v>0</v>
      </c>
      <c r="AN333" s="1">
        <f t="shared" si="333"/>
        <v>0</v>
      </c>
      <c r="AO333" s="1">
        <f t="shared" si="333"/>
        <v>0</v>
      </c>
      <c r="AP333" s="1">
        <f t="shared" si="333"/>
        <v>0</v>
      </c>
      <c r="AQ333" s="1">
        <f t="shared" si="333"/>
        <v>0</v>
      </c>
      <c r="AR333" s="1">
        <f t="shared" si="333"/>
        <v>0</v>
      </c>
      <c r="AS333" s="1">
        <f t="shared" si="333"/>
        <v>0</v>
      </c>
      <c r="AT333" s="1">
        <f t="shared" si="333"/>
        <v>0</v>
      </c>
      <c r="AU333" s="1">
        <f t="shared" si="333"/>
        <v>0</v>
      </c>
      <c r="AV333" s="16"/>
    </row>
    <row r="334" spans="4:48" hidden="1">
      <c r="D334" s="1" t="s">
        <v>195</v>
      </c>
      <c r="F334" s="4" t="s">
        <v>169</v>
      </c>
      <c r="H334" s="17"/>
      <c r="I334" s="1">
        <f t="shared" si="332"/>
        <v>400</v>
      </c>
      <c r="J334" s="1">
        <f t="shared" si="333"/>
        <v>401</v>
      </c>
      <c r="K334" s="1">
        <f t="shared" si="333"/>
        <v>401</v>
      </c>
      <c r="L334" s="1">
        <f t="shared" si="333"/>
        <v>401</v>
      </c>
      <c r="M334" s="1">
        <f t="shared" si="333"/>
        <v>401</v>
      </c>
      <c r="N334" s="1">
        <f t="shared" si="333"/>
        <v>401</v>
      </c>
      <c r="O334" s="1">
        <f t="shared" si="333"/>
        <v>401</v>
      </c>
      <c r="P334" s="1">
        <f t="shared" si="333"/>
        <v>401</v>
      </c>
      <c r="Q334" s="1">
        <f t="shared" si="333"/>
        <v>401</v>
      </c>
      <c r="R334" s="1">
        <f t="shared" si="333"/>
        <v>401</v>
      </c>
      <c r="S334" s="1">
        <f t="shared" si="333"/>
        <v>441</v>
      </c>
      <c r="T334" s="1">
        <f t="shared" si="333"/>
        <v>441</v>
      </c>
      <c r="U334" s="1">
        <f t="shared" si="333"/>
        <v>438</v>
      </c>
      <c r="V334" s="1">
        <f t="shared" si="333"/>
        <v>438</v>
      </c>
      <c r="W334" s="1">
        <f t="shared" si="333"/>
        <v>434</v>
      </c>
      <c r="X334" s="1">
        <f t="shared" si="333"/>
        <v>421</v>
      </c>
      <c r="Y334" s="1">
        <f t="shared" si="333"/>
        <v>411</v>
      </c>
      <c r="Z334" s="1">
        <f t="shared" si="333"/>
        <v>400</v>
      </c>
      <c r="AA334" s="1">
        <f t="shared" si="333"/>
        <v>377</v>
      </c>
      <c r="AB334" s="1">
        <f t="shared" si="333"/>
        <v>356</v>
      </c>
      <c r="AC334" s="1">
        <f t="shared" si="333"/>
        <v>364</v>
      </c>
      <c r="AD334" s="1">
        <f t="shared" si="333"/>
        <v>340</v>
      </c>
      <c r="AE334" s="1">
        <f t="shared" si="333"/>
        <v>317</v>
      </c>
      <c r="AF334" s="1">
        <f t="shared" si="333"/>
        <v>268</v>
      </c>
      <c r="AG334" s="1">
        <f t="shared" si="333"/>
        <v>220</v>
      </c>
      <c r="AH334" s="1">
        <f t="shared" si="333"/>
        <v>147</v>
      </c>
      <c r="AI334" s="1">
        <f t="shared" si="333"/>
        <v>74</v>
      </c>
      <c r="AJ334" s="1">
        <f t="shared" si="333"/>
        <v>0</v>
      </c>
      <c r="AK334" s="1">
        <f t="shared" si="333"/>
        <v>0</v>
      </c>
      <c r="AL334" s="1">
        <f t="shared" si="333"/>
        <v>0</v>
      </c>
      <c r="AM334" s="1">
        <f t="shared" si="333"/>
        <v>0</v>
      </c>
      <c r="AN334" s="1">
        <f t="shared" si="333"/>
        <v>0</v>
      </c>
      <c r="AO334" s="1">
        <f t="shared" si="333"/>
        <v>0</v>
      </c>
      <c r="AP334" s="1">
        <f t="shared" si="333"/>
        <v>0</v>
      </c>
      <c r="AQ334" s="1">
        <f t="shared" si="333"/>
        <v>0</v>
      </c>
      <c r="AR334" s="1">
        <f t="shared" si="333"/>
        <v>0</v>
      </c>
      <c r="AS334" s="1">
        <f t="shared" si="333"/>
        <v>0</v>
      </c>
      <c r="AT334" s="1">
        <f t="shared" si="333"/>
        <v>0</v>
      </c>
      <c r="AU334" s="1">
        <f t="shared" si="333"/>
        <v>0</v>
      </c>
      <c r="AV334" s="16"/>
    </row>
    <row r="335" spans="4:48" hidden="1">
      <c r="H335" s="17"/>
      <c r="AV335" s="16"/>
    </row>
    <row r="336" spans="4:48" hidden="1">
      <c r="D336" s="1" t="s">
        <v>196</v>
      </c>
      <c r="F336" s="65" t="s">
        <v>169</v>
      </c>
      <c r="H336" s="17"/>
      <c r="I336" s="50">
        <f>SUM(I325:I334)</f>
        <v>4009</v>
      </c>
      <c r="J336" s="50">
        <f t="shared" ref="J336:AU336" si="334">SUM(J325:J334)</f>
        <v>4050</v>
      </c>
      <c r="K336" s="50">
        <f t="shared" si="334"/>
        <v>4090</v>
      </c>
      <c r="L336" s="50">
        <f t="shared" si="334"/>
        <v>4127</v>
      </c>
      <c r="M336" s="50">
        <f t="shared" si="334"/>
        <v>4164</v>
      </c>
      <c r="N336" s="50">
        <f t="shared" si="334"/>
        <v>4197</v>
      </c>
      <c r="O336" s="50">
        <f t="shared" si="334"/>
        <v>4217</v>
      </c>
      <c r="P336" s="50">
        <f t="shared" si="334"/>
        <v>4227</v>
      </c>
      <c r="Q336" s="50">
        <f t="shared" si="334"/>
        <v>4226</v>
      </c>
      <c r="R336" s="50">
        <f t="shared" si="334"/>
        <v>4202</v>
      </c>
      <c r="S336" s="50">
        <f t="shared" si="334"/>
        <v>4157</v>
      </c>
      <c r="T336" s="50">
        <f t="shared" si="334"/>
        <v>4080</v>
      </c>
      <c r="U336" s="50">
        <f t="shared" si="334"/>
        <v>3979</v>
      </c>
      <c r="V336" s="50">
        <f t="shared" si="334"/>
        <v>3858</v>
      </c>
      <c r="W336" s="50">
        <f t="shared" si="334"/>
        <v>3688</v>
      </c>
      <c r="X336" s="50">
        <f t="shared" si="334"/>
        <v>3474</v>
      </c>
      <c r="Y336" s="50">
        <f t="shared" si="334"/>
        <v>3200</v>
      </c>
      <c r="Z336" s="50">
        <f t="shared" si="334"/>
        <v>2863</v>
      </c>
      <c r="AA336" s="50">
        <f t="shared" si="334"/>
        <v>2463</v>
      </c>
      <c r="AB336" s="50">
        <f t="shared" si="334"/>
        <v>2086</v>
      </c>
      <c r="AC336" s="50">
        <f t="shared" si="334"/>
        <v>1730</v>
      </c>
      <c r="AD336" s="50">
        <f t="shared" si="334"/>
        <v>1366</v>
      </c>
      <c r="AE336" s="50">
        <f t="shared" si="334"/>
        <v>1026</v>
      </c>
      <c r="AF336" s="50">
        <f t="shared" si="334"/>
        <v>709</v>
      </c>
      <c r="AG336" s="50">
        <f t="shared" si="334"/>
        <v>441</v>
      </c>
      <c r="AH336" s="50">
        <f t="shared" si="334"/>
        <v>221</v>
      </c>
      <c r="AI336" s="50">
        <f t="shared" si="334"/>
        <v>74</v>
      </c>
      <c r="AJ336" s="50">
        <f t="shared" si="334"/>
        <v>0</v>
      </c>
      <c r="AK336" s="50">
        <f t="shared" si="334"/>
        <v>0</v>
      </c>
      <c r="AL336" s="50">
        <f t="shared" si="334"/>
        <v>0</v>
      </c>
      <c r="AM336" s="50">
        <f t="shared" si="334"/>
        <v>0</v>
      </c>
      <c r="AN336" s="50">
        <f t="shared" si="334"/>
        <v>0</v>
      </c>
      <c r="AO336" s="50">
        <f t="shared" si="334"/>
        <v>0</v>
      </c>
      <c r="AP336" s="50">
        <f t="shared" si="334"/>
        <v>0</v>
      </c>
      <c r="AQ336" s="50">
        <f t="shared" si="334"/>
        <v>0</v>
      </c>
      <c r="AR336" s="50">
        <f t="shared" si="334"/>
        <v>0</v>
      </c>
      <c r="AS336" s="50">
        <f t="shared" si="334"/>
        <v>0</v>
      </c>
      <c r="AT336" s="50">
        <f t="shared" si="334"/>
        <v>0</v>
      </c>
      <c r="AU336" s="50">
        <f t="shared" si="334"/>
        <v>0</v>
      </c>
      <c r="AV336" s="16"/>
    </row>
    <row r="337" spans="4:48" hidden="1">
      <c r="H337" s="17"/>
      <c r="AV337" s="16"/>
    </row>
    <row r="338" spans="4:48" hidden="1">
      <c r="D338" s="58" t="s">
        <v>78</v>
      </c>
      <c r="E338" s="57"/>
      <c r="F338" s="59" t="s">
        <v>150</v>
      </c>
      <c r="H338" s="17"/>
      <c r="AV338" s="16"/>
    </row>
    <row r="339" spans="4:48" hidden="1">
      <c r="D339" s="6"/>
      <c r="E339" s="53"/>
      <c r="F339" s="35"/>
      <c r="H339" s="17"/>
      <c r="AV339" s="16"/>
    </row>
    <row r="340" spans="4:48" hidden="1">
      <c r="D340" s="1" t="s">
        <v>174</v>
      </c>
      <c r="E340" s="1"/>
      <c r="F340" s="4" t="s">
        <v>169</v>
      </c>
      <c r="H340" s="17"/>
      <c r="I340" s="1">
        <f>ROUND(I$246*I$179,0)</f>
        <v>0</v>
      </c>
      <c r="J340" s="1">
        <f>ROUND(J$246*J$179,0)</f>
        <v>0</v>
      </c>
      <c r="K340" s="1">
        <f t="shared" ref="K340:AU340" si="335">ROUND(K$246*K$179,0)</f>
        <v>0</v>
      </c>
      <c r="L340" s="1">
        <f t="shared" si="335"/>
        <v>10</v>
      </c>
      <c r="M340" s="1">
        <f t="shared" si="335"/>
        <v>10</v>
      </c>
      <c r="N340" s="1">
        <f t="shared" si="335"/>
        <v>20</v>
      </c>
      <c r="O340" s="1">
        <f t="shared" si="335"/>
        <v>49</v>
      </c>
      <c r="P340" s="1">
        <f t="shared" si="335"/>
        <v>74</v>
      </c>
      <c r="Q340" s="1">
        <f t="shared" si="335"/>
        <v>98</v>
      </c>
      <c r="R340" s="1">
        <f t="shared" si="335"/>
        <v>147</v>
      </c>
      <c r="S340" s="1">
        <f t="shared" si="335"/>
        <v>197</v>
      </c>
      <c r="T340" s="1">
        <f t="shared" si="335"/>
        <v>269</v>
      </c>
      <c r="U340" s="1">
        <f t="shared" si="335"/>
        <v>323</v>
      </c>
      <c r="V340" s="1">
        <f t="shared" si="335"/>
        <v>377</v>
      </c>
      <c r="W340" s="1">
        <f t="shared" si="335"/>
        <v>486</v>
      </c>
      <c r="X340" s="1">
        <f t="shared" si="335"/>
        <v>595</v>
      </c>
      <c r="Y340" s="1">
        <f t="shared" si="335"/>
        <v>758</v>
      </c>
      <c r="Z340" s="1">
        <f t="shared" si="335"/>
        <v>922</v>
      </c>
      <c r="AA340" s="1">
        <f t="shared" si="335"/>
        <v>1087</v>
      </c>
      <c r="AB340" s="1">
        <f t="shared" si="335"/>
        <v>1089</v>
      </c>
      <c r="AC340" s="1">
        <f t="shared" si="335"/>
        <v>1091</v>
      </c>
      <c r="AD340" s="1">
        <f t="shared" si="335"/>
        <v>1184</v>
      </c>
      <c r="AE340" s="1">
        <f t="shared" si="335"/>
        <v>1184</v>
      </c>
      <c r="AF340" s="1">
        <f t="shared" si="335"/>
        <v>1188</v>
      </c>
      <c r="AG340" s="1">
        <f t="shared" si="335"/>
        <v>1191</v>
      </c>
      <c r="AH340" s="1">
        <f t="shared" si="335"/>
        <v>1195</v>
      </c>
      <c r="AI340" s="1">
        <f t="shared" si="335"/>
        <v>1196</v>
      </c>
      <c r="AJ340" s="1">
        <f t="shared" si="335"/>
        <v>1200</v>
      </c>
      <c r="AK340" s="1">
        <f t="shared" si="335"/>
        <v>1203</v>
      </c>
      <c r="AL340" s="1">
        <f t="shared" si="335"/>
        <v>1206</v>
      </c>
      <c r="AM340" s="1">
        <f t="shared" si="335"/>
        <v>1210</v>
      </c>
      <c r="AN340" s="1">
        <f t="shared" si="335"/>
        <v>1303</v>
      </c>
      <c r="AO340" s="1">
        <f t="shared" si="335"/>
        <v>1305</v>
      </c>
      <c r="AP340" s="1">
        <f t="shared" si="335"/>
        <v>1310</v>
      </c>
      <c r="AQ340" s="1">
        <f t="shared" si="335"/>
        <v>1314</v>
      </c>
      <c r="AR340" s="1">
        <f t="shared" si="335"/>
        <v>1320</v>
      </c>
      <c r="AS340" s="1">
        <f t="shared" si="335"/>
        <v>1321</v>
      </c>
      <c r="AT340" s="1">
        <f t="shared" si="335"/>
        <v>1327</v>
      </c>
      <c r="AU340" s="1">
        <f t="shared" si="335"/>
        <v>1332</v>
      </c>
      <c r="AV340" s="16"/>
    </row>
    <row r="341" spans="4:48" hidden="1">
      <c r="D341" s="6"/>
      <c r="E341" s="53"/>
      <c r="F341" s="35"/>
      <c r="H341" s="17"/>
      <c r="AV341" s="16"/>
    </row>
    <row r="342" spans="4:48" hidden="1">
      <c r="D342" s="1" t="s">
        <v>175</v>
      </c>
      <c r="E342" s="1"/>
      <c r="F342" s="4" t="s">
        <v>169</v>
      </c>
      <c r="H342" s="17"/>
      <c r="I342" s="63">
        <f>I340+H351</f>
        <v>0</v>
      </c>
      <c r="J342" s="50">
        <f>J340</f>
        <v>0</v>
      </c>
      <c r="K342" s="50">
        <f t="shared" ref="K342:AU342" si="336">K340</f>
        <v>0</v>
      </c>
      <c r="L342" s="50">
        <f t="shared" si="336"/>
        <v>10</v>
      </c>
      <c r="M342" s="50">
        <f t="shared" si="336"/>
        <v>10</v>
      </c>
      <c r="N342" s="50">
        <f t="shared" si="336"/>
        <v>20</v>
      </c>
      <c r="O342" s="50">
        <f t="shared" si="336"/>
        <v>49</v>
      </c>
      <c r="P342" s="50">
        <f t="shared" si="336"/>
        <v>74</v>
      </c>
      <c r="Q342" s="50">
        <f t="shared" si="336"/>
        <v>98</v>
      </c>
      <c r="R342" s="50">
        <f t="shared" si="336"/>
        <v>147</v>
      </c>
      <c r="S342" s="50">
        <f t="shared" si="336"/>
        <v>197</v>
      </c>
      <c r="T342" s="50">
        <f t="shared" si="336"/>
        <v>269</v>
      </c>
      <c r="U342" s="50">
        <f t="shared" si="336"/>
        <v>323</v>
      </c>
      <c r="V342" s="50">
        <f t="shared" si="336"/>
        <v>377</v>
      </c>
      <c r="W342" s="50">
        <f t="shared" si="336"/>
        <v>486</v>
      </c>
      <c r="X342" s="50">
        <f t="shared" si="336"/>
        <v>595</v>
      </c>
      <c r="Y342" s="50">
        <f t="shared" si="336"/>
        <v>758</v>
      </c>
      <c r="Z342" s="50">
        <f t="shared" si="336"/>
        <v>922</v>
      </c>
      <c r="AA342" s="50">
        <f t="shared" si="336"/>
        <v>1087</v>
      </c>
      <c r="AB342" s="50">
        <f t="shared" si="336"/>
        <v>1089</v>
      </c>
      <c r="AC342" s="50">
        <f t="shared" si="336"/>
        <v>1091</v>
      </c>
      <c r="AD342" s="50">
        <f t="shared" si="336"/>
        <v>1184</v>
      </c>
      <c r="AE342" s="50">
        <f t="shared" si="336"/>
        <v>1184</v>
      </c>
      <c r="AF342" s="50">
        <f t="shared" si="336"/>
        <v>1188</v>
      </c>
      <c r="AG342" s="50">
        <f t="shared" si="336"/>
        <v>1191</v>
      </c>
      <c r="AH342" s="50">
        <f t="shared" si="336"/>
        <v>1195</v>
      </c>
      <c r="AI342" s="50">
        <f t="shared" si="336"/>
        <v>1196</v>
      </c>
      <c r="AJ342" s="50">
        <f t="shared" si="336"/>
        <v>1200</v>
      </c>
      <c r="AK342" s="50">
        <f t="shared" si="336"/>
        <v>1203</v>
      </c>
      <c r="AL342" s="50">
        <f t="shared" si="336"/>
        <v>1206</v>
      </c>
      <c r="AM342" s="50">
        <f t="shared" si="336"/>
        <v>1210</v>
      </c>
      <c r="AN342" s="50">
        <f t="shared" si="336"/>
        <v>1303</v>
      </c>
      <c r="AO342" s="50">
        <f t="shared" si="336"/>
        <v>1305</v>
      </c>
      <c r="AP342" s="50">
        <f t="shared" si="336"/>
        <v>1310</v>
      </c>
      <c r="AQ342" s="50">
        <f t="shared" si="336"/>
        <v>1314</v>
      </c>
      <c r="AR342" s="50">
        <f t="shared" si="336"/>
        <v>1320</v>
      </c>
      <c r="AS342" s="50">
        <f t="shared" si="336"/>
        <v>1321</v>
      </c>
      <c r="AT342" s="50">
        <f t="shared" si="336"/>
        <v>1327</v>
      </c>
      <c r="AU342" s="50">
        <f t="shared" si="336"/>
        <v>1332</v>
      </c>
      <c r="AV342" s="16"/>
    </row>
    <row r="343" spans="4:48" hidden="1">
      <c r="D343" s="1" t="s">
        <v>176</v>
      </c>
      <c r="E343" s="1"/>
      <c r="F343" s="4" t="s">
        <v>169</v>
      </c>
      <c r="H343" s="17"/>
      <c r="I343" s="63">
        <v>0</v>
      </c>
      <c r="J343" s="50">
        <f>I342</f>
        <v>0</v>
      </c>
      <c r="K343" s="50">
        <f t="shared" ref="K343:AU350" si="337">J342</f>
        <v>0</v>
      </c>
      <c r="L343" s="50">
        <f t="shared" si="337"/>
        <v>0</v>
      </c>
      <c r="M343" s="50">
        <f t="shared" si="337"/>
        <v>10</v>
      </c>
      <c r="N343" s="50">
        <f t="shared" si="337"/>
        <v>10</v>
      </c>
      <c r="O343" s="50">
        <f t="shared" si="337"/>
        <v>20</v>
      </c>
      <c r="P343" s="50">
        <f t="shared" si="337"/>
        <v>49</v>
      </c>
      <c r="Q343" s="50">
        <f t="shared" si="337"/>
        <v>74</v>
      </c>
      <c r="R343" s="50">
        <f t="shared" si="337"/>
        <v>98</v>
      </c>
      <c r="S343" s="50">
        <f t="shared" si="337"/>
        <v>147</v>
      </c>
      <c r="T343" s="50">
        <f t="shared" si="337"/>
        <v>197</v>
      </c>
      <c r="U343" s="50">
        <f t="shared" si="337"/>
        <v>269</v>
      </c>
      <c r="V343" s="50">
        <f t="shared" si="337"/>
        <v>323</v>
      </c>
      <c r="W343" s="50">
        <f t="shared" si="337"/>
        <v>377</v>
      </c>
      <c r="X343" s="50">
        <f t="shared" si="337"/>
        <v>486</v>
      </c>
      <c r="Y343" s="50">
        <f t="shared" si="337"/>
        <v>595</v>
      </c>
      <c r="Z343" s="50">
        <f t="shared" si="337"/>
        <v>758</v>
      </c>
      <c r="AA343" s="50">
        <f t="shared" si="337"/>
        <v>922</v>
      </c>
      <c r="AB343" s="50">
        <f t="shared" si="337"/>
        <v>1087</v>
      </c>
      <c r="AC343" s="50">
        <f t="shared" si="337"/>
        <v>1089</v>
      </c>
      <c r="AD343" s="50">
        <f t="shared" si="337"/>
        <v>1091</v>
      </c>
      <c r="AE343" s="50">
        <f t="shared" si="337"/>
        <v>1184</v>
      </c>
      <c r="AF343" s="50">
        <f t="shared" si="337"/>
        <v>1184</v>
      </c>
      <c r="AG343" s="50">
        <f t="shared" si="337"/>
        <v>1188</v>
      </c>
      <c r="AH343" s="50">
        <f t="shared" si="337"/>
        <v>1191</v>
      </c>
      <c r="AI343" s="50">
        <f t="shared" si="337"/>
        <v>1195</v>
      </c>
      <c r="AJ343" s="50">
        <f t="shared" si="337"/>
        <v>1196</v>
      </c>
      <c r="AK343" s="50">
        <f t="shared" si="337"/>
        <v>1200</v>
      </c>
      <c r="AL343" s="50">
        <f t="shared" si="337"/>
        <v>1203</v>
      </c>
      <c r="AM343" s="50">
        <f t="shared" si="337"/>
        <v>1206</v>
      </c>
      <c r="AN343" s="50">
        <f t="shared" si="337"/>
        <v>1210</v>
      </c>
      <c r="AO343" s="50">
        <f t="shared" si="337"/>
        <v>1303</v>
      </c>
      <c r="AP343" s="50">
        <f t="shared" si="337"/>
        <v>1305</v>
      </c>
      <c r="AQ343" s="50">
        <f t="shared" si="337"/>
        <v>1310</v>
      </c>
      <c r="AR343" s="50">
        <f t="shared" si="337"/>
        <v>1314</v>
      </c>
      <c r="AS343" s="50">
        <f t="shared" si="337"/>
        <v>1320</v>
      </c>
      <c r="AT343" s="50">
        <f t="shared" si="337"/>
        <v>1321</v>
      </c>
      <c r="AU343" s="50">
        <f t="shared" si="337"/>
        <v>1327</v>
      </c>
      <c r="AV343" s="16"/>
    </row>
    <row r="344" spans="4:48" hidden="1">
      <c r="D344" s="1" t="s">
        <v>177</v>
      </c>
      <c r="E344" s="1"/>
      <c r="F344" s="4" t="s">
        <v>169</v>
      </c>
      <c r="H344" s="17"/>
      <c r="I344" s="63">
        <v>0</v>
      </c>
      <c r="J344" s="50">
        <f t="shared" ref="J344:Y351" si="338">I343</f>
        <v>0</v>
      </c>
      <c r="K344" s="50">
        <f t="shared" si="338"/>
        <v>0</v>
      </c>
      <c r="L344" s="50">
        <f t="shared" si="338"/>
        <v>0</v>
      </c>
      <c r="M344" s="50">
        <f t="shared" si="338"/>
        <v>0</v>
      </c>
      <c r="N344" s="50">
        <f t="shared" si="338"/>
        <v>10</v>
      </c>
      <c r="O344" s="50">
        <f t="shared" si="338"/>
        <v>10</v>
      </c>
      <c r="P344" s="50">
        <f t="shared" si="338"/>
        <v>20</v>
      </c>
      <c r="Q344" s="50">
        <f t="shared" si="338"/>
        <v>49</v>
      </c>
      <c r="R344" s="50">
        <f t="shared" si="338"/>
        <v>74</v>
      </c>
      <c r="S344" s="50">
        <f t="shared" si="338"/>
        <v>98</v>
      </c>
      <c r="T344" s="50">
        <f t="shared" si="338"/>
        <v>147</v>
      </c>
      <c r="U344" s="50">
        <f t="shared" si="338"/>
        <v>197</v>
      </c>
      <c r="V344" s="50">
        <f t="shared" si="338"/>
        <v>269</v>
      </c>
      <c r="W344" s="50">
        <f t="shared" si="338"/>
        <v>323</v>
      </c>
      <c r="X344" s="50">
        <f t="shared" si="338"/>
        <v>377</v>
      </c>
      <c r="Y344" s="50">
        <f t="shared" si="338"/>
        <v>486</v>
      </c>
      <c r="Z344" s="50">
        <f t="shared" si="337"/>
        <v>595</v>
      </c>
      <c r="AA344" s="50">
        <f t="shared" si="337"/>
        <v>758</v>
      </c>
      <c r="AB344" s="50">
        <f t="shared" si="337"/>
        <v>922</v>
      </c>
      <c r="AC344" s="50">
        <f t="shared" si="337"/>
        <v>1087</v>
      </c>
      <c r="AD344" s="50">
        <f t="shared" si="337"/>
        <v>1089</v>
      </c>
      <c r="AE344" s="50">
        <f t="shared" si="337"/>
        <v>1091</v>
      </c>
      <c r="AF344" s="50">
        <f t="shared" si="337"/>
        <v>1184</v>
      </c>
      <c r="AG344" s="50">
        <f t="shared" si="337"/>
        <v>1184</v>
      </c>
      <c r="AH344" s="50">
        <f t="shared" si="337"/>
        <v>1188</v>
      </c>
      <c r="AI344" s="50">
        <f t="shared" si="337"/>
        <v>1191</v>
      </c>
      <c r="AJ344" s="50">
        <f t="shared" si="337"/>
        <v>1195</v>
      </c>
      <c r="AK344" s="50">
        <f t="shared" si="337"/>
        <v>1196</v>
      </c>
      <c r="AL344" s="50">
        <f t="shared" si="337"/>
        <v>1200</v>
      </c>
      <c r="AM344" s="50">
        <f t="shared" si="337"/>
        <v>1203</v>
      </c>
      <c r="AN344" s="50">
        <f t="shared" si="337"/>
        <v>1206</v>
      </c>
      <c r="AO344" s="50">
        <f t="shared" si="337"/>
        <v>1210</v>
      </c>
      <c r="AP344" s="50">
        <f t="shared" si="337"/>
        <v>1303</v>
      </c>
      <c r="AQ344" s="50">
        <f t="shared" si="337"/>
        <v>1305</v>
      </c>
      <c r="AR344" s="50">
        <f t="shared" si="337"/>
        <v>1310</v>
      </c>
      <c r="AS344" s="50">
        <f t="shared" si="337"/>
        <v>1314</v>
      </c>
      <c r="AT344" s="50">
        <f t="shared" si="337"/>
        <v>1320</v>
      </c>
      <c r="AU344" s="50">
        <f t="shared" si="337"/>
        <v>1321</v>
      </c>
      <c r="AV344" s="16"/>
    </row>
    <row r="345" spans="4:48" hidden="1">
      <c r="D345" s="1" t="s">
        <v>178</v>
      </c>
      <c r="E345" s="1"/>
      <c r="F345" s="4" t="s">
        <v>169</v>
      </c>
      <c r="H345" s="17"/>
      <c r="I345" s="63">
        <v>0</v>
      </c>
      <c r="J345" s="50">
        <f t="shared" si="338"/>
        <v>0</v>
      </c>
      <c r="K345" s="50">
        <f t="shared" si="337"/>
        <v>0</v>
      </c>
      <c r="L345" s="50">
        <f t="shared" si="337"/>
        <v>0</v>
      </c>
      <c r="M345" s="50">
        <f t="shared" si="337"/>
        <v>0</v>
      </c>
      <c r="N345" s="50">
        <f t="shared" si="337"/>
        <v>0</v>
      </c>
      <c r="O345" s="50">
        <f t="shared" si="337"/>
        <v>10</v>
      </c>
      <c r="P345" s="50">
        <f t="shared" si="337"/>
        <v>10</v>
      </c>
      <c r="Q345" s="50">
        <f t="shared" si="337"/>
        <v>20</v>
      </c>
      <c r="R345" s="50">
        <f t="shared" si="337"/>
        <v>49</v>
      </c>
      <c r="S345" s="50">
        <f t="shared" si="337"/>
        <v>74</v>
      </c>
      <c r="T345" s="50">
        <f t="shared" si="337"/>
        <v>98</v>
      </c>
      <c r="U345" s="50">
        <f t="shared" si="337"/>
        <v>147</v>
      </c>
      <c r="V345" s="50">
        <f t="shared" si="337"/>
        <v>197</v>
      </c>
      <c r="W345" s="50">
        <f t="shared" si="337"/>
        <v>269</v>
      </c>
      <c r="X345" s="50">
        <f t="shared" si="337"/>
        <v>323</v>
      </c>
      <c r="Y345" s="50">
        <f t="shared" si="337"/>
        <v>377</v>
      </c>
      <c r="Z345" s="50">
        <f t="shared" si="337"/>
        <v>486</v>
      </c>
      <c r="AA345" s="50">
        <f t="shared" si="337"/>
        <v>595</v>
      </c>
      <c r="AB345" s="50">
        <f t="shared" si="337"/>
        <v>758</v>
      </c>
      <c r="AC345" s="50">
        <f t="shared" si="337"/>
        <v>922</v>
      </c>
      <c r="AD345" s="50">
        <f t="shared" si="337"/>
        <v>1087</v>
      </c>
      <c r="AE345" s="50">
        <f t="shared" si="337"/>
        <v>1089</v>
      </c>
      <c r="AF345" s="50">
        <f t="shared" si="337"/>
        <v>1091</v>
      </c>
      <c r="AG345" s="50">
        <f t="shared" si="337"/>
        <v>1184</v>
      </c>
      <c r="AH345" s="50">
        <f t="shared" si="337"/>
        <v>1184</v>
      </c>
      <c r="AI345" s="50">
        <f t="shared" si="337"/>
        <v>1188</v>
      </c>
      <c r="AJ345" s="50">
        <f t="shared" si="337"/>
        <v>1191</v>
      </c>
      <c r="AK345" s="50">
        <f t="shared" si="337"/>
        <v>1195</v>
      </c>
      <c r="AL345" s="50">
        <f t="shared" si="337"/>
        <v>1196</v>
      </c>
      <c r="AM345" s="50">
        <f t="shared" si="337"/>
        <v>1200</v>
      </c>
      <c r="AN345" s="50">
        <f t="shared" si="337"/>
        <v>1203</v>
      </c>
      <c r="AO345" s="50">
        <f t="shared" si="337"/>
        <v>1206</v>
      </c>
      <c r="AP345" s="50">
        <f t="shared" si="337"/>
        <v>1210</v>
      </c>
      <c r="AQ345" s="50">
        <f t="shared" si="337"/>
        <v>1303</v>
      </c>
      <c r="AR345" s="50">
        <f t="shared" si="337"/>
        <v>1305</v>
      </c>
      <c r="AS345" s="50">
        <f t="shared" si="337"/>
        <v>1310</v>
      </c>
      <c r="AT345" s="50">
        <f t="shared" si="337"/>
        <v>1314</v>
      </c>
      <c r="AU345" s="50">
        <f t="shared" si="337"/>
        <v>1320</v>
      </c>
      <c r="AV345" s="16"/>
    </row>
    <row r="346" spans="4:48" hidden="1">
      <c r="D346" s="1" t="s">
        <v>179</v>
      </c>
      <c r="E346" s="1"/>
      <c r="F346" s="4" t="s">
        <v>169</v>
      </c>
      <c r="H346" s="17"/>
      <c r="I346" s="63">
        <v>0</v>
      </c>
      <c r="J346" s="50">
        <f t="shared" si="338"/>
        <v>0</v>
      </c>
      <c r="K346" s="50">
        <f t="shared" si="337"/>
        <v>0</v>
      </c>
      <c r="L346" s="50">
        <f t="shared" si="337"/>
        <v>0</v>
      </c>
      <c r="M346" s="50">
        <f t="shared" si="337"/>
        <v>0</v>
      </c>
      <c r="N346" s="50">
        <f t="shared" si="337"/>
        <v>0</v>
      </c>
      <c r="O346" s="50">
        <f t="shared" si="337"/>
        <v>0</v>
      </c>
      <c r="P346" s="50">
        <f t="shared" si="337"/>
        <v>10</v>
      </c>
      <c r="Q346" s="50">
        <f t="shared" si="337"/>
        <v>10</v>
      </c>
      <c r="R346" s="50">
        <f t="shared" si="337"/>
        <v>20</v>
      </c>
      <c r="S346" s="50">
        <f t="shared" si="337"/>
        <v>49</v>
      </c>
      <c r="T346" s="50">
        <f t="shared" si="337"/>
        <v>74</v>
      </c>
      <c r="U346" s="50">
        <f t="shared" si="337"/>
        <v>98</v>
      </c>
      <c r="V346" s="50">
        <f t="shared" si="337"/>
        <v>147</v>
      </c>
      <c r="W346" s="50">
        <f t="shared" si="337"/>
        <v>197</v>
      </c>
      <c r="X346" s="50">
        <f t="shared" si="337"/>
        <v>269</v>
      </c>
      <c r="Y346" s="50">
        <f t="shared" si="337"/>
        <v>323</v>
      </c>
      <c r="Z346" s="50">
        <f t="shared" si="337"/>
        <v>377</v>
      </c>
      <c r="AA346" s="50">
        <f t="shared" si="337"/>
        <v>486</v>
      </c>
      <c r="AB346" s="50">
        <f t="shared" si="337"/>
        <v>595</v>
      </c>
      <c r="AC346" s="50">
        <f t="shared" si="337"/>
        <v>758</v>
      </c>
      <c r="AD346" s="50">
        <f t="shared" si="337"/>
        <v>922</v>
      </c>
      <c r="AE346" s="50">
        <f t="shared" si="337"/>
        <v>1087</v>
      </c>
      <c r="AF346" s="50">
        <f t="shared" si="337"/>
        <v>1089</v>
      </c>
      <c r="AG346" s="50">
        <f t="shared" si="337"/>
        <v>1091</v>
      </c>
      <c r="AH346" s="50">
        <f t="shared" si="337"/>
        <v>1184</v>
      </c>
      <c r="AI346" s="50">
        <f t="shared" si="337"/>
        <v>1184</v>
      </c>
      <c r="AJ346" s="50">
        <f t="shared" si="337"/>
        <v>1188</v>
      </c>
      <c r="AK346" s="50">
        <f t="shared" si="337"/>
        <v>1191</v>
      </c>
      <c r="AL346" s="50">
        <f t="shared" si="337"/>
        <v>1195</v>
      </c>
      <c r="AM346" s="50">
        <f t="shared" si="337"/>
        <v>1196</v>
      </c>
      <c r="AN346" s="50">
        <f t="shared" si="337"/>
        <v>1200</v>
      </c>
      <c r="AO346" s="50">
        <f t="shared" si="337"/>
        <v>1203</v>
      </c>
      <c r="AP346" s="50">
        <f t="shared" si="337"/>
        <v>1206</v>
      </c>
      <c r="AQ346" s="50">
        <f t="shared" si="337"/>
        <v>1210</v>
      </c>
      <c r="AR346" s="50">
        <f t="shared" si="337"/>
        <v>1303</v>
      </c>
      <c r="AS346" s="50">
        <f t="shared" si="337"/>
        <v>1305</v>
      </c>
      <c r="AT346" s="50">
        <f t="shared" si="337"/>
        <v>1310</v>
      </c>
      <c r="AU346" s="50">
        <f t="shared" si="337"/>
        <v>1314</v>
      </c>
      <c r="AV346" s="16"/>
    </row>
    <row r="347" spans="4:48" hidden="1">
      <c r="D347" s="1" t="s">
        <v>180</v>
      </c>
      <c r="E347" s="1"/>
      <c r="F347" s="4" t="s">
        <v>169</v>
      </c>
      <c r="H347" s="17"/>
      <c r="I347" s="63">
        <v>0</v>
      </c>
      <c r="J347" s="50">
        <f t="shared" si="338"/>
        <v>0</v>
      </c>
      <c r="K347" s="50">
        <f t="shared" si="337"/>
        <v>0</v>
      </c>
      <c r="L347" s="50">
        <f t="shared" si="337"/>
        <v>0</v>
      </c>
      <c r="M347" s="50">
        <f t="shared" si="337"/>
        <v>0</v>
      </c>
      <c r="N347" s="50">
        <f t="shared" si="337"/>
        <v>0</v>
      </c>
      <c r="O347" s="50">
        <f t="shared" si="337"/>
        <v>0</v>
      </c>
      <c r="P347" s="50">
        <f t="shared" si="337"/>
        <v>0</v>
      </c>
      <c r="Q347" s="50">
        <f t="shared" si="337"/>
        <v>10</v>
      </c>
      <c r="R347" s="50">
        <f t="shared" si="337"/>
        <v>10</v>
      </c>
      <c r="S347" s="50">
        <f t="shared" si="337"/>
        <v>20</v>
      </c>
      <c r="T347" s="50">
        <f t="shared" si="337"/>
        <v>49</v>
      </c>
      <c r="U347" s="50">
        <f t="shared" si="337"/>
        <v>74</v>
      </c>
      <c r="V347" s="50">
        <f t="shared" si="337"/>
        <v>98</v>
      </c>
      <c r="W347" s="50">
        <f t="shared" si="337"/>
        <v>147</v>
      </c>
      <c r="X347" s="50">
        <f t="shared" si="337"/>
        <v>197</v>
      </c>
      <c r="Y347" s="50">
        <f t="shared" si="337"/>
        <v>269</v>
      </c>
      <c r="Z347" s="50">
        <f t="shared" si="337"/>
        <v>323</v>
      </c>
      <c r="AA347" s="50">
        <f t="shared" si="337"/>
        <v>377</v>
      </c>
      <c r="AB347" s="50">
        <f t="shared" si="337"/>
        <v>486</v>
      </c>
      <c r="AC347" s="50">
        <f t="shared" si="337"/>
        <v>595</v>
      </c>
      <c r="AD347" s="50">
        <f t="shared" si="337"/>
        <v>758</v>
      </c>
      <c r="AE347" s="50">
        <f t="shared" si="337"/>
        <v>922</v>
      </c>
      <c r="AF347" s="50">
        <f t="shared" si="337"/>
        <v>1087</v>
      </c>
      <c r="AG347" s="50">
        <f t="shared" si="337"/>
        <v>1089</v>
      </c>
      <c r="AH347" s="50">
        <f t="shared" si="337"/>
        <v>1091</v>
      </c>
      <c r="AI347" s="50">
        <f t="shared" si="337"/>
        <v>1184</v>
      </c>
      <c r="AJ347" s="50">
        <f t="shared" si="337"/>
        <v>1184</v>
      </c>
      <c r="AK347" s="50">
        <f t="shared" si="337"/>
        <v>1188</v>
      </c>
      <c r="AL347" s="50">
        <f t="shared" si="337"/>
        <v>1191</v>
      </c>
      <c r="AM347" s="50">
        <f t="shared" si="337"/>
        <v>1195</v>
      </c>
      <c r="AN347" s="50">
        <f t="shared" si="337"/>
        <v>1196</v>
      </c>
      <c r="AO347" s="50">
        <f t="shared" si="337"/>
        <v>1200</v>
      </c>
      <c r="AP347" s="50">
        <f t="shared" si="337"/>
        <v>1203</v>
      </c>
      <c r="AQ347" s="50">
        <f t="shared" si="337"/>
        <v>1206</v>
      </c>
      <c r="AR347" s="50">
        <f t="shared" si="337"/>
        <v>1210</v>
      </c>
      <c r="AS347" s="50">
        <f t="shared" si="337"/>
        <v>1303</v>
      </c>
      <c r="AT347" s="50">
        <f t="shared" si="337"/>
        <v>1305</v>
      </c>
      <c r="AU347" s="50">
        <f t="shared" si="337"/>
        <v>1310</v>
      </c>
      <c r="AV347" s="16"/>
    </row>
    <row r="348" spans="4:48" hidden="1">
      <c r="D348" s="1" t="s">
        <v>181</v>
      </c>
      <c r="E348" s="1"/>
      <c r="F348" s="4" t="s">
        <v>169</v>
      </c>
      <c r="H348" s="17"/>
      <c r="I348" s="63">
        <v>0</v>
      </c>
      <c r="J348" s="50">
        <f t="shared" si="338"/>
        <v>0</v>
      </c>
      <c r="K348" s="50">
        <f t="shared" si="337"/>
        <v>0</v>
      </c>
      <c r="L348" s="50">
        <f t="shared" si="337"/>
        <v>0</v>
      </c>
      <c r="M348" s="50">
        <f t="shared" si="337"/>
        <v>0</v>
      </c>
      <c r="N348" s="50">
        <f t="shared" si="337"/>
        <v>0</v>
      </c>
      <c r="O348" s="50">
        <f t="shared" si="337"/>
        <v>0</v>
      </c>
      <c r="P348" s="50">
        <f t="shared" si="337"/>
        <v>0</v>
      </c>
      <c r="Q348" s="50">
        <f t="shared" si="337"/>
        <v>0</v>
      </c>
      <c r="R348" s="50">
        <f t="shared" si="337"/>
        <v>10</v>
      </c>
      <c r="S348" s="50">
        <f t="shared" si="337"/>
        <v>10</v>
      </c>
      <c r="T348" s="50">
        <f t="shared" si="337"/>
        <v>20</v>
      </c>
      <c r="U348" s="50">
        <f t="shared" si="337"/>
        <v>49</v>
      </c>
      <c r="V348" s="50">
        <f t="shared" si="337"/>
        <v>74</v>
      </c>
      <c r="W348" s="50">
        <f t="shared" si="337"/>
        <v>98</v>
      </c>
      <c r="X348" s="50">
        <f t="shared" si="337"/>
        <v>147</v>
      </c>
      <c r="Y348" s="50">
        <f t="shared" si="337"/>
        <v>197</v>
      </c>
      <c r="Z348" s="50">
        <f t="shared" si="337"/>
        <v>269</v>
      </c>
      <c r="AA348" s="50">
        <f t="shared" si="337"/>
        <v>323</v>
      </c>
      <c r="AB348" s="50">
        <f t="shared" si="337"/>
        <v>377</v>
      </c>
      <c r="AC348" s="50">
        <f t="shared" si="337"/>
        <v>486</v>
      </c>
      <c r="AD348" s="50">
        <f t="shared" si="337"/>
        <v>595</v>
      </c>
      <c r="AE348" s="50">
        <f t="shared" si="337"/>
        <v>758</v>
      </c>
      <c r="AF348" s="50">
        <f t="shared" si="337"/>
        <v>922</v>
      </c>
      <c r="AG348" s="50">
        <f t="shared" si="337"/>
        <v>1087</v>
      </c>
      <c r="AH348" s="50">
        <f t="shared" si="337"/>
        <v>1089</v>
      </c>
      <c r="AI348" s="50">
        <f t="shared" si="337"/>
        <v>1091</v>
      </c>
      <c r="AJ348" s="50">
        <f t="shared" si="337"/>
        <v>1184</v>
      </c>
      <c r="AK348" s="50">
        <f t="shared" si="337"/>
        <v>1184</v>
      </c>
      <c r="AL348" s="50">
        <f t="shared" si="337"/>
        <v>1188</v>
      </c>
      <c r="AM348" s="50">
        <f t="shared" si="337"/>
        <v>1191</v>
      </c>
      <c r="AN348" s="50">
        <f t="shared" si="337"/>
        <v>1195</v>
      </c>
      <c r="AO348" s="50">
        <f t="shared" si="337"/>
        <v>1196</v>
      </c>
      <c r="AP348" s="50">
        <f t="shared" si="337"/>
        <v>1200</v>
      </c>
      <c r="AQ348" s="50">
        <f t="shared" si="337"/>
        <v>1203</v>
      </c>
      <c r="AR348" s="50">
        <f t="shared" si="337"/>
        <v>1206</v>
      </c>
      <c r="AS348" s="50">
        <f t="shared" si="337"/>
        <v>1210</v>
      </c>
      <c r="AT348" s="50">
        <f t="shared" si="337"/>
        <v>1303</v>
      </c>
      <c r="AU348" s="50">
        <f t="shared" si="337"/>
        <v>1305</v>
      </c>
      <c r="AV348" s="16"/>
    </row>
    <row r="349" spans="4:48" hidden="1">
      <c r="D349" s="1" t="s">
        <v>182</v>
      </c>
      <c r="E349" s="1"/>
      <c r="F349" s="4" t="s">
        <v>169</v>
      </c>
      <c r="H349" s="17"/>
      <c r="I349" s="63">
        <v>0</v>
      </c>
      <c r="J349" s="50">
        <f t="shared" si="338"/>
        <v>0</v>
      </c>
      <c r="K349" s="50">
        <f t="shared" si="337"/>
        <v>0</v>
      </c>
      <c r="L349" s="50">
        <f t="shared" si="337"/>
        <v>0</v>
      </c>
      <c r="M349" s="50">
        <f t="shared" si="337"/>
        <v>0</v>
      </c>
      <c r="N349" s="50">
        <f t="shared" si="337"/>
        <v>0</v>
      </c>
      <c r="O349" s="50">
        <f t="shared" si="337"/>
        <v>0</v>
      </c>
      <c r="P349" s="50">
        <f t="shared" si="337"/>
        <v>0</v>
      </c>
      <c r="Q349" s="50">
        <f t="shared" si="337"/>
        <v>0</v>
      </c>
      <c r="R349" s="50">
        <f t="shared" si="337"/>
        <v>0</v>
      </c>
      <c r="S349" s="50">
        <f t="shared" si="337"/>
        <v>10</v>
      </c>
      <c r="T349" s="50">
        <f t="shared" si="337"/>
        <v>10</v>
      </c>
      <c r="U349" s="50">
        <f t="shared" si="337"/>
        <v>20</v>
      </c>
      <c r="V349" s="50">
        <f t="shared" si="337"/>
        <v>49</v>
      </c>
      <c r="W349" s="50">
        <f t="shared" si="337"/>
        <v>74</v>
      </c>
      <c r="X349" s="50">
        <f t="shared" si="337"/>
        <v>98</v>
      </c>
      <c r="Y349" s="50">
        <f t="shared" si="337"/>
        <v>147</v>
      </c>
      <c r="Z349" s="50">
        <f t="shared" si="337"/>
        <v>197</v>
      </c>
      <c r="AA349" s="50">
        <f t="shared" si="337"/>
        <v>269</v>
      </c>
      <c r="AB349" s="50">
        <f t="shared" si="337"/>
        <v>323</v>
      </c>
      <c r="AC349" s="50">
        <f t="shared" si="337"/>
        <v>377</v>
      </c>
      <c r="AD349" s="50">
        <f t="shared" si="337"/>
        <v>486</v>
      </c>
      <c r="AE349" s="50">
        <f t="shared" si="337"/>
        <v>595</v>
      </c>
      <c r="AF349" s="50">
        <f t="shared" si="337"/>
        <v>758</v>
      </c>
      <c r="AG349" s="50">
        <f t="shared" si="337"/>
        <v>922</v>
      </c>
      <c r="AH349" s="50">
        <f t="shared" si="337"/>
        <v>1087</v>
      </c>
      <c r="AI349" s="50">
        <f t="shared" si="337"/>
        <v>1089</v>
      </c>
      <c r="AJ349" s="50">
        <f t="shared" si="337"/>
        <v>1091</v>
      </c>
      <c r="AK349" s="50">
        <f t="shared" si="337"/>
        <v>1184</v>
      </c>
      <c r="AL349" s="50">
        <f t="shared" si="337"/>
        <v>1184</v>
      </c>
      <c r="AM349" s="50">
        <f t="shared" si="337"/>
        <v>1188</v>
      </c>
      <c r="AN349" s="50">
        <f t="shared" si="337"/>
        <v>1191</v>
      </c>
      <c r="AO349" s="50">
        <f t="shared" si="337"/>
        <v>1195</v>
      </c>
      <c r="AP349" s="50">
        <f t="shared" si="337"/>
        <v>1196</v>
      </c>
      <c r="AQ349" s="50">
        <f t="shared" si="337"/>
        <v>1200</v>
      </c>
      <c r="AR349" s="50">
        <f t="shared" si="337"/>
        <v>1203</v>
      </c>
      <c r="AS349" s="50">
        <f t="shared" si="337"/>
        <v>1206</v>
      </c>
      <c r="AT349" s="50">
        <f t="shared" si="337"/>
        <v>1210</v>
      </c>
      <c r="AU349" s="50">
        <f t="shared" si="337"/>
        <v>1303</v>
      </c>
      <c r="AV349" s="16"/>
    </row>
    <row r="350" spans="4:48" hidden="1">
      <c r="D350" s="1" t="s">
        <v>183</v>
      </c>
      <c r="E350" s="1"/>
      <c r="F350" s="4" t="s">
        <v>169</v>
      </c>
      <c r="H350" s="17"/>
      <c r="I350" s="63">
        <v>0</v>
      </c>
      <c r="J350" s="50">
        <f t="shared" si="338"/>
        <v>0</v>
      </c>
      <c r="K350" s="50">
        <f t="shared" si="337"/>
        <v>0</v>
      </c>
      <c r="L350" s="50">
        <f t="shared" si="337"/>
        <v>0</v>
      </c>
      <c r="M350" s="50">
        <f t="shared" si="337"/>
        <v>0</v>
      </c>
      <c r="N350" s="50">
        <f t="shared" si="337"/>
        <v>0</v>
      </c>
      <c r="O350" s="50">
        <f t="shared" si="337"/>
        <v>0</v>
      </c>
      <c r="P350" s="50">
        <f t="shared" si="337"/>
        <v>0</v>
      </c>
      <c r="Q350" s="50">
        <f t="shared" si="337"/>
        <v>0</v>
      </c>
      <c r="R350" s="50">
        <f t="shared" si="337"/>
        <v>0</v>
      </c>
      <c r="S350" s="50">
        <f t="shared" si="337"/>
        <v>0</v>
      </c>
      <c r="T350" s="50">
        <f t="shared" si="337"/>
        <v>10</v>
      </c>
      <c r="U350" s="50">
        <f t="shared" si="337"/>
        <v>10</v>
      </c>
      <c r="V350" s="50">
        <f t="shared" ref="K350:AU351" si="339">U349</f>
        <v>20</v>
      </c>
      <c r="W350" s="50">
        <f t="shared" si="339"/>
        <v>49</v>
      </c>
      <c r="X350" s="50">
        <f t="shared" si="339"/>
        <v>74</v>
      </c>
      <c r="Y350" s="50">
        <f t="shared" si="339"/>
        <v>98</v>
      </c>
      <c r="Z350" s="50">
        <f t="shared" si="339"/>
        <v>147</v>
      </c>
      <c r="AA350" s="50">
        <f t="shared" si="339"/>
        <v>197</v>
      </c>
      <c r="AB350" s="50">
        <f t="shared" si="339"/>
        <v>269</v>
      </c>
      <c r="AC350" s="50">
        <f t="shared" si="339"/>
        <v>323</v>
      </c>
      <c r="AD350" s="50">
        <f t="shared" si="339"/>
        <v>377</v>
      </c>
      <c r="AE350" s="50">
        <f t="shared" si="339"/>
        <v>486</v>
      </c>
      <c r="AF350" s="50">
        <f t="shared" si="339"/>
        <v>595</v>
      </c>
      <c r="AG350" s="50">
        <f t="shared" si="339"/>
        <v>758</v>
      </c>
      <c r="AH350" s="50">
        <f t="shared" si="339"/>
        <v>922</v>
      </c>
      <c r="AI350" s="50">
        <f t="shared" si="339"/>
        <v>1087</v>
      </c>
      <c r="AJ350" s="50">
        <f t="shared" si="339"/>
        <v>1089</v>
      </c>
      <c r="AK350" s="50">
        <f t="shared" si="339"/>
        <v>1091</v>
      </c>
      <c r="AL350" s="50">
        <f t="shared" si="339"/>
        <v>1184</v>
      </c>
      <c r="AM350" s="50">
        <f t="shared" si="339"/>
        <v>1184</v>
      </c>
      <c r="AN350" s="50">
        <f t="shared" si="339"/>
        <v>1188</v>
      </c>
      <c r="AO350" s="50">
        <f t="shared" si="339"/>
        <v>1191</v>
      </c>
      <c r="AP350" s="50">
        <f t="shared" si="339"/>
        <v>1195</v>
      </c>
      <c r="AQ350" s="50">
        <f t="shared" si="339"/>
        <v>1196</v>
      </c>
      <c r="AR350" s="50">
        <f t="shared" si="339"/>
        <v>1200</v>
      </c>
      <c r="AS350" s="50">
        <f t="shared" si="339"/>
        <v>1203</v>
      </c>
      <c r="AT350" s="50">
        <f t="shared" si="339"/>
        <v>1206</v>
      </c>
      <c r="AU350" s="50">
        <f t="shared" si="339"/>
        <v>1210</v>
      </c>
      <c r="AV350" s="16"/>
    </row>
    <row r="351" spans="4:48" hidden="1">
      <c r="D351" s="1" t="s">
        <v>184</v>
      </c>
      <c r="E351" s="1"/>
      <c r="F351" s="4" t="s">
        <v>169</v>
      </c>
      <c r="H351" s="17"/>
      <c r="I351" s="63">
        <v>0</v>
      </c>
      <c r="J351" s="50">
        <f t="shared" si="338"/>
        <v>0</v>
      </c>
      <c r="K351" s="50">
        <f t="shared" si="339"/>
        <v>0</v>
      </c>
      <c r="L351" s="50">
        <f t="shared" si="339"/>
        <v>0</v>
      </c>
      <c r="M351" s="50">
        <f t="shared" si="339"/>
        <v>0</v>
      </c>
      <c r="N351" s="50">
        <f t="shared" si="339"/>
        <v>0</v>
      </c>
      <c r="O351" s="50">
        <f t="shared" si="339"/>
        <v>0</v>
      </c>
      <c r="P351" s="50">
        <f t="shared" si="339"/>
        <v>0</v>
      </c>
      <c r="Q351" s="50">
        <f t="shared" si="339"/>
        <v>0</v>
      </c>
      <c r="R351" s="50">
        <f t="shared" si="339"/>
        <v>0</v>
      </c>
      <c r="S351" s="50">
        <f t="shared" si="339"/>
        <v>0</v>
      </c>
      <c r="T351" s="50">
        <f t="shared" si="339"/>
        <v>0</v>
      </c>
      <c r="U351" s="50">
        <f t="shared" si="339"/>
        <v>10</v>
      </c>
      <c r="V351" s="50">
        <f t="shared" si="339"/>
        <v>10</v>
      </c>
      <c r="W351" s="50">
        <f t="shared" si="339"/>
        <v>20</v>
      </c>
      <c r="X351" s="50">
        <f t="shared" si="339"/>
        <v>49</v>
      </c>
      <c r="Y351" s="50">
        <f t="shared" si="339"/>
        <v>74</v>
      </c>
      <c r="Z351" s="50">
        <f t="shared" si="339"/>
        <v>98</v>
      </c>
      <c r="AA351" s="50">
        <f t="shared" si="339"/>
        <v>147</v>
      </c>
      <c r="AB351" s="50">
        <f t="shared" si="339"/>
        <v>197</v>
      </c>
      <c r="AC351" s="50">
        <f t="shared" si="339"/>
        <v>269</v>
      </c>
      <c r="AD351" s="50">
        <f t="shared" si="339"/>
        <v>323</v>
      </c>
      <c r="AE351" s="50">
        <f t="shared" si="339"/>
        <v>377</v>
      </c>
      <c r="AF351" s="50">
        <f t="shared" si="339"/>
        <v>486</v>
      </c>
      <c r="AG351" s="50">
        <f t="shared" si="339"/>
        <v>595</v>
      </c>
      <c r="AH351" s="50">
        <f t="shared" si="339"/>
        <v>758</v>
      </c>
      <c r="AI351" s="50">
        <f t="shared" si="339"/>
        <v>922</v>
      </c>
      <c r="AJ351" s="50">
        <f t="shared" si="339"/>
        <v>1087</v>
      </c>
      <c r="AK351" s="50">
        <f t="shared" si="339"/>
        <v>1089</v>
      </c>
      <c r="AL351" s="50">
        <f t="shared" si="339"/>
        <v>1091</v>
      </c>
      <c r="AM351" s="50">
        <f t="shared" si="339"/>
        <v>1184</v>
      </c>
      <c r="AN351" s="50">
        <f t="shared" si="339"/>
        <v>1184</v>
      </c>
      <c r="AO351" s="50">
        <f t="shared" si="339"/>
        <v>1188</v>
      </c>
      <c r="AP351" s="50">
        <f t="shared" si="339"/>
        <v>1191</v>
      </c>
      <c r="AQ351" s="50">
        <f t="shared" si="339"/>
        <v>1195</v>
      </c>
      <c r="AR351" s="50">
        <f t="shared" si="339"/>
        <v>1196</v>
      </c>
      <c r="AS351" s="50">
        <f t="shared" si="339"/>
        <v>1200</v>
      </c>
      <c r="AT351" s="50">
        <f t="shared" si="339"/>
        <v>1203</v>
      </c>
      <c r="AU351" s="50">
        <f t="shared" si="339"/>
        <v>1206</v>
      </c>
      <c r="AV351" s="16"/>
    </row>
    <row r="352" spans="4:48" hidden="1">
      <c r="H352" s="17"/>
      <c r="AV352" s="16"/>
    </row>
    <row r="353" spans="4:48" hidden="1">
      <c r="D353" s="1" t="s">
        <v>185</v>
      </c>
      <c r="F353" s="4" t="s">
        <v>169</v>
      </c>
      <c r="H353" s="17"/>
      <c r="I353" s="50">
        <f>SUM(I342:I351)</f>
        <v>0</v>
      </c>
      <c r="J353" s="50">
        <f>SUM(J342:J351)</f>
        <v>0</v>
      </c>
      <c r="K353" s="50">
        <f t="shared" ref="K353:AU353" si="340">SUM(K342:K351)</f>
        <v>0</v>
      </c>
      <c r="L353" s="50">
        <f t="shared" si="340"/>
        <v>10</v>
      </c>
      <c r="M353" s="50">
        <f t="shared" si="340"/>
        <v>20</v>
      </c>
      <c r="N353" s="50">
        <f t="shared" si="340"/>
        <v>40</v>
      </c>
      <c r="O353" s="50">
        <f t="shared" si="340"/>
        <v>89</v>
      </c>
      <c r="P353" s="50">
        <f t="shared" si="340"/>
        <v>163</v>
      </c>
      <c r="Q353" s="50">
        <f t="shared" si="340"/>
        <v>261</v>
      </c>
      <c r="R353" s="50">
        <f t="shared" si="340"/>
        <v>408</v>
      </c>
      <c r="S353" s="50">
        <f t="shared" si="340"/>
        <v>605</v>
      </c>
      <c r="T353" s="50">
        <f t="shared" si="340"/>
        <v>874</v>
      </c>
      <c r="U353" s="50">
        <f t="shared" si="340"/>
        <v>1197</v>
      </c>
      <c r="V353" s="50">
        <f t="shared" si="340"/>
        <v>1564</v>
      </c>
      <c r="W353" s="50">
        <f t="shared" si="340"/>
        <v>2040</v>
      </c>
      <c r="X353" s="50">
        <f t="shared" si="340"/>
        <v>2615</v>
      </c>
      <c r="Y353" s="50">
        <f t="shared" si="340"/>
        <v>3324</v>
      </c>
      <c r="Z353" s="50">
        <f t="shared" si="340"/>
        <v>4172</v>
      </c>
      <c r="AA353" s="50">
        <f t="shared" si="340"/>
        <v>5161</v>
      </c>
      <c r="AB353" s="50">
        <f t="shared" si="340"/>
        <v>6103</v>
      </c>
      <c r="AC353" s="50">
        <f t="shared" si="340"/>
        <v>6997</v>
      </c>
      <c r="AD353" s="50">
        <f t="shared" si="340"/>
        <v>7912</v>
      </c>
      <c r="AE353" s="50">
        <f t="shared" si="340"/>
        <v>8773</v>
      </c>
      <c r="AF353" s="50">
        <f t="shared" si="340"/>
        <v>9584</v>
      </c>
      <c r="AG353" s="50">
        <f t="shared" si="340"/>
        <v>10289</v>
      </c>
      <c r="AH353" s="50">
        <f t="shared" si="340"/>
        <v>10889</v>
      </c>
      <c r="AI353" s="50">
        <f t="shared" si="340"/>
        <v>11327</v>
      </c>
      <c r="AJ353" s="50">
        <f t="shared" si="340"/>
        <v>11605</v>
      </c>
      <c r="AK353" s="50">
        <f t="shared" si="340"/>
        <v>11721</v>
      </c>
      <c r="AL353" s="50">
        <f t="shared" si="340"/>
        <v>11838</v>
      </c>
      <c r="AM353" s="50">
        <f t="shared" si="340"/>
        <v>11957</v>
      </c>
      <c r="AN353" s="50">
        <f t="shared" si="340"/>
        <v>12076</v>
      </c>
      <c r="AO353" s="50">
        <f t="shared" si="340"/>
        <v>12197</v>
      </c>
      <c r="AP353" s="50">
        <f t="shared" si="340"/>
        <v>12319</v>
      </c>
      <c r="AQ353" s="50">
        <f t="shared" si="340"/>
        <v>12442</v>
      </c>
      <c r="AR353" s="50">
        <f t="shared" si="340"/>
        <v>12567</v>
      </c>
      <c r="AS353" s="50">
        <f t="shared" si="340"/>
        <v>12692</v>
      </c>
      <c r="AT353" s="50">
        <f t="shared" si="340"/>
        <v>12819</v>
      </c>
      <c r="AU353" s="50">
        <f t="shared" si="340"/>
        <v>12948</v>
      </c>
      <c r="AV353" s="16"/>
    </row>
    <row r="354" spans="4:48" hidden="1">
      <c r="H354" s="17"/>
      <c r="AV354" s="16"/>
    </row>
    <row r="355" spans="4:48" hidden="1">
      <c r="D355" s="1" t="s">
        <v>186</v>
      </c>
      <c r="F355" s="4" t="s">
        <v>169</v>
      </c>
      <c r="H355" s="17"/>
      <c r="I355" s="50">
        <f>I151+I164-I342</f>
        <v>887</v>
      </c>
      <c r="J355" s="50">
        <f t="shared" ref="J355:AU362" si="341">J151+J164-J342</f>
        <v>977</v>
      </c>
      <c r="K355" s="50">
        <f t="shared" si="341"/>
        <v>976</v>
      </c>
      <c r="L355" s="50">
        <f t="shared" si="341"/>
        <v>968</v>
      </c>
      <c r="M355" s="50">
        <f t="shared" si="341"/>
        <v>968</v>
      </c>
      <c r="N355" s="50">
        <f t="shared" si="341"/>
        <v>960</v>
      </c>
      <c r="O355" s="50">
        <f t="shared" si="341"/>
        <v>931</v>
      </c>
      <c r="P355" s="50">
        <f t="shared" si="341"/>
        <v>907</v>
      </c>
      <c r="Q355" s="50">
        <f t="shared" si="341"/>
        <v>884</v>
      </c>
      <c r="R355" s="50">
        <f t="shared" si="341"/>
        <v>836</v>
      </c>
      <c r="S355" s="50">
        <f t="shared" si="341"/>
        <v>787</v>
      </c>
      <c r="T355" s="50">
        <f t="shared" si="341"/>
        <v>806</v>
      </c>
      <c r="U355" s="50">
        <f t="shared" si="341"/>
        <v>752</v>
      </c>
      <c r="V355" s="50">
        <f t="shared" si="341"/>
        <v>701</v>
      </c>
      <c r="W355" s="50">
        <f t="shared" si="341"/>
        <v>593</v>
      </c>
      <c r="X355" s="50">
        <f t="shared" si="341"/>
        <v>487</v>
      </c>
      <c r="Y355" s="50">
        <f t="shared" si="341"/>
        <v>325</v>
      </c>
      <c r="Z355" s="50">
        <f t="shared" si="341"/>
        <v>163</v>
      </c>
      <c r="AA355" s="50">
        <f t="shared" si="341"/>
        <v>0</v>
      </c>
      <c r="AB355" s="50">
        <f t="shared" si="341"/>
        <v>0</v>
      </c>
      <c r="AC355" s="50">
        <f t="shared" si="341"/>
        <v>0</v>
      </c>
      <c r="AD355" s="50">
        <f t="shared" si="341"/>
        <v>0</v>
      </c>
      <c r="AE355" s="50">
        <f t="shared" si="341"/>
        <v>0</v>
      </c>
      <c r="AF355" s="50">
        <f t="shared" si="341"/>
        <v>0</v>
      </c>
      <c r="AG355" s="50">
        <f t="shared" si="341"/>
        <v>0</v>
      </c>
      <c r="AH355" s="50">
        <f t="shared" si="341"/>
        <v>0</v>
      </c>
      <c r="AI355" s="50">
        <f t="shared" si="341"/>
        <v>0</v>
      </c>
      <c r="AJ355" s="50">
        <f t="shared" si="341"/>
        <v>0</v>
      </c>
      <c r="AK355" s="50">
        <f t="shared" si="341"/>
        <v>0</v>
      </c>
      <c r="AL355" s="50">
        <f t="shared" si="341"/>
        <v>0</v>
      </c>
      <c r="AM355" s="50">
        <f t="shared" si="341"/>
        <v>0</v>
      </c>
      <c r="AN355" s="50">
        <f t="shared" si="341"/>
        <v>0</v>
      </c>
      <c r="AO355" s="50">
        <f t="shared" si="341"/>
        <v>0</v>
      </c>
      <c r="AP355" s="50">
        <f t="shared" si="341"/>
        <v>0</v>
      </c>
      <c r="AQ355" s="50">
        <f t="shared" si="341"/>
        <v>0</v>
      </c>
      <c r="AR355" s="50">
        <f t="shared" si="341"/>
        <v>0</v>
      </c>
      <c r="AS355" s="50">
        <f t="shared" si="341"/>
        <v>0</v>
      </c>
      <c r="AT355" s="50">
        <f t="shared" si="341"/>
        <v>0</v>
      </c>
      <c r="AU355" s="50">
        <f t="shared" si="341"/>
        <v>0</v>
      </c>
      <c r="AV355" s="16"/>
    </row>
    <row r="356" spans="4:48" hidden="1">
      <c r="D356" s="1" t="s">
        <v>187</v>
      </c>
      <c r="F356" s="4" t="s">
        <v>169</v>
      </c>
      <c r="H356" s="17"/>
      <c r="I356" s="50">
        <f t="shared" ref="I356:X364" si="342">I152+I165-I343</f>
        <v>887</v>
      </c>
      <c r="J356" s="50">
        <f t="shared" si="342"/>
        <v>887</v>
      </c>
      <c r="K356" s="50">
        <f t="shared" si="342"/>
        <v>977</v>
      </c>
      <c r="L356" s="50">
        <f t="shared" si="342"/>
        <v>976</v>
      </c>
      <c r="M356" s="50">
        <f t="shared" si="342"/>
        <v>968</v>
      </c>
      <c r="N356" s="50">
        <f t="shared" si="342"/>
        <v>968</v>
      </c>
      <c r="O356" s="50">
        <f t="shared" si="342"/>
        <v>960</v>
      </c>
      <c r="P356" s="50">
        <f t="shared" si="342"/>
        <v>931</v>
      </c>
      <c r="Q356" s="50">
        <f t="shared" si="342"/>
        <v>907</v>
      </c>
      <c r="R356" s="50">
        <f t="shared" si="342"/>
        <v>884</v>
      </c>
      <c r="S356" s="50">
        <f t="shared" si="342"/>
        <v>836</v>
      </c>
      <c r="T356" s="50">
        <f t="shared" si="342"/>
        <v>787</v>
      </c>
      <c r="U356" s="50">
        <f t="shared" si="342"/>
        <v>806</v>
      </c>
      <c r="V356" s="50">
        <f t="shared" si="342"/>
        <v>752</v>
      </c>
      <c r="W356" s="50">
        <f t="shared" si="342"/>
        <v>701</v>
      </c>
      <c r="X356" s="50">
        <f t="shared" si="342"/>
        <v>593</v>
      </c>
      <c r="Y356" s="50">
        <f t="shared" si="341"/>
        <v>487</v>
      </c>
      <c r="Z356" s="50">
        <f t="shared" si="341"/>
        <v>325</v>
      </c>
      <c r="AA356" s="50">
        <f t="shared" si="341"/>
        <v>163</v>
      </c>
      <c r="AB356" s="50">
        <f t="shared" si="341"/>
        <v>0</v>
      </c>
      <c r="AC356" s="50">
        <f t="shared" si="341"/>
        <v>0</v>
      </c>
      <c r="AD356" s="50">
        <f t="shared" si="341"/>
        <v>0</v>
      </c>
      <c r="AE356" s="50">
        <f t="shared" si="341"/>
        <v>0</v>
      </c>
      <c r="AF356" s="50">
        <f t="shared" si="341"/>
        <v>0</v>
      </c>
      <c r="AG356" s="50">
        <f t="shared" si="341"/>
        <v>0</v>
      </c>
      <c r="AH356" s="50">
        <f t="shared" si="341"/>
        <v>0</v>
      </c>
      <c r="AI356" s="50">
        <f t="shared" si="341"/>
        <v>0</v>
      </c>
      <c r="AJ356" s="50">
        <f t="shared" si="341"/>
        <v>0</v>
      </c>
      <c r="AK356" s="50">
        <f t="shared" si="341"/>
        <v>0</v>
      </c>
      <c r="AL356" s="50">
        <f t="shared" si="341"/>
        <v>0</v>
      </c>
      <c r="AM356" s="50">
        <f t="shared" si="341"/>
        <v>0</v>
      </c>
      <c r="AN356" s="50">
        <f t="shared" si="341"/>
        <v>0</v>
      </c>
      <c r="AO356" s="50">
        <f t="shared" si="341"/>
        <v>0</v>
      </c>
      <c r="AP356" s="50">
        <f t="shared" si="341"/>
        <v>0</v>
      </c>
      <c r="AQ356" s="50">
        <f t="shared" si="341"/>
        <v>0</v>
      </c>
      <c r="AR356" s="50">
        <f t="shared" si="341"/>
        <v>0</v>
      </c>
      <c r="AS356" s="50">
        <f t="shared" si="341"/>
        <v>0</v>
      </c>
      <c r="AT356" s="50">
        <f t="shared" si="341"/>
        <v>0</v>
      </c>
      <c r="AU356" s="50">
        <f t="shared" si="341"/>
        <v>0</v>
      </c>
      <c r="AV356" s="16"/>
    </row>
    <row r="357" spans="4:48" hidden="1">
      <c r="D357" s="1" t="s">
        <v>188</v>
      </c>
      <c r="F357" s="4" t="s">
        <v>169</v>
      </c>
      <c r="H357" s="17"/>
      <c r="I357" s="50">
        <f t="shared" si="342"/>
        <v>887</v>
      </c>
      <c r="J357" s="50">
        <f t="shared" si="341"/>
        <v>887</v>
      </c>
      <c r="K357" s="50">
        <f t="shared" si="341"/>
        <v>887</v>
      </c>
      <c r="L357" s="50">
        <f t="shared" si="341"/>
        <v>977</v>
      </c>
      <c r="M357" s="50">
        <f t="shared" si="341"/>
        <v>976</v>
      </c>
      <c r="N357" s="50">
        <f t="shared" si="341"/>
        <v>968</v>
      </c>
      <c r="O357" s="50">
        <f t="shared" si="341"/>
        <v>968</v>
      </c>
      <c r="P357" s="50">
        <f t="shared" si="341"/>
        <v>960</v>
      </c>
      <c r="Q357" s="50">
        <f t="shared" si="341"/>
        <v>931</v>
      </c>
      <c r="R357" s="50">
        <f t="shared" si="341"/>
        <v>907</v>
      </c>
      <c r="S357" s="50">
        <f t="shared" si="341"/>
        <v>884</v>
      </c>
      <c r="T357" s="50">
        <f t="shared" si="341"/>
        <v>836</v>
      </c>
      <c r="U357" s="50">
        <f t="shared" si="341"/>
        <v>787</v>
      </c>
      <c r="V357" s="50">
        <f t="shared" si="341"/>
        <v>806</v>
      </c>
      <c r="W357" s="50">
        <f t="shared" si="341"/>
        <v>752</v>
      </c>
      <c r="X357" s="50">
        <f t="shared" si="341"/>
        <v>701</v>
      </c>
      <c r="Y357" s="50">
        <f t="shared" si="341"/>
        <v>593</v>
      </c>
      <c r="Z357" s="50">
        <f t="shared" si="341"/>
        <v>487</v>
      </c>
      <c r="AA357" s="50">
        <f t="shared" si="341"/>
        <v>325</v>
      </c>
      <c r="AB357" s="50">
        <f t="shared" si="341"/>
        <v>163</v>
      </c>
      <c r="AC357" s="50">
        <f t="shared" si="341"/>
        <v>0</v>
      </c>
      <c r="AD357" s="50">
        <f t="shared" si="341"/>
        <v>0</v>
      </c>
      <c r="AE357" s="50">
        <f t="shared" si="341"/>
        <v>0</v>
      </c>
      <c r="AF357" s="50">
        <f t="shared" si="341"/>
        <v>0</v>
      </c>
      <c r="AG357" s="50">
        <f t="shared" si="341"/>
        <v>0</v>
      </c>
      <c r="AH357" s="50">
        <f t="shared" si="341"/>
        <v>0</v>
      </c>
      <c r="AI357" s="50">
        <f t="shared" si="341"/>
        <v>0</v>
      </c>
      <c r="AJ357" s="50">
        <f t="shared" si="341"/>
        <v>0</v>
      </c>
      <c r="AK357" s="50">
        <f t="shared" si="341"/>
        <v>0</v>
      </c>
      <c r="AL357" s="50">
        <f t="shared" si="341"/>
        <v>0</v>
      </c>
      <c r="AM357" s="50">
        <f t="shared" si="341"/>
        <v>0</v>
      </c>
      <c r="AN357" s="50">
        <f t="shared" si="341"/>
        <v>0</v>
      </c>
      <c r="AO357" s="50">
        <f t="shared" si="341"/>
        <v>0</v>
      </c>
      <c r="AP357" s="50">
        <f t="shared" si="341"/>
        <v>0</v>
      </c>
      <c r="AQ357" s="50">
        <f t="shared" si="341"/>
        <v>0</v>
      </c>
      <c r="AR357" s="50">
        <f t="shared" si="341"/>
        <v>0</v>
      </c>
      <c r="AS357" s="50">
        <f t="shared" si="341"/>
        <v>0</v>
      </c>
      <c r="AT357" s="50">
        <f t="shared" si="341"/>
        <v>0</v>
      </c>
      <c r="AU357" s="50">
        <f t="shared" si="341"/>
        <v>0</v>
      </c>
      <c r="AV357" s="16"/>
    </row>
    <row r="358" spans="4:48" hidden="1">
      <c r="D358" s="1" t="s">
        <v>189</v>
      </c>
      <c r="F358" s="4" t="s">
        <v>169</v>
      </c>
      <c r="H358" s="17"/>
      <c r="I358" s="50">
        <f t="shared" si="342"/>
        <v>887</v>
      </c>
      <c r="J358" s="50">
        <f t="shared" si="341"/>
        <v>887</v>
      </c>
      <c r="K358" s="50">
        <f t="shared" si="341"/>
        <v>887</v>
      </c>
      <c r="L358" s="50">
        <f t="shared" si="341"/>
        <v>887</v>
      </c>
      <c r="M358" s="50">
        <f t="shared" si="341"/>
        <v>977</v>
      </c>
      <c r="N358" s="50">
        <f t="shared" si="341"/>
        <v>976</v>
      </c>
      <c r="O358" s="50">
        <f t="shared" si="341"/>
        <v>968</v>
      </c>
      <c r="P358" s="50">
        <f t="shared" si="341"/>
        <v>968</v>
      </c>
      <c r="Q358" s="50">
        <f t="shared" si="341"/>
        <v>960</v>
      </c>
      <c r="R358" s="50">
        <f t="shared" si="341"/>
        <v>931</v>
      </c>
      <c r="S358" s="50">
        <f t="shared" si="341"/>
        <v>907</v>
      </c>
      <c r="T358" s="50">
        <f t="shared" si="341"/>
        <v>884</v>
      </c>
      <c r="U358" s="50">
        <f t="shared" si="341"/>
        <v>836</v>
      </c>
      <c r="V358" s="50">
        <f t="shared" si="341"/>
        <v>787</v>
      </c>
      <c r="W358" s="50">
        <f t="shared" si="341"/>
        <v>806</v>
      </c>
      <c r="X358" s="50">
        <f t="shared" si="341"/>
        <v>752</v>
      </c>
      <c r="Y358" s="50">
        <f t="shared" si="341"/>
        <v>701</v>
      </c>
      <c r="Z358" s="50">
        <f t="shared" si="341"/>
        <v>593</v>
      </c>
      <c r="AA358" s="50">
        <f t="shared" si="341"/>
        <v>487</v>
      </c>
      <c r="AB358" s="50">
        <f t="shared" si="341"/>
        <v>325</v>
      </c>
      <c r="AC358" s="50">
        <f t="shared" si="341"/>
        <v>163</v>
      </c>
      <c r="AD358" s="50">
        <f t="shared" si="341"/>
        <v>0</v>
      </c>
      <c r="AE358" s="50">
        <f t="shared" si="341"/>
        <v>0</v>
      </c>
      <c r="AF358" s="50">
        <f t="shared" si="341"/>
        <v>0</v>
      </c>
      <c r="AG358" s="50">
        <f t="shared" si="341"/>
        <v>0</v>
      </c>
      <c r="AH358" s="50">
        <f t="shared" si="341"/>
        <v>0</v>
      </c>
      <c r="AI358" s="50">
        <f t="shared" si="341"/>
        <v>0</v>
      </c>
      <c r="AJ358" s="50">
        <f t="shared" si="341"/>
        <v>0</v>
      </c>
      <c r="AK358" s="50">
        <f t="shared" si="341"/>
        <v>0</v>
      </c>
      <c r="AL358" s="50">
        <f t="shared" si="341"/>
        <v>0</v>
      </c>
      <c r="AM358" s="50">
        <f t="shared" si="341"/>
        <v>0</v>
      </c>
      <c r="AN358" s="50">
        <f t="shared" si="341"/>
        <v>0</v>
      </c>
      <c r="AO358" s="50">
        <f t="shared" si="341"/>
        <v>0</v>
      </c>
      <c r="AP358" s="50">
        <f t="shared" si="341"/>
        <v>0</v>
      </c>
      <c r="AQ358" s="50">
        <f t="shared" si="341"/>
        <v>0</v>
      </c>
      <c r="AR358" s="50">
        <f t="shared" si="341"/>
        <v>0</v>
      </c>
      <c r="AS358" s="50">
        <f t="shared" si="341"/>
        <v>0</v>
      </c>
      <c r="AT358" s="50">
        <f t="shared" si="341"/>
        <v>0</v>
      </c>
      <c r="AU358" s="50">
        <f t="shared" si="341"/>
        <v>0</v>
      </c>
      <c r="AV358" s="16"/>
    </row>
    <row r="359" spans="4:48" hidden="1">
      <c r="D359" s="1" t="s">
        <v>190</v>
      </c>
      <c r="F359" s="4" t="s">
        <v>169</v>
      </c>
      <c r="H359" s="17"/>
      <c r="I359" s="50">
        <f t="shared" si="342"/>
        <v>887</v>
      </c>
      <c r="J359" s="50">
        <f t="shared" si="341"/>
        <v>887</v>
      </c>
      <c r="K359" s="50">
        <f t="shared" si="341"/>
        <v>887</v>
      </c>
      <c r="L359" s="50">
        <f t="shared" si="341"/>
        <v>887</v>
      </c>
      <c r="M359" s="50">
        <f t="shared" si="341"/>
        <v>887</v>
      </c>
      <c r="N359" s="50">
        <f t="shared" si="341"/>
        <v>977</v>
      </c>
      <c r="O359" s="50">
        <f t="shared" si="341"/>
        <v>976</v>
      </c>
      <c r="P359" s="50">
        <f t="shared" si="341"/>
        <v>968</v>
      </c>
      <c r="Q359" s="50">
        <f t="shared" si="341"/>
        <v>968</v>
      </c>
      <c r="R359" s="50">
        <f t="shared" si="341"/>
        <v>960</v>
      </c>
      <c r="S359" s="50">
        <f t="shared" si="341"/>
        <v>931</v>
      </c>
      <c r="T359" s="50">
        <f t="shared" si="341"/>
        <v>907</v>
      </c>
      <c r="U359" s="50">
        <f t="shared" si="341"/>
        <v>884</v>
      </c>
      <c r="V359" s="50">
        <f t="shared" si="341"/>
        <v>836</v>
      </c>
      <c r="W359" s="50">
        <f t="shared" si="341"/>
        <v>787</v>
      </c>
      <c r="X359" s="50">
        <f t="shared" si="341"/>
        <v>806</v>
      </c>
      <c r="Y359" s="50">
        <f t="shared" si="341"/>
        <v>752</v>
      </c>
      <c r="Z359" s="50">
        <f t="shared" si="341"/>
        <v>701</v>
      </c>
      <c r="AA359" s="50">
        <f t="shared" si="341"/>
        <v>593</v>
      </c>
      <c r="AB359" s="50">
        <f t="shared" si="341"/>
        <v>487</v>
      </c>
      <c r="AC359" s="50">
        <f t="shared" si="341"/>
        <v>325</v>
      </c>
      <c r="AD359" s="50">
        <f t="shared" si="341"/>
        <v>163</v>
      </c>
      <c r="AE359" s="50">
        <f t="shared" si="341"/>
        <v>0</v>
      </c>
      <c r="AF359" s="50">
        <f t="shared" si="341"/>
        <v>0</v>
      </c>
      <c r="AG359" s="50">
        <f t="shared" si="341"/>
        <v>0</v>
      </c>
      <c r="AH359" s="50">
        <f t="shared" si="341"/>
        <v>0</v>
      </c>
      <c r="AI359" s="50">
        <f t="shared" si="341"/>
        <v>0</v>
      </c>
      <c r="AJ359" s="50">
        <f t="shared" si="341"/>
        <v>0</v>
      </c>
      <c r="AK359" s="50">
        <f t="shared" si="341"/>
        <v>0</v>
      </c>
      <c r="AL359" s="50">
        <f t="shared" si="341"/>
        <v>0</v>
      </c>
      <c r="AM359" s="50">
        <f t="shared" si="341"/>
        <v>0</v>
      </c>
      <c r="AN359" s="50">
        <f t="shared" si="341"/>
        <v>0</v>
      </c>
      <c r="AO359" s="50">
        <f t="shared" si="341"/>
        <v>0</v>
      </c>
      <c r="AP359" s="50">
        <f t="shared" si="341"/>
        <v>0</v>
      </c>
      <c r="AQ359" s="50">
        <f t="shared" si="341"/>
        <v>0</v>
      </c>
      <c r="AR359" s="50">
        <f t="shared" si="341"/>
        <v>0</v>
      </c>
      <c r="AS359" s="50">
        <f t="shared" si="341"/>
        <v>0</v>
      </c>
      <c r="AT359" s="50">
        <f t="shared" si="341"/>
        <v>0</v>
      </c>
      <c r="AU359" s="50">
        <f t="shared" si="341"/>
        <v>0</v>
      </c>
      <c r="AV359" s="16"/>
    </row>
    <row r="360" spans="4:48" hidden="1">
      <c r="D360" s="1" t="s">
        <v>191</v>
      </c>
      <c r="F360" s="4" t="s">
        <v>169</v>
      </c>
      <c r="H360" s="17"/>
      <c r="I360" s="50">
        <f t="shared" si="342"/>
        <v>887</v>
      </c>
      <c r="J360" s="50">
        <f t="shared" si="341"/>
        <v>887</v>
      </c>
      <c r="K360" s="50">
        <f t="shared" si="341"/>
        <v>887</v>
      </c>
      <c r="L360" s="50">
        <f t="shared" si="341"/>
        <v>887</v>
      </c>
      <c r="M360" s="50">
        <f t="shared" si="341"/>
        <v>887</v>
      </c>
      <c r="N360" s="50">
        <f t="shared" si="341"/>
        <v>887</v>
      </c>
      <c r="O360" s="50">
        <f t="shared" si="341"/>
        <v>977</v>
      </c>
      <c r="P360" s="50">
        <f t="shared" si="341"/>
        <v>976</v>
      </c>
      <c r="Q360" s="50">
        <f t="shared" si="341"/>
        <v>968</v>
      </c>
      <c r="R360" s="50">
        <f t="shared" si="341"/>
        <v>968</v>
      </c>
      <c r="S360" s="50">
        <f t="shared" si="341"/>
        <v>960</v>
      </c>
      <c r="T360" s="50">
        <f t="shared" si="341"/>
        <v>931</v>
      </c>
      <c r="U360" s="50">
        <f t="shared" si="341"/>
        <v>907</v>
      </c>
      <c r="V360" s="50">
        <f t="shared" si="341"/>
        <v>884</v>
      </c>
      <c r="W360" s="50">
        <f t="shared" si="341"/>
        <v>836</v>
      </c>
      <c r="X360" s="50">
        <f t="shared" si="341"/>
        <v>787</v>
      </c>
      <c r="Y360" s="50">
        <f t="shared" si="341"/>
        <v>806</v>
      </c>
      <c r="Z360" s="50">
        <f t="shared" si="341"/>
        <v>752</v>
      </c>
      <c r="AA360" s="50">
        <f t="shared" si="341"/>
        <v>701</v>
      </c>
      <c r="AB360" s="50">
        <f t="shared" si="341"/>
        <v>593</v>
      </c>
      <c r="AC360" s="50">
        <f t="shared" si="341"/>
        <v>487</v>
      </c>
      <c r="AD360" s="50">
        <f t="shared" si="341"/>
        <v>325</v>
      </c>
      <c r="AE360" s="50">
        <f t="shared" si="341"/>
        <v>163</v>
      </c>
      <c r="AF360" s="50">
        <f t="shared" si="341"/>
        <v>0</v>
      </c>
      <c r="AG360" s="50">
        <f t="shared" si="341"/>
        <v>0</v>
      </c>
      <c r="AH360" s="50">
        <f t="shared" si="341"/>
        <v>0</v>
      </c>
      <c r="AI360" s="50">
        <f t="shared" si="341"/>
        <v>0</v>
      </c>
      <c r="AJ360" s="50">
        <f t="shared" si="341"/>
        <v>0</v>
      </c>
      <c r="AK360" s="50">
        <f t="shared" si="341"/>
        <v>0</v>
      </c>
      <c r="AL360" s="50">
        <f t="shared" si="341"/>
        <v>0</v>
      </c>
      <c r="AM360" s="50">
        <f t="shared" si="341"/>
        <v>0</v>
      </c>
      <c r="AN360" s="50">
        <f t="shared" si="341"/>
        <v>0</v>
      </c>
      <c r="AO360" s="50">
        <f t="shared" si="341"/>
        <v>0</v>
      </c>
      <c r="AP360" s="50">
        <f t="shared" si="341"/>
        <v>0</v>
      </c>
      <c r="AQ360" s="50">
        <f t="shared" si="341"/>
        <v>0</v>
      </c>
      <c r="AR360" s="50">
        <f t="shared" si="341"/>
        <v>0</v>
      </c>
      <c r="AS360" s="50">
        <f t="shared" si="341"/>
        <v>0</v>
      </c>
      <c r="AT360" s="50">
        <f t="shared" si="341"/>
        <v>0</v>
      </c>
      <c r="AU360" s="50">
        <f t="shared" si="341"/>
        <v>0</v>
      </c>
      <c r="AV360" s="16"/>
    </row>
    <row r="361" spans="4:48" hidden="1">
      <c r="D361" s="1" t="s">
        <v>192</v>
      </c>
      <c r="F361" s="4" t="s">
        <v>169</v>
      </c>
      <c r="H361" s="17"/>
      <c r="I361" s="50">
        <f t="shared" si="342"/>
        <v>887</v>
      </c>
      <c r="J361" s="50">
        <f t="shared" si="341"/>
        <v>887</v>
      </c>
      <c r="K361" s="50">
        <f t="shared" si="341"/>
        <v>887</v>
      </c>
      <c r="L361" s="50">
        <f t="shared" si="341"/>
        <v>887</v>
      </c>
      <c r="M361" s="50">
        <f t="shared" si="341"/>
        <v>887</v>
      </c>
      <c r="N361" s="50">
        <f t="shared" si="341"/>
        <v>887</v>
      </c>
      <c r="O361" s="50">
        <f t="shared" si="341"/>
        <v>887</v>
      </c>
      <c r="P361" s="50">
        <f t="shared" si="341"/>
        <v>977</v>
      </c>
      <c r="Q361" s="50">
        <f t="shared" si="341"/>
        <v>976</v>
      </c>
      <c r="R361" s="50">
        <f t="shared" si="341"/>
        <v>968</v>
      </c>
      <c r="S361" s="50">
        <f t="shared" si="341"/>
        <v>968</v>
      </c>
      <c r="T361" s="50">
        <f t="shared" si="341"/>
        <v>960</v>
      </c>
      <c r="U361" s="50">
        <f t="shared" si="341"/>
        <v>931</v>
      </c>
      <c r="V361" s="50">
        <f t="shared" si="341"/>
        <v>907</v>
      </c>
      <c r="W361" s="50">
        <f t="shared" si="341"/>
        <v>884</v>
      </c>
      <c r="X361" s="50">
        <f t="shared" si="341"/>
        <v>836</v>
      </c>
      <c r="Y361" s="50">
        <f t="shared" si="341"/>
        <v>787</v>
      </c>
      <c r="Z361" s="50">
        <f t="shared" si="341"/>
        <v>806</v>
      </c>
      <c r="AA361" s="50">
        <f t="shared" si="341"/>
        <v>752</v>
      </c>
      <c r="AB361" s="50">
        <f t="shared" si="341"/>
        <v>701</v>
      </c>
      <c r="AC361" s="50">
        <f t="shared" si="341"/>
        <v>593</v>
      </c>
      <c r="AD361" s="50">
        <f t="shared" si="341"/>
        <v>487</v>
      </c>
      <c r="AE361" s="50">
        <f t="shared" si="341"/>
        <v>325</v>
      </c>
      <c r="AF361" s="50">
        <f t="shared" si="341"/>
        <v>163</v>
      </c>
      <c r="AG361" s="50">
        <f t="shared" si="341"/>
        <v>0</v>
      </c>
      <c r="AH361" s="50">
        <f t="shared" si="341"/>
        <v>0</v>
      </c>
      <c r="AI361" s="50">
        <f t="shared" si="341"/>
        <v>0</v>
      </c>
      <c r="AJ361" s="50">
        <f t="shared" si="341"/>
        <v>0</v>
      </c>
      <c r="AK361" s="50">
        <f t="shared" si="341"/>
        <v>0</v>
      </c>
      <c r="AL361" s="50">
        <f t="shared" si="341"/>
        <v>0</v>
      </c>
      <c r="AM361" s="50">
        <f t="shared" si="341"/>
        <v>0</v>
      </c>
      <c r="AN361" s="50">
        <f t="shared" si="341"/>
        <v>0</v>
      </c>
      <c r="AO361" s="50">
        <f t="shared" si="341"/>
        <v>0</v>
      </c>
      <c r="AP361" s="50">
        <f t="shared" si="341"/>
        <v>0</v>
      </c>
      <c r="AQ361" s="50">
        <f t="shared" si="341"/>
        <v>0</v>
      </c>
      <c r="AR361" s="50">
        <f t="shared" si="341"/>
        <v>0</v>
      </c>
      <c r="AS361" s="50">
        <f t="shared" si="341"/>
        <v>0</v>
      </c>
      <c r="AT361" s="50">
        <f t="shared" si="341"/>
        <v>0</v>
      </c>
      <c r="AU361" s="50">
        <f t="shared" si="341"/>
        <v>0</v>
      </c>
      <c r="AV361" s="16"/>
    </row>
    <row r="362" spans="4:48" hidden="1">
      <c r="D362" s="1" t="s">
        <v>193</v>
      </c>
      <c r="F362" s="4" t="s">
        <v>169</v>
      </c>
      <c r="H362" s="17"/>
      <c r="I362" s="50">
        <f t="shared" si="342"/>
        <v>887</v>
      </c>
      <c r="J362" s="50">
        <f t="shared" si="341"/>
        <v>887</v>
      </c>
      <c r="K362" s="50">
        <f t="shared" si="341"/>
        <v>887</v>
      </c>
      <c r="L362" s="50">
        <f t="shared" si="341"/>
        <v>887</v>
      </c>
      <c r="M362" s="50">
        <f t="shared" si="341"/>
        <v>887</v>
      </c>
      <c r="N362" s="50">
        <f t="shared" ref="J362:AU364" si="343">N158+N171-N349</f>
        <v>887</v>
      </c>
      <c r="O362" s="50">
        <f t="shared" si="343"/>
        <v>887</v>
      </c>
      <c r="P362" s="50">
        <f t="shared" si="343"/>
        <v>887</v>
      </c>
      <c r="Q362" s="50">
        <f t="shared" si="343"/>
        <v>977</v>
      </c>
      <c r="R362" s="50">
        <f t="shared" si="343"/>
        <v>976</v>
      </c>
      <c r="S362" s="50">
        <f t="shared" si="343"/>
        <v>968</v>
      </c>
      <c r="T362" s="50">
        <f t="shared" si="343"/>
        <v>968</v>
      </c>
      <c r="U362" s="50">
        <f t="shared" si="343"/>
        <v>960</v>
      </c>
      <c r="V362" s="50">
        <f t="shared" si="343"/>
        <v>931</v>
      </c>
      <c r="W362" s="50">
        <f t="shared" si="343"/>
        <v>907</v>
      </c>
      <c r="X362" s="50">
        <f t="shared" si="343"/>
        <v>884</v>
      </c>
      <c r="Y362" s="50">
        <f t="shared" si="343"/>
        <v>836</v>
      </c>
      <c r="Z362" s="50">
        <f t="shared" si="343"/>
        <v>787</v>
      </c>
      <c r="AA362" s="50">
        <f t="shared" si="343"/>
        <v>806</v>
      </c>
      <c r="AB362" s="50">
        <f t="shared" si="343"/>
        <v>752</v>
      </c>
      <c r="AC362" s="50">
        <f t="shared" si="343"/>
        <v>701</v>
      </c>
      <c r="AD362" s="50">
        <f t="shared" si="343"/>
        <v>593</v>
      </c>
      <c r="AE362" s="50">
        <f t="shared" si="343"/>
        <v>487</v>
      </c>
      <c r="AF362" s="50">
        <f t="shared" si="343"/>
        <v>325</v>
      </c>
      <c r="AG362" s="50">
        <f t="shared" si="343"/>
        <v>163</v>
      </c>
      <c r="AH362" s="50">
        <f t="shared" si="343"/>
        <v>0</v>
      </c>
      <c r="AI362" s="50">
        <f t="shared" si="343"/>
        <v>0</v>
      </c>
      <c r="AJ362" s="50">
        <f t="shared" si="343"/>
        <v>0</v>
      </c>
      <c r="AK362" s="50">
        <f t="shared" si="343"/>
        <v>0</v>
      </c>
      <c r="AL362" s="50">
        <f t="shared" si="343"/>
        <v>0</v>
      </c>
      <c r="AM362" s="50">
        <f t="shared" si="343"/>
        <v>0</v>
      </c>
      <c r="AN362" s="50">
        <f t="shared" si="343"/>
        <v>0</v>
      </c>
      <c r="AO362" s="50">
        <f t="shared" si="343"/>
        <v>0</v>
      </c>
      <c r="AP362" s="50">
        <f t="shared" si="343"/>
        <v>0</v>
      </c>
      <c r="AQ362" s="50">
        <f t="shared" si="343"/>
        <v>0</v>
      </c>
      <c r="AR362" s="50">
        <f t="shared" si="343"/>
        <v>0</v>
      </c>
      <c r="AS362" s="50">
        <f t="shared" si="343"/>
        <v>0</v>
      </c>
      <c r="AT362" s="50">
        <f t="shared" si="343"/>
        <v>0</v>
      </c>
      <c r="AU362" s="50">
        <f t="shared" si="343"/>
        <v>0</v>
      </c>
      <c r="AV362" s="16"/>
    </row>
    <row r="363" spans="4:48" hidden="1">
      <c r="D363" s="1" t="s">
        <v>194</v>
      </c>
      <c r="F363" s="4" t="s">
        <v>169</v>
      </c>
      <c r="H363" s="17"/>
      <c r="I363" s="50">
        <f t="shared" si="342"/>
        <v>887</v>
      </c>
      <c r="J363" s="50">
        <f t="shared" si="343"/>
        <v>887</v>
      </c>
      <c r="K363" s="50">
        <f t="shared" si="343"/>
        <v>887</v>
      </c>
      <c r="L363" s="50">
        <f t="shared" si="343"/>
        <v>887</v>
      </c>
      <c r="M363" s="50">
        <f t="shared" si="343"/>
        <v>887</v>
      </c>
      <c r="N363" s="50">
        <f t="shared" si="343"/>
        <v>887</v>
      </c>
      <c r="O363" s="50">
        <f t="shared" si="343"/>
        <v>887</v>
      </c>
      <c r="P363" s="50">
        <f t="shared" si="343"/>
        <v>887</v>
      </c>
      <c r="Q363" s="50">
        <f t="shared" si="343"/>
        <v>887</v>
      </c>
      <c r="R363" s="50">
        <f t="shared" si="343"/>
        <v>977</v>
      </c>
      <c r="S363" s="50">
        <f t="shared" si="343"/>
        <v>976</v>
      </c>
      <c r="T363" s="50">
        <f t="shared" si="343"/>
        <v>968</v>
      </c>
      <c r="U363" s="50">
        <f t="shared" si="343"/>
        <v>968</v>
      </c>
      <c r="V363" s="50">
        <f t="shared" si="343"/>
        <v>960</v>
      </c>
      <c r="W363" s="50">
        <f t="shared" si="343"/>
        <v>931</v>
      </c>
      <c r="X363" s="50">
        <f t="shared" si="343"/>
        <v>907</v>
      </c>
      <c r="Y363" s="50">
        <f t="shared" si="343"/>
        <v>884</v>
      </c>
      <c r="Z363" s="50">
        <f t="shared" si="343"/>
        <v>836</v>
      </c>
      <c r="AA363" s="50">
        <f t="shared" si="343"/>
        <v>787</v>
      </c>
      <c r="AB363" s="50">
        <f t="shared" si="343"/>
        <v>806</v>
      </c>
      <c r="AC363" s="50">
        <f t="shared" si="343"/>
        <v>752</v>
      </c>
      <c r="AD363" s="50">
        <f t="shared" si="343"/>
        <v>701</v>
      </c>
      <c r="AE363" s="50">
        <f t="shared" si="343"/>
        <v>593</v>
      </c>
      <c r="AF363" s="50">
        <f t="shared" si="343"/>
        <v>487</v>
      </c>
      <c r="AG363" s="50">
        <f t="shared" si="343"/>
        <v>325</v>
      </c>
      <c r="AH363" s="50">
        <f t="shared" si="343"/>
        <v>163</v>
      </c>
      <c r="AI363" s="50">
        <f t="shared" si="343"/>
        <v>0</v>
      </c>
      <c r="AJ363" s="50">
        <f t="shared" si="343"/>
        <v>0</v>
      </c>
      <c r="AK363" s="50">
        <f t="shared" si="343"/>
        <v>0</v>
      </c>
      <c r="AL363" s="50">
        <f t="shared" si="343"/>
        <v>0</v>
      </c>
      <c r="AM363" s="50">
        <f t="shared" si="343"/>
        <v>0</v>
      </c>
      <c r="AN363" s="50">
        <f t="shared" si="343"/>
        <v>0</v>
      </c>
      <c r="AO363" s="50">
        <f t="shared" si="343"/>
        <v>0</v>
      </c>
      <c r="AP363" s="50">
        <f t="shared" si="343"/>
        <v>0</v>
      </c>
      <c r="AQ363" s="50">
        <f t="shared" si="343"/>
        <v>0</v>
      </c>
      <c r="AR363" s="50">
        <f t="shared" si="343"/>
        <v>0</v>
      </c>
      <c r="AS363" s="50">
        <f t="shared" si="343"/>
        <v>0</v>
      </c>
      <c r="AT363" s="50">
        <f t="shared" si="343"/>
        <v>0</v>
      </c>
      <c r="AU363" s="50">
        <f t="shared" si="343"/>
        <v>0</v>
      </c>
      <c r="AV363" s="16"/>
    </row>
    <row r="364" spans="4:48" hidden="1">
      <c r="D364" s="1" t="s">
        <v>195</v>
      </c>
      <c r="F364" s="4" t="s">
        <v>169</v>
      </c>
      <c r="H364" s="17"/>
      <c r="I364" s="50">
        <f t="shared" si="342"/>
        <v>888</v>
      </c>
      <c r="J364" s="50">
        <f t="shared" si="343"/>
        <v>887</v>
      </c>
      <c r="K364" s="50">
        <f t="shared" si="343"/>
        <v>887</v>
      </c>
      <c r="L364" s="50">
        <f t="shared" si="343"/>
        <v>887</v>
      </c>
      <c r="M364" s="50">
        <f t="shared" si="343"/>
        <v>887</v>
      </c>
      <c r="N364" s="50">
        <f t="shared" si="343"/>
        <v>887</v>
      </c>
      <c r="O364" s="50">
        <f t="shared" si="343"/>
        <v>887</v>
      </c>
      <c r="P364" s="50">
        <f t="shared" si="343"/>
        <v>887</v>
      </c>
      <c r="Q364" s="50">
        <f t="shared" si="343"/>
        <v>887</v>
      </c>
      <c r="R364" s="50">
        <f t="shared" si="343"/>
        <v>887</v>
      </c>
      <c r="S364" s="50">
        <f t="shared" si="343"/>
        <v>977</v>
      </c>
      <c r="T364" s="50">
        <f t="shared" si="343"/>
        <v>976</v>
      </c>
      <c r="U364" s="50">
        <f t="shared" si="343"/>
        <v>968</v>
      </c>
      <c r="V364" s="50">
        <f t="shared" si="343"/>
        <v>968</v>
      </c>
      <c r="W364" s="50">
        <f t="shared" si="343"/>
        <v>960</v>
      </c>
      <c r="X364" s="50">
        <f t="shared" si="343"/>
        <v>931</v>
      </c>
      <c r="Y364" s="50">
        <f t="shared" si="343"/>
        <v>907</v>
      </c>
      <c r="Z364" s="50">
        <f t="shared" si="343"/>
        <v>884</v>
      </c>
      <c r="AA364" s="50">
        <f t="shared" si="343"/>
        <v>836</v>
      </c>
      <c r="AB364" s="50">
        <f t="shared" si="343"/>
        <v>787</v>
      </c>
      <c r="AC364" s="50">
        <f t="shared" si="343"/>
        <v>806</v>
      </c>
      <c r="AD364" s="50">
        <f t="shared" si="343"/>
        <v>752</v>
      </c>
      <c r="AE364" s="50">
        <f t="shared" si="343"/>
        <v>701</v>
      </c>
      <c r="AF364" s="50">
        <f t="shared" si="343"/>
        <v>593</v>
      </c>
      <c r="AG364" s="50">
        <f t="shared" si="343"/>
        <v>487</v>
      </c>
      <c r="AH364" s="50">
        <f t="shared" si="343"/>
        <v>325</v>
      </c>
      <c r="AI364" s="50">
        <f t="shared" si="343"/>
        <v>163</v>
      </c>
      <c r="AJ364" s="50">
        <f t="shared" si="343"/>
        <v>0</v>
      </c>
      <c r="AK364" s="50">
        <f t="shared" si="343"/>
        <v>0</v>
      </c>
      <c r="AL364" s="50">
        <f t="shared" si="343"/>
        <v>0</v>
      </c>
      <c r="AM364" s="50">
        <f t="shared" si="343"/>
        <v>0</v>
      </c>
      <c r="AN364" s="50">
        <f t="shared" si="343"/>
        <v>0</v>
      </c>
      <c r="AO364" s="50">
        <f t="shared" si="343"/>
        <v>0</v>
      </c>
      <c r="AP364" s="50">
        <f t="shared" si="343"/>
        <v>0</v>
      </c>
      <c r="AQ364" s="50">
        <f t="shared" si="343"/>
        <v>0</v>
      </c>
      <c r="AR364" s="50">
        <f t="shared" si="343"/>
        <v>0</v>
      </c>
      <c r="AS364" s="50">
        <f t="shared" si="343"/>
        <v>0</v>
      </c>
      <c r="AT364" s="50">
        <f t="shared" si="343"/>
        <v>0</v>
      </c>
      <c r="AU364" s="50">
        <f t="shared" si="343"/>
        <v>0</v>
      </c>
      <c r="AV364" s="16"/>
    </row>
    <row r="365" spans="4:48" hidden="1">
      <c r="H365" s="17"/>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6"/>
    </row>
    <row r="366" spans="4:48" hidden="1">
      <c r="D366" s="1" t="s">
        <v>196</v>
      </c>
      <c r="F366" s="65" t="s">
        <v>169</v>
      </c>
      <c r="H366" s="17"/>
      <c r="I366" s="50">
        <f>SUM(I355:I364)</f>
        <v>8871</v>
      </c>
      <c r="J366" s="50">
        <f t="shared" ref="J366:AU366" si="344">SUM(J355:J364)</f>
        <v>8960</v>
      </c>
      <c r="K366" s="50">
        <f t="shared" si="344"/>
        <v>9049</v>
      </c>
      <c r="L366" s="50">
        <f t="shared" si="344"/>
        <v>9130</v>
      </c>
      <c r="M366" s="50">
        <f t="shared" si="344"/>
        <v>9211</v>
      </c>
      <c r="N366" s="50">
        <f t="shared" si="344"/>
        <v>9284</v>
      </c>
      <c r="O366" s="50">
        <f t="shared" si="344"/>
        <v>9328</v>
      </c>
      <c r="P366" s="50">
        <f t="shared" si="344"/>
        <v>9348</v>
      </c>
      <c r="Q366" s="50">
        <f t="shared" si="344"/>
        <v>9345</v>
      </c>
      <c r="R366" s="50">
        <f t="shared" si="344"/>
        <v>9294</v>
      </c>
      <c r="S366" s="50">
        <f t="shared" si="344"/>
        <v>9194</v>
      </c>
      <c r="T366" s="50">
        <f t="shared" si="344"/>
        <v>9023</v>
      </c>
      <c r="U366" s="50">
        <f t="shared" si="344"/>
        <v>8799</v>
      </c>
      <c r="V366" s="50">
        <f t="shared" si="344"/>
        <v>8532</v>
      </c>
      <c r="W366" s="50">
        <f t="shared" si="344"/>
        <v>8157</v>
      </c>
      <c r="X366" s="50">
        <f t="shared" si="344"/>
        <v>7684</v>
      </c>
      <c r="Y366" s="50">
        <f t="shared" si="344"/>
        <v>7078</v>
      </c>
      <c r="Z366" s="50">
        <f t="shared" si="344"/>
        <v>6334</v>
      </c>
      <c r="AA366" s="50">
        <f t="shared" si="344"/>
        <v>5450</v>
      </c>
      <c r="AB366" s="50">
        <f t="shared" si="344"/>
        <v>4614</v>
      </c>
      <c r="AC366" s="50">
        <f t="shared" si="344"/>
        <v>3827</v>
      </c>
      <c r="AD366" s="50">
        <f t="shared" si="344"/>
        <v>3021</v>
      </c>
      <c r="AE366" s="50">
        <f t="shared" si="344"/>
        <v>2269</v>
      </c>
      <c r="AF366" s="50">
        <f t="shared" si="344"/>
        <v>1568</v>
      </c>
      <c r="AG366" s="50">
        <f t="shared" si="344"/>
        <v>975</v>
      </c>
      <c r="AH366" s="50">
        <f t="shared" si="344"/>
        <v>488</v>
      </c>
      <c r="AI366" s="50">
        <f t="shared" si="344"/>
        <v>163</v>
      </c>
      <c r="AJ366" s="50">
        <f t="shared" si="344"/>
        <v>0</v>
      </c>
      <c r="AK366" s="50">
        <f t="shared" si="344"/>
        <v>0</v>
      </c>
      <c r="AL366" s="50">
        <f t="shared" si="344"/>
        <v>0</v>
      </c>
      <c r="AM366" s="50">
        <f t="shared" si="344"/>
        <v>0</v>
      </c>
      <c r="AN366" s="50">
        <f t="shared" si="344"/>
        <v>0</v>
      </c>
      <c r="AO366" s="50">
        <f t="shared" si="344"/>
        <v>0</v>
      </c>
      <c r="AP366" s="50">
        <f t="shared" si="344"/>
        <v>0</v>
      </c>
      <c r="AQ366" s="50">
        <f t="shared" si="344"/>
        <v>0</v>
      </c>
      <c r="AR366" s="50">
        <f t="shared" si="344"/>
        <v>0</v>
      </c>
      <c r="AS366" s="50">
        <f t="shared" si="344"/>
        <v>0</v>
      </c>
      <c r="AT366" s="50">
        <f t="shared" si="344"/>
        <v>0</v>
      </c>
      <c r="AU366" s="50">
        <f t="shared" si="344"/>
        <v>0</v>
      </c>
      <c r="AV366" s="16"/>
    </row>
    <row r="367" spans="4:48" hidden="1">
      <c r="H367" s="17"/>
      <c r="AV367" s="16"/>
    </row>
    <row r="368" spans="4:48" hidden="1">
      <c r="D368" s="58" t="s">
        <v>80</v>
      </c>
      <c r="E368" s="57"/>
      <c r="F368" s="59" t="s">
        <v>150</v>
      </c>
      <c r="H368" s="17"/>
      <c r="AV368" s="16"/>
    </row>
    <row r="369" spans="4:48" hidden="1">
      <c r="D369" s="6"/>
      <c r="E369" s="53"/>
      <c r="F369" s="35"/>
      <c r="H369" s="17"/>
      <c r="AV369" s="16"/>
    </row>
    <row r="370" spans="4:48" hidden="1">
      <c r="D370" s="1" t="s">
        <v>174</v>
      </c>
      <c r="E370" s="1"/>
      <c r="F370" s="4" t="s">
        <v>169</v>
      </c>
      <c r="H370" s="17"/>
      <c r="I370" s="50">
        <f>ROUND(I$246*I$211,0)</f>
        <v>0</v>
      </c>
      <c r="J370" s="50">
        <f>ROUND(J$246*J$211,0)</f>
        <v>0</v>
      </c>
      <c r="K370" s="50">
        <f t="shared" ref="K370:AU370" si="345">ROUND(K$246*K$211,0)</f>
        <v>0</v>
      </c>
      <c r="L370" s="50">
        <f t="shared" si="345"/>
        <v>12</v>
      </c>
      <c r="M370" s="50">
        <f t="shared" si="345"/>
        <v>12</v>
      </c>
      <c r="N370" s="50">
        <f t="shared" si="345"/>
        <v>24</v>
      </c>
      <c r="O370" s="50">
        <f t="shared" si="345"/>
        <v>59</v>
      </c>
      <c r="P370" s="50">
        <f t="shared" si="345"/>
        <v>89</v>
      </c>
      <c r="Q370" s="50">
        <f t="shared" si="345"/>
        <v>119</v>
      </c>
      <c r="R370" s="50">
        <f t="shared" si="345"/>
        <v>178</v>
      </c>
      <c r="S370" s="50">
        <f t="shared" si="345"/>
        <v>238</v>
      </c>
      <c r="T370" s="50">
        <f t="shared" si="345"/>
        <v>325</v>
      </c>
      <c r="U370" s="50">
        <f t="shared" si="345"/>
        <v>390</v>
      </c>
      <c r="V370" s="50">
        <f t="shared" si="345"/>
        <v>456</v>
      </c>
      <c r="W370" s="50">
        <f t="shared" si="345"/>
        <v>587</v>
      </c>
      <c r="X370" s="50">
        <f t="shared" si="345"/>
        <v>718</v>
      </c>
      <c r="Y370" s="50">
        <f t="shared" si="345"/>
        <v>917</v>
      </c>
      <c r="Z370" s="50">
        <f t="shared" si="345"/>
        <v>1114</v>
      </c>
      <c r="AA370" s="50">
        <f t="shared" si="345"/>
        <v>1314</v>
      </c>
      <c r="AB370" s="50">
        <f t="shared" si="345"/>
        <v>1317</v>
      </c>
      <c r="AC370" s="50">
        <f t="shared" si="345"/>
        <v>1318</v>
      </c>
      <c r="AD370" s="50">
        <f t="shared" si="345"/>
        <v>1431</v>
      </c>
      <c r="AE370" s="50">
        <f t="shared" si="345"/>
        <v>1431</v>
      </c>
      <c r="AF370" s="50">
        <f t="shared" si="345"/>
        <v>1436</v>
      </c>
      <c r="AG370" s="50">
        <f t="shared" si="345"/>
        <v>1439</v>
      </c>
      <c r="AH370" s="50">
        <f t="shared" si="345"/>
        <v>1442</v>
      </c>
      <c r="AI370" s="50">
        <f t="shared" si="345"/>
        <v>1448</v>
      </c>
      <c r="AJ370" s="50">
        <f t="shared" si="345"/>
        <v>1450</v>
      </c>
      <c r="AK370" s="50">
        <f t="shared" si="345"/>
        <v>1454</v>
      </c>
      <c r="AL370" s="50">
        <f t="shared" si="345"/>
        <v>1459</v>
      </c>
      <c r="AM370" s="50">
        <f t="shared" si="345"/>
        <v>1461</v>
      </c>
      <c r="AN370" s="50">
        <f t="shared" si="345"/>
        <v>1575</v>
      </c>
      <c r="AO370" s="50">
        <f t="shared" si="345"/>
        <v>1577</v>
      </c>
      <c r="AP370" s="50">
        <f t="shared" si="345"/>
        <v>1584</v>
      </c>
      <c r="AQ370" s="50">
        <f t="shared" si="345"/>
        <v>1588</v>
      </c>
      <c r="AR370" s="50">
        <f t="shared" si="345"/>
        <v>1592</v>
      </c>
      <c r="AS370" s="50">
        <f t="shared" si="345"/>
        <v>1600</v>
      </c>
      <c r="AT370" s="50">
        <f t="shared" si="345"/>
        <v>1603</v>
      </c>
      <c r="AU370" s="50">
        <f t="shared" si="345"/>
        <v>1609</v>
      </c>
      <c r="AV370" s="16"/>
    </row>
    <row r="371" spans="4:48" hidden="1">
      <c r="D371" s="6"/>
      <c r="E371" s="53"/>
      <c r="F371" s="35"/>
      <c r="H371" s="17"/>
      <c r="AV371" s="16"/>
    </row>
    <row r="372" spans="4:48" hidden="1">
      <c r="D372" s="1" t="s">
        <v>175</v>
      </c>
      <c r="E372" s="1"/>
      <c r="F372" s="4" t="s">
        <v>169</v>
      </c>
      <c r="H372" s="17"/>
      <c r="I372" s="63">
        <f>I370+H381</f>
        <v>0</v>
      </c>
      <c r="J372" s="50">
        <f>J370</f>
        <v>0</v>
      </c>
      <c r="K372" s="50">
        <f t="shared" ref="K372:AU372" si="346">K370</f>
        <v>0</v>
      </c>
      <c r="L372" s="50">
        <f t="shared" si="346"/>
        <v>12</v>
      </c>
      <c r="M372" s="50">
        <f t="shared" si="346"/>
        <v>12</v>
      </c>
      <c r="N372" s="50">
        <f t="shared" si="346"/>
        <v>24</v>
      </c>
      <c r="O372" s="50">
        <f t="shared" si="346"/>
        <v>59</v>
      </c>
      <c r="P372" s="50">
        <f t="shared" si="346"/>
        <v>89</v>
      </c>
      <c r="Q372" s="50">
        <f t="shared" si="346"/>
        <v>119</v>
      </c>
      <c r="R372" s="50">
        <f t="shared" si="346"/>
        <v>178</v>
      </c>
      <c r="S372" s="50">
        <f t="shared" si="346"/>
        <v>238</v>
      </c>
      <c r="T372" s="50">
        <f t="shared" si="346"/>
        <v>325</v>
      </c>
      <c r="U372" s="50">
        <f t="shared" si="346"/>
        <v>390</v>
      </c>
      <c r="V372" s="50">
        <f t="shared" si="346"/>
        <v>456</v>
      </c>
      <c r="W372" s="50">
        <f t="shared" si="346"/>
        <v>587</v>
      </c>
      <c r="X372" s="50">
        <f t="shared" si="346"/>
        <v>718</v>
      </c>
      <c r="Y372" s="50">
        <f t="shared" si="346"/>
        <v>917</v>
      </c>
      <c r="Z372" s="50">
        <f t="shared" si="346"/>
        <v>1114</v>
      </c>
      <c r="AA372" s="50">
        <f t="shared" si="346"/>
        <v>1314</v>
      </c>
      <c r="AB372" s="50">
        <f t="shared" si="346"/>
        <v>1317</v>
      </c>
      <c r="AC372" s="50">
        <f t="shared" si="346"/>
        <v>1318</v>
      </c>
      <c r="AD372" s="50">
        <f t="shared" si="346"/>
        <v>1431</v>
      </c>
      <c r="AE372" s="50">
        <f t="shared" si="346"/>
        <v>1431</v>
      </c>
      <c r="AF372" s="50">
        <f t="shared" si="346"/>
        <v>1436</v>
      </c>
      <c r="AG372" s="50">
        <f t="shared" si="346"/>
        <v>1439</v>
      </c>
      <c r="AH372" s="50">
        <f t="shared" si="346"/>
        <v>1442</v>
      </c>
      <c r="AI372" s="50">
        <f t="shared" si="346"/>
        <v>1448</v>
      </c>
      <c r="AJ372" s="50">
        <f t="shared" si="346"/>
        <v>1450</v>
      </c>
      <c r="AK372" s="50">
        <f t="shared" si="346"/>
        <v>1454</v>
      </c>
      <c r="AL372" s="50">
        <f t="shared" si="346"/>
        <v>1459</v>
      </c>
      <c r="AM372" s="50">
        <f t="shared" si="346"/>
        <v>1461</v>
      </c>
      <c r="AN372" s="50">
        <f t="shared" si="346"/>
        <v>1575</v>
      </c>
      <c r="AO372" s="50">
        <f t="shared" si="346"/>
        <v>1577</v>
      </c>
      <c r="AP372" s="50">
        <f t="shared" si="346"/>
        <v>1584</v>
      </c>
      <c r="AQ372" s="50">
        <f t="shared" si="346"/>
        <v>1588</v>
      </c>
      <c r="AR372" s="50">
        <f t="shared" si="346"/>
        <v>1592</v>
      </c>
      <c r="AS372" s="50">
        <f t="shared" si="346"/>
        <v>1600</v>
      </c>
      <c r="AT372" s="50">
        <f t="shared" si="346"/>
        <v>1603</v>
      </c>
      <c r="AU372" s="50">
        <f t="shared" si="346"/>
        <v>1609</v>
      </c>
      <c r="AV372" s="16"/>
    </row>
    <row r="373" spans="4:48" hidden="1">
      <c r="D373" s="1" t="s">
        <v>176</v>
      </c>
      <c r="E373" s="1"/>
      <c r="F373" s="4" t="s">
        <v>169</v>
      </c>
      <c r="H373" s="17"/>
      <c r="I373" s="63">
        <v>0</v>
      </c>
      <c r="J373" s="50">
        <f>I372</f>
        <v>0</v>
      </c>
      <c r="K373" s="50">
        <f t="shared" ref="K373:AU380" si="347">J372</f>
        <v>0</v>
      </c>
      <c r="L373" s="50">
        <f t="shared" si="347"/>
        <v>0</v>
      </c>
      <c r="M373" s="50">
        <f t="shared" si="347"/>
        <v>12</v>
      </c>
      <c r="N373" s="50">
        <f t="shared" si="347"/>
        <v>12</v>
      </c>
      <c r="O373" s="50">
        <f t="shared" si="347"/>
        <v>24</v>
      </c>
      <c r="P373" s="50">
        <f t="shared" si="347"/>
        <v>59</v>
      </c>
      <c r="Q373" s="50">
        <f t="shared" si="347"/>
        <v>89</v>
      </c>
      <c r="R373" s="50">
        <f t="shared" si="347"/>
        <v>119</v>
      </c>
      <c r="S373" s="50">
        <f t="shared" si="347"/>
        <v>178</v>
      </c>
      <c r="T373" s="50">
        <f t="shared" si="347"/>
        <v>238</v>
      </c>
      <c r="U373" s="50">
        <f t="shared" si="347"/>
        <v>325</v>
      </c>
      <c r="V373" s="50">
        <f t="shared" si="347"/>
        <v>390</v>
      </c>
      <c r="W373" s="50">
        <f t="shared" si="347"/>
        <v>456</v>
      </c>
      <c r="X373" s="50">
        <f t="shared" si="347"/>
        <v>587</v>
      </c>
      <c r="Y373" s="50">
        <f t="shared" si="347"/>
        <v>718</v>
      </c>
      <c r="Z373" s="50">
        <f t="shared" si="347"/>
        <v>917</v>
      </c>
      <c r="AA373" s="50">
        <f t="shared" si="347"/>
        <v>1114</v>
      </c>
      <c r="AB373" s="50">
        <f t="shared" si="347"/>
        <v>1314</v>
      </c>
      <c r="AC373" s="50">
        <f t="shared" si="347"/>
        <v>1317</v>
      </c>
      <c r="AD373" s="50">
        <f t="shared" si="347"/>
        <v>1318</v>
      </c>
      <c r="AE373" s="50">
        <f t="shared" si="347"/>
        <v>1431</v>
      </c>
      <c r="AF373" s="50">
        <f t="shared" si="347"/>
        <v>1431</v>
      </c>
      <c r="AG373" s="50">
        <f t="shared" si="347"/>
        <v>1436</v>
      </c>
      <c r="AH373" s="50">
        <f t="shared" si="347"/>
        <v>1439</v>
      </c>
      <c r="AI373" s="50">
        <f t="shared" si="347"/>
        <v>1442</v>
      </c>
      <c r="AJ373" s="50">
        <f t="shared" si="347"/>
        <v>1448</v>
      </c>
      <c r="AK373" s="50">
        <f t="shared" si="347"/>
        <v>1450</v>
      </c>
      <c r="AL373" s="50">
        <f t="shared" si="347"/>
        <v>1454</v>
      </c>
      <c r="AM373" s="50">
        <f t="shared" si="347"/>
        <v>1459</v>
      </c>
      <c r="AN373" s="50">
        <f t="shared" si="347"/>
        <v>1461</v>
      </c>
      <c r="AO373" s="50">
        <f t="shared" si="347"/>
        <v>1575</v>
      </c>
      <c r="AP373" s="50">
        <f t="shared" si="347"/>
        <v>1577</v>
      </c>
      <c r="AQ373" s="50">
        <f t="shared" si="347"/>
        <v>1584</v>
      </c>
      <c r="AR373" s="50">
        <f t="shared" si="347"/>
        <v>1588</v>
      </c>
      <c r="AS373" s="50">
        <f t="shared" si="347"/>
        <v>1592</v>
      </c>
      <c r="AT373" s="50">
        <f t="shared" si="347"/>
        <v>1600</v>
      </c>
      <c r="AU373" s="50">
        <f t="shared" si="347"/>
        <v>1603</v>
      </c>
      <c r="AV373" s="16"/>
    </row>
    <row r="374" spans="4:48" hidden="1">
      <c r="D374" s="1" t="s">
        <v>177</v>
      </c>
      <c r="E374" s="1"/>
      <c r="F374" s="4" t="s">
        <v>169</v>
      </c>
      <c r="H374" s="17"/>
      <c r="I374" s="63">
        <v>0</v>
      </c>
      <c r="J374" s="50">
        <f t="shared" ref="J374:Y381" si="348">I373</f>
        <v>0</v>
      </c>
      <c r="K374" s="50">
        <f t="shared" si="348"/>
        <v>0</v>
      </c>
      <c r="L374" s="50">
        <f t="shared" si="348"/>
        <v>0</v>
      </c>
      <c r="M374" s="50">
        <f t="shared" si="348"/>
        <v>0</v>
      </c>
      <c r="N374" s="50">
        <f t="shared" si="348"/>
        <v>12</v>
      </c>
      <c r="O374" s="50">
        <f t="shared" si="348"/>
        <v>12</v>
      </c>
      <c r="P374" s="50">
        <f t="shared" si="348"/>
        <v>24</v>
      </c>
      <c r="Q374" s="50">
        <f t="shared" si="348"/>
        <v>59</v>
      </c>
      <c r="R374" s="50">
        <f t="shared" si="348"/>
        <v>89</v>
      </c>
      <c r="S374" s="50">
        <f t="shared" si="348"/>
        <v>119</v>
      </c>
      <c r="T374" s="50">
        <f t="shared" si="348"/>
        <v>178</v>
      </c>
      <c r="U374" s="50">
        <f t="shared" si="348"/>
        <v>238</v>
      </c>
      <c r="V374" s="50">
        <f t="shared" si="348"/>
        <v>325</v>
      </c>
      <c r="W374" s="50">
        <f t="shared" si="348"/>
        <v>390</v>
      </c>
      <c r="X374" s="50">
        <f t="shared" si="348"/>
        <v>456</v>
      </c>
      <c r="Y374" s="50">
        <f t="shared" si="348"/>
        <v>587</v>
      </c>
      <c r="Z374" s="50">
        <f t="shared" si="347"/>
        <v>718</v>
      </c>
      <c r="AA374" s="50">
        <f t="shared" si="347"/>
        <v>917</v>
      </c>
      <c r="AB374" s="50">
        <f t="shared" si="347"/>
        <v>1114</v>
      </c>
      <c r="AC374" s="50">
        <f t="shared" si="347"/>
        <v>1314</v>
      </c>
      <c r="AD374" s="50">
        <f t="shared" si="347"/>
        <v>1317</v>
      </c>
      <c r="AE374" s="50">
        <f t="shared" si="347"/>
        <v>1318</v>
      </c>
      <c r="AF374" s="50">
        <f t="shared" si="347"/>
        <v>1431</v>
      </c>
      <c r="AG374" s="50">
        <f t="shared" si="347"/>
        <v>1431</v>
      </c>
      <c r="AH374" s="50">
        <f t="shared" si="347"/>
        <v>1436</v>
      </c>
      <c r="AI374" s="50">
        <f t="shared" si="347"/>
        <v>1439</v>
      </c>
      <c r="AJ374" s="50">
        <f t="shared" si="347"/>
        <v>1442</v>
      </c>
      <c r="AK374" s="50">
        <f t="shared" si="347"/>
        <v>1448</v>
      </c>
      <c r="AL374" s="50">
        <f t="shared" si="347"/>
        <v>1450</v>
      </c>
      <c r="AM374" s="50">
        <f t="shared" si="347"/>
        <v>1454</v>
      </c>
      <c r="AN374" s="50">
        <f t="shared" si="347"/>
        <v>1459</v>
      </c>
      <c r="AO374" s="50">
        <f t="shared" si="347"/>
        <v>1461</v>
      </c>
      <c r="AP374" s="50">
        <f t="shared" si="347"/>
        <v>1575</v>
      </c>
      <c r="AQ374" s="50">
        <f t="shared" si="347"/>
        <v>1577</v>
      </c>
      <c r="AR374" s="50">
        <f t="shared" si="347"/>
        <v>1584</v>
      </c>
      <c r="AS374" s="50">
        <f t="shared" si="347"/>
        <v>1588</v>
      </c>
      <c r="AT374" s="50">
        <f t="shared" si="347"/>
        <v>1592</v>
      </c>
      <c r="AU374" s="50">
        <f t="shared" si="347"/>
        <v>1600</v>
      </c>
      <c r="AV374" s="16"/>
    </row>
    <row r="375" spans="4:48" hidden="1">
      <c r="D375" s="1" t="s">
        <v>178</v>
      </c>
      <c r="E375" s="1"/>
      <c r="F375" s="4" t="s">
        <v>169</v>
      </c>
      <c r="H375" s="17"/>
      <c r="I375" s="63">
        <v>0</v>
      </c>
      <c r="J375" s="50">
        <f t="shared" si="348"/>
        <v>0</v>
      </c>
      <c r="K375" s="50">
        <f t="shared" si="347"/>
        <v>0</v>
      </c>
      <c r="L375" s="50">
        <f t="shared" si="347"/>
        <v>0</v>
      </c>
      <c r="M375" s="50">
        <f t="shared" si="347"/>
        <v>0</v>
      </c>
      <c r="N375" s="50">
        <f t="shared" si="347"/>
        <v>0</v>
      </c>
      <c r="O375" s="50">
        <f t="shared" si="347"/>
        <v>12</v>
      </c>
      <c r="P375" s="50">
        <f t="shared" si="347"/>
        <v>12</v>
      </c>
      <c r="Q375" s="50">
        <f t="shared" si="347"/>
        <v>24</v>
      </c>
      <c r="R375" s="50">
        <f t="shared" si="347"/>
        <v>59</v>
      </c>
      <c r="S375" s="50">
        <f t="shared" si="347"/>
        <v>89</v>
      </c>
      <c r="T375" s="50">
        <f t="shared" si="347"/>
        <v>119</v>
      </c>
      <c r="U375" s="50">
        <f t="shared" si="347"/>
        <v>178</v>
      </c>
      <c r="V375" s="50">
        <f t="shared" si="347"/>
        <v>238</v>
      </c>
      <c r="W375" s="50">
        <f t="shared" si="347"/>
        <v>325</v>
      </c>
      <c r="X375" s="50">
        <f t="shared" si="347"/>
        <v>390</v>
      </c>
      <c r="Y375" s="50">
        <f t="shared" si="347"/>
        <v>456</v>
      </c>
      <c r="Z375" s="50">
        <f t="shared" si="347"/>
        <v>587</v>
      </c>
      <c r="AA375" s="50">
        <f t="shared" si="347"/>
        <v>718</v>
      </c>
      <c r="AB375" s="50">
        <f t="shared" si="347"/>
        <v>917</v>
      </c>
      <c r="AC375" s="50">
        <f t="shared" si="347"/>
        <v>1114</v>
      </c>
      <c r="AD375" s="50">
        <f t="shared" si="347"/>
        <v>1314</v>
      </c>
      <c r="AE375" s="50">
        <f t="shared" si="347"/>
        <v>1317</v>
      </c>
      <c r="AF375" s="50">
        <f t="shared" si="347"/>
        <v>1318</v>
      </c>
      <c r="AG375" s="50">
        <f t="shared" si="347"/>
        <v>1431</v>
      </c>
      <c r="AH375" s="50">
        <f t="shared" si="347"/>
        <v>1431</v>
      </c>
      <c r="AI375" s="50">
        <f t="shared" si="347"/>
        <v>1436</v>
      </c>
      <c r="AJ375" s="50">
        <f t="shared" si="347"/>
        <v>1439</v>
      </c>
      <c r="AK375" s="50">
        <f t="shared" si="347"/>
        <v>1442</v>
      </c>
      <c r="AL375" s="50">
        <f t="shared" si="347"/>
        <v>1448</v>
      </c>
      <c r="AM375" s="50">
        <f t="shared" si="347"/>
        <v>1450</v>
      </c>
      <c r="AN375" s="50">
        <f t="shared" si="347"/>
        <v>1454</v>
      </c>
      <c r="AO375" s="50">
        <f t="shared" si="347"/>
        <v>1459</v>
      </c>
      <c r="AP375" s="50">
        <f t="shared" si="347"/>
        <v>1461</v>
      </c>
      <c r="AQ375" s="50">
        <f t="shared" si="347"/>
        <v>1575</v>
      </c>
      <c r="AR375" s="50">
        <f t="shared" si="347"/>
        <v>1577</v>
      </c>
      <c r="AS375" s="50">
        <f t="shared" si="347"/>
        <v>1584</v>
      </c>
      <c r="AT375" s="50">
        <f t="shared" si="347"/>
        <v>1588</v>
      </c>
      <c r="AU375" s="50">
        <f t="shared" si="347"/>
        <v>1592</v>
      </c>
      <c r="AV375" s="16"/>
    </row>
    <row r="376" spans="4:48" hidden="1">
      <c r="D376" s="1" t="s">
        <v>179</v>
      </c>
      <c r="E376" s="1"/>
      <c r="F376" s="4" t="s">
        <v>169</v>
      </c>
      <c r="H376" s="17"/>
      <c r="I376" s="63">
        <v>0</v>
      </c>
      <c r="J376" s="50">
        <f t="shared" si="348"/>
        <v>0</v>
      </c>
      <c r="K376" s="50">
        <f t="shared" si="347"/>
        <v>0</v>
      </c>
      <c r="L376" s="50">
        <f t="shared" si="347"/>
        <v>0</v>
      </c>
      <c r="M376" s="50">
        <f t="shared" si="347"/>
        <v>0</v>
      </c>
      <c r="N376" s="50">
        <f t="shared" si="347"/>
        <v>0</v>
      </c>
      <c r="O376" s="50">
        <f t="shared" si="347"/>
        <v>0</v>
      </c>
      <c r="P376" s="50">
        <f t="shared" si="347"/>
        <v>12</v>
      </c>
      <c r="Q376" s="50">
        <f t="shared" si="347"/>
        <v>12</v>
      </c>
      <c r="R376" s="50">
        <f t="shared" si="347"/>
        <v>24</v>
      </c>
      <c r="S376" s="50">
        <f t="shared" si="347"/>
        <v>59</v>
      </c>
      <c r="T376" s="50">
        <f t="shared" si="347"/>
        <v>89</v>
      </c>
      <c r="U376" s="50">
        <f t="shared" si="347"/>
        <v>119</v>
      </c>
      <c r="V376" s="50">
        <f t="shared" si="347"/>
        <v>178</v>
      </c>
      <c r="W376" s="50">
        <f t="shared" si="347"/>
        <v>238</v>
      </c>
      <c r="X376" s="50">
        <f t="shared" si="347"/>
        <v>325</v>
      </c>
      <c r="Y376" s="50">
        <f t="shared" si="347"/>
        <v>390</v>
      </c>
      <c r="Z376" s="50">
        <f t="shared" si="347"/>
        <v>456</v>
      </c>
      <c r="AA376" s="50">
        <f t="shared" si="347"/>
        <v>587</v>
      </c>
      <c r="AB376" s="50">
        <f t="shared" si="347"/>
        <v>718</v>
      </c>
      <c r="AC376" s="50">
        <f t="shared" si="347"/>
        <v>917</v>
      </c>
      <c r="AD376" s="50">
        <f t="shared" si="347"/>
        <v>1114</v>
      </c>
      <c r="AE376" s="50">
        <f t="shared" si="347"/>
        <v>1314</v>
      </c>
      <c r="AF376" s="50">
        <f t="shared" si="347"/>
        <v>1317</v>
      </c>
      <c r="AG376" s="50">
        <f t="shared" si="347"/>
        <v>1318</v>
      </c>
      <c r="AH376" s="50">
        <f t="shared" si="347"/>
        <v>1431</v>
      </c>
      <c r="AI376" s="50">
        <f t="shared" si="347"/>
        <v>1431</v>
      </c>
      <c r="AJ376" s="50">
        <f t="shared" si="347"/>
        <v>1436</v>
      </c>
      <c r="AK376" s="50">
        <f t="shared" si="347"/>
        <v>1439</v>
      </c>
      <c r="AL376" s="50">
        <f t="shared" si="347"/>
        <v>1442</v>
      </c>
      <c r="AM376" s="50">
        <f t="shared" si="347"/>
        <v>1448</v>
      </c>
      <c r="AN376" s="50">
        <f t="shared" si="347"/>
        <v>1450</v>
      </c>
      <c r="AO376" s="50">
        <f t="shared" si="347"/>
        <v>1454</v>
      </c>
      <c r="AP376" s="50">
        <f t="shared" si="347"/>
        <v>1459</v>
      </c>
      <c r="AQ376" s="50">
        <f t="shared" si="347"/>
        <v>1461</v>
      </c>
      <c r="AR376" s="50">
        <f t="shared" si="347"/>
        <v>1575</v>
      </c>
      <c r="AS376" s="50">
        <f t="shared" si="347"/>
        <v>1577</v>
      </c>
      <c r="AT376" s="50">
        <f t="shared" si="347"/>
        <v>1584</v>
      </c>
      <c r="AU376" s="50">
        <f t="shared" si="347"/>
        <v>1588</v>
      </c>
      <c r="AV376" s="16"/>
    </row>
    <row r="377" spans="4:48" hidden="1">
      <c r="D377" s="1" t="s">
        <v>180</v>
      </c>
      <c r="E377" s="1"/>
      <c r="F377" s="4" t="s">
        <v>169</v>
      </c>
      <c r="H377" s="17"/>
      <c r="I377" s="63">
        <v>0</v>
      </c>
      <c r="J377" s="50">
        <f t="shared" si="348"/>
        <v>0</v>
      </c>
      <c r="K377" s="50">
        <f t="shared" si="347"/>
        <v>0</v>
      </c>
      <c r="L377" s="50">
        <f t="shared" si="347"/>
        <v>0</v>
      </c>
      <c r="M377" s="50">
        <f t="shared" si="347"/>
        <v>0</v>
      </c>
      <c r="N377" s="50">
        <f t="shared" si="347"/>
        <v>0</v>
      </c>
      <c r="O377" s="50">
        <f t="shared" si="347"/>
        <v>0</v>
      </c>
      <c r="P377" s="50">
        <f t="shared" si="347"/>
        <v>0</v>
      </c>
      <c r="Q377" s="50">
        <f t="shared" si="347"/>
        <v>12</v>
      </c>
      <c r="R377" s="50">
        <f t="shared" si="347"/>
        <v>12</v>
      </c>
      <c r="S377" s="50">
        <f t="shared" si="347"/>
        <v>24</v>
      </c>
      <c r="T377" s="50">
        <f t="shared" si="347"/>
        <v>59</v>
      </c>
      <c r="U377" s="50">
        <f t="shared" si="347"/>
        <v>89</v>
      </c>
      <c r="V377" s="50">
        <f t="shared" si="347"/>
        <v>119</v>
      </c>
      <c r="W377" s="50">
        <f t="shared" si="347"/>
        <v>178</v>
      </c>
      <c r="X377" s="50">
        <f t="shared" si="347"/>
        <v>238</v>
      </c>
      <c r="Y377" s="50">
        <f t="shared" si="347"/>
        <v>325</v>
      </c>
      <c r="Z377" s="50">
        <f t="shared" si="347"/>
        <v>390</v>
      </c>
      <c r="AA377" s="50">
        <f t="shared" si="347"/>
        <v>456</v>
      </c>
      <c r="AB377" s="50">
        <f t="shared" si="347"/>
        <v>587</v>
      </c>
      <c r="AC377" s="50">
        <f t="shared" si="347"/>
        <v>718</v>
      </c>
      <c r="AD377" s="50">
        <f t="shared" si="347"/>
        <v>917</v>
      </c>
      <c r="AE377" s="50">
        <f t="shared" si="347"/>
        <v>1114</v>
      </c>
      <c r="AF377" s="50">
        <f t="shared" si="347"/>
        <v>1314</v>
      </c>
      <c r="AG377" s="50">
        <f t="shared" si="347"/>
        <v>1317</v>
      </c>
      <c r="AH377" s="50">
        <f t="shared" si="347"/>
        <v>1318</v>
      </c>
      <c r="AI377" s="50">
        <f t="shared" si="347"/>
        <v>1431</v>
      </c>
      <c r="AJ377" s="50">
        <f t="shared" si="347"/>
        <v>1431</v>
      </c>
      <c r="AK377" s="50">
        <f t="shared" si="347"/>
        <v>1436</v>
      </c>
      <c r="AL377" s="50">
        <f t="shared" si="347"/>
        <v>1439</v>
      </c>
      <c r="AM377" s="50">
        <f t="shared" si="347"/>
        <v>1442</v>
      </c>
      <c r="AN377" s="50">
        <f t="shared" si="347"/>
        <v>1448</v>
      </c>
      <c r="AO377" s="50">
        <f t="shared" si="347"/>
        <v>1450</v>
      </c>
      <c r="AP377" s="50">
        <f t="shared" si="347"/>
        <v>1454</v>
      </c>
      <c r="AQ377" s="50">
        <f t="shared" si="347"/>
        <v>1459</v>
      </c>
      <c r="AR377" s="50">
        <f t="shared" si="347"/>
        <v>1461</v>
      </c>
      <c r="AS377" s="50">
        <f t="shared" si="347"/>
        <v>1575</v>
      </c>
      <c r="AT377" s="50">
        <f t="shared" si="347"/>
        <v>1577</v>
      </c>
      <c r="AU377" s="50">
        <f t="shared" si="347"/>
        <v>1584</v>
      </c>
      <c r="AV377" s="16"/>
    </row>
    <row r="378" spans="4:48" hidden="1">
      <c r="D378" s="1" t="s">
        <v>181</v>
      </c>
      <c r="E378" s="1"/>
      <c r="F378" s="4" t="s">
        <v>169</v>
      </c>
      <c r="H378" s="17"/>
      <c r="I378" s="63">
        <v>0</v>
      </c>
      <c r="J378" s="50">
        <f t="shared" si="348"/>
        <v>0</v>
      </c>
      <c r="K378" s="50">
        <f t="shared" si="347"/>
        <v>0</v>
      </c>
      <c r="L378" s="50">
        <f t="shared" si="347"/>
        <v>0</v>
      </c>
      <c r="M378" s="50">
        <f t="shared" si="347"/>
        <v>0</v>
      </c>
      <c r="N378" s="50">
        <f t="shared" si="347"/>
        <v>0</v>
      </c>
      <c r="O378" s="50">
        <f t="shared" si="347"/>
        <v>0</v>
      </c>
      <c r="P378" s="50">
        <f t="shared" si="347"/>
        <v>0</v>
      </c>
      <c r="Q378" s="50">
        <f t="shared" si="347"/>
        <v>0</v>
      </c>
      <c r="R378" s="50">
        <f t="shared" si="347"/>
        <v>12</v>
      </c>
      <c r="S378" s="50">
        <f t="shared" si="347"/>
        <v>12</v>
      </c>
      <c r="T378" s="50">
        <f t="shared" si="347"/>
        <v>24</v>
      </c>
      <c r="U378" s="50">
        <f t="shared" si="347"/>
        <v>59</v>
      </c>
      <c r="V378" s="50">
        <f t="shared" si="347"/>
        <v>89</v>
      </c>
      <c r="W378" s="50">
        <f t="shared" si="347"/>
        <v>119</v>
      </c>
      <c r="X378" s="50">
        <f t="shared" si="347"/>
        <v>178</v>
      </c>
      <c r="Y378" s="50">
        <f t="shared" si="347"/>
        <v>238</v>
      </c>
      <c r="Z378" s="50">
        <f t="shared" si="347"/>
        <v>325</v>
      </c>
      <c r="AA378" s="50">
        <f t="shared" si="347"/>
        <v>390</v>
      </c>
      <c r="AB378" s="50">
        <f t="shared" si="347"/>
        <v>456</v>
      </c>
      <c r="AC378" s="50">
        <f t="shared" si="347"/>
        <v>587</v>
      </c>
      <c r="AD378" s="50">
        <f t="shared" si="347"/>
        <v>718</v>
      </c>
      <c r="AE378" s="50">
        <f t="shared" si="347"/>
        <v>917</v>
      </c>
      <c r="AF378" s="50">
        <f t="shared" si="347"/>
        <v>1114</v>
      </c>
      <c r="AG378" s="50">
        <f t="shared" si="347"/>
        <v>1314</v>
      </c>
      <c r="AH378" s="50">
        <f t="shared" si="347"/>
        <v>1317</v>
      </c>
      <c r="AI378" s="50">
        <f t="shared" si="347"/>
        <v>1318</v>
      </c>
      <c r="AJ378" s="50">
        <f t="shared" si="347"/>
        <v>1431</v>
      </c>
      <c r="AK378" s="50">
        <f t="shared" si="347"/>
        <v>1431</v>
      </c>
      <c r="AL378" s="50">
        <f t="shared" si="347"/>
        <v>1436</v>
      </c>
      <c r="AM378" s="50">
        <f t="shared" si="347"/>
        <v>1439</v>
      </c>
      <c r="AN378" s="50">
        <f t="shared" si="347"/>
        <v>1442</v>
      </c>
      <c r="AO378" s="50">
        <f t="shared" si="347"/>
        <v>1448</v>
      </c>
      <c r="AP378" s="50">
        <f t="shared" si="347"/>
        <v>1450</v>
      </c>
      <c r="AQ378" s="50">
        <f t="shared" si="347"/>
        <v>1454</v>
      </c>
      <c r="AR378" s="50">
        <f t="shared" si="347"/>
        <v>1459</v>
      </c>
      <c r="AS378" s="50">
        <f t="shared" si="347"/>
        <v>1461</v>
      </c>
      <c r="AT378" s="50">
        <f t="shared" si="347"/>
        <v>1575</v>
      </c>
      <c r="AU378" s="50">
        <f t="shared" si="347"/>
        <v>1577</v>
      </c>
      <c r="AV378" s="16"/>
    </row>
    <row r="379" spans="4:48" hidden="1">
      <c r="D379" s="1" t="s">
        <v>182</v>
      </c>
      <c r="E379" s="1"/>
      <c r="F379" s="4" t="s">
        <v>169</v>
      </c>
      <c r="H379" s="17"/>
      <c r="I379" s="63">
        <v>0</v>
      </c>
      <c r="J379" s="50">
        <f t="shared" si="348"/>
        <v>0</v>
      </c>
      <c r="K379" s="50">
        <f t="shared" si="347"/>
        <v>0</v>
      </c>
      <c r="L379" s="50">
        <f t="shared" si="347"/>
        <v>0</v>
      </c>
      <c r="M379" s="50">
        <f t="shared" si="347"/>
        <v>0</v>
      </c>
      <c r="N379" s="50">
        <f t="shared" si="347"/>
        <v>0</v>
      </c>
      <c r="O379" s="50">
        <f t="shared" si="347"/>
        <v>0</v>
      </c>
      <c r="P379" s="50">
        <f t="shared" si="347"/>
        <v>0</v>
      </c>
      <c r="Q379" s="50">
        <f t="shared" si="347"/>
        <v>0</v>
      </c>
      <c r="R379" s="50">
        <f t="shared" si="347"/>
        <v>0</v>
      </c>
      <c r="S379" s="50">
        <f t="shared" si="347"/>
        <v>12</v>
      </c>
      <c r="T379" s="50">
        <f t="shared" si="347"/>
        <v>12</v>
      </c>
      <c r="U379" s="50">
        <f t="shared" si="347"/>
        <v>24</v>
      </c>
      <c r="V379" s="50">
        <f t="shared" si="347"/>
        <v>59</v>
      </c>
      <c r="W379" s="50">
        <f t="shared" si="347"/>
        <v>89</v>
      </c>
      <c r="X379" s="50">
        <f t="shared" si="347"/>
        <v>119</v>
      </c>
      <c r="Y379" s="50">
        <f t="shared" si="347"/>
        <v>178</v>
      </c>
      <c r="Z379" s="50">
        <f t="shared" si="347"/>
        <v>238</v>
      </c>
      <c r="AA379" s="50">
        <f t="shared" si="347"/>
        <v>325</v>
      </c>
      <c r="AB379" s="50">
        <f t="shared" si="347"/>
        <v>390</v>
      </c>
      <c r="AC379" s="50">
        <f t="shared" si="347"/>
        <v>456</v>
      </c>
      <c r="AD379" s="50">
        <f t="shared" si="347"/>
        <v>587</v>
      </c>
      <c r="AE379" s="50">
        <f t="shared" si="347"/>
        <v>718</v>
      </c>
      <c r="AF379" s="50">
        <f t="shared" si="347"/>
        <v>917</v>
      </c>
      <c r="AG379" s="50">
        <f t="shared" si="347"/>
        <v>1114</v>
      </c>
      <c r="AH379" s="50">
        <f t="shared" si="347"/>
        <v>1314</v>
      </c>
      <c r="AI379" s="50">
        <f t="shared" si="347"/>
        <v>1317</v>
      </c>
      <c r="AJ379" s="50">
        <f t="shared" si="347"/>
        <v>1318</v>
      </c>
      <c r="AK379" s="50">
        <f t="shared" si="347"/>
        <v>1431</v>
      </c>
      <c r="AL379" s="50">
        <f t="shared" si="347"/>
        <v>1431</v>
      </c>
      <c r="AM379" s="50">
        <f t="shared" si="347"/>
        <v>1436</v>
      </c>
      <c r="AN379" s="50">
        <f t="shared" si="347"/>
        <v>1439</v>
      </c>
      <c r="AO379" s="50">
        <f t="shared" si="347"/>
        <v>1442</v>
      </c>
      <c r="AP379" s="50">
        <f t="shared" si="347"/>
        <v>1448</v>
      </c>
      <c r="AQ379" s="50">
        <f t="shared" si="347"/>
        <v>1450</v>
      </c>
      <c r="AR379" s="50">
        <f t="shared" si="347"/>
        <v>1454</v>
      </c>
      <c r="AS379" s="50">
        <f t="shared" si="347"/>
        <v>1459</v>
      </c>
      <c r="AT379" s="50">
        <f t="shared" si="347"/>
        <v>1461</v>
      </c>
      <c r="AU379" s="50">
        <f t="shared" si="347"/>
        <v>1575</v>
      </c>
      <c r="AV379" s="16"/>
    </row>
    <row r="380" spans="4:48" hidden="1">
      <c r="D380" s="1" t="s">
        <v>183</v>
      </c>
      <c r="E380" s="1"/>
      <c r="F380" s="4" t="s">
        <v>169</v>
      </c>
      <c r="H380" s="17"/>
      <c r="I380" s="63">
        <v>0</v>
      </c>
      <c r="J380" s="50">
        <f t="shared" si="348"/>
        <v>0</v>
      </c>
      <c r="K380" s="50">
        <f t="shared" si="347"/>
        <v>0</v>
      </c>
      <c r="L380" s="50">
        <f t="shared" si="347"/>
        <v>0</v>
      </c>
      <c r="M380" s="50">
        <f t="shared" si="347"/>
        <v>0</v>
      </c>
      <c r="N380" s="50">
        <f t="shared" si="347"/>
        <v>0</v>
      </c>
      <c r="O380" s="50">
        <f t="shared" si="347"/>
        <v>0</v>
      </c>
      <c r="P380" s="50">
        <f t="shared" si="347"/>
        <v>0</v>
      </c>
      <c r="Q380" s="50">
        <f t="shared" si="347"/>
        <v>0</v>
      </c>
      <c r="R380" s="50">
        <f t="shared" si="347"/>
        <v>0</v>
      </c>
      <c r="S380" s="50">
        <f t="shared" si="347"/>
        <v>0</v>
      </c>
      <c r="T380" s="50">
        <f t="shared" si="347"/>
        <v>12</v>
      </c>
      <c r="U380" s="50">
        <f t="shared" si="347"/>
        <v>12</v>
      </c>
      <c r="V380" s="50">
        <f t="shared" ref="K380:AU381" si="349">U379</f>
        <v>24</v>
      </c>
      <c r="W380" s="50">
        <f t="shared" si="349"/>
        <v>59</v>
      </c>
      <c r="X380" s="50">
        <f t="shared" si="349"/>
        <v>89</v>
      </c>
      <c r="Y380" s="50">
        <f t="shared" si="349"/>
        <v>119</v>
      </c>
      <c r="Z380" s="50">
        <f t="shared" si="349"/>
        <v>178</v>
      </c>
      <c r="AA380" s="50">
        <f t="shared" si="349"/>
        <v>238</v>
      </c>
      <c r="AB380" s="50">
        <f t="shared" si="349"/>
        <v>325</v>
      </c>
      <c r="AC380" s="50">
        <f t="shared" si="349"/>
        <v>390</v>
      </c>
      <c r="AD380" s="50">
        <f t="shared" si="349"/>
        <v>456</v>
      </c>
      <c r="AE380" s="50">
        <f t="shared" si="349"/>
        <v>587</v>
      </c>
      <c r="AF380" s="50">
        <f t="shared" si="349"/>
        <v>718</v>
      </c>
      <c r="AG380" s="50">
        <f t="shared" si="349"/>
        <v>917</v>
      </c>
      <c r="AH380" s="50">
        <f t="shared" si="349"/>
        <v>1114</v>
      </c>
      <c r="AI380" s="50">
        <f t="shared" si="349"/>
        <v>1314</v>
      </c>
      <c r="AJ380" s="50">
        <f t="shared" si="349"/>
        <v>1317</v>
      </c>
      <c r="AK380" s="50">
        <f t="shared" si="349"/>
        <v>1318</v>
      </c>
      <c r="AL380" s="50">
        <f t="shared" si="349"/>
        <v>1431</v>
      </c>
      <c r="AM380" s="50">
        <f t="shared" si="349"/>
        <v>1431</v>
      </c>
      <c r="AN380" s="50">
        <f t="shared" si="349"/>
        <v>1436</v>
      </c>
      <c r="AO380" s="50">
        <f t="shared" si="349"/>
        <v>1439</v>
      </c>
      <c r="AP380" s="50">
        <f t="shared" si="349"/>
        <v>1442</v>
      </c>
      <c r="AQ380" s="50">
        <f t="shared" si="349"/>
        <v>1448</v>
      </c>
      <c r="AR380" s="50">
        <f t="shared" si="349"/>
        <v>1450</v>
      </c>
      <c r="AS380" s="50">
        <f t="shared" si="349"/>
        <v>1454</v>
      </c>
      <c r="AT380" s="50">
        <f t="shared" si="349"/>
        <v>1459</v>
      </c>
      <c r="AU380" s="50">
        <f t="shared" si="349"/>
        <v>1461</v>
      </c>
      <c r="AV380" s="16"/>
    </row>
    <row r="381" spans="4:48" hidden="1">
      <c r="D381" s="1" t="s">
        <v>184</v>
      </c>
      <c r="E381" s="1"/>
      <c r="F381" s="4" t="s">
        <v>169</v>
      </c>
      <c r="H381" s="17"/>
      <c r="I381" s="63">
        <v>0</v>
      </c>
      <c r="J381" s="50">
        <f t="shared" si="348"/>
        <v>0</v>
      </c>
      <c r="K381" s="50">
        <f t="shared" si="349"/>
        <v>0</v>
      </c>
      <c r="L381" s="50">
        <f t="shared" si="349"/>
        <v>0</v>
      </c>
      <c r="M381" s="50">
        <f t="shared" si="349"/>
        <v>0</v>
      </c>
      <c r="N381" s="50">
        <f t="shared" si="349"/>
        <v>0</v>
      </c>
      <c r="O381" s="50">
        <f t="shared" si="349"/>
        <v>0</v>
      </c>
      <c r="P381" s="50">
        <f t="shared" si="349"/>
        <v>0</v>
      </c>
      <c r="Q381" s="50">
        <f t="shared" si="349"/>
        <v>0</v>
      </c>
      <c r="R381" s="50">
        <f t="shared" si="349"/>
        <v>0</v>
      </c>
      <c r="S381" s="50">
        <f t="shared" si="349"/>
        <v>0</v>
      </c>
      <c r="T381" s="50">
        <f t="shared" si="349"/>
        <v>0</v>
      </c>
      <c r="U381" s="50">
        <f t="shared" si="349"/>
        <v>12</v>
      </c>
      <c r="V381" s="50">
        <f t="shared" si="349"/>
        <v>12</v>
      </c>
      <c r="W381" s="50">
        <f t="shared" si="349"/>
        <v>24</v>
      </c>
      <c r="X381" s="50">
        <f t="shared" si="349"/>
        <v>59</v>
      </c>
      <c r="Y381" s="50">
        <f t="shared" si="349"/>
        <v>89</v>
      </c>
      <c r="Z381" s="50">
        <f t="shared" si="349"/>
        <v>119</v>
      </c>
      <c r="AA381" s="50">
        <f t="shared" si="349"/>
        <v>178</v>
      </c>
      <c r="AB381" s="50">
        <f t="shared" si="349"/>
        <v>238</v>
      </c>
      <c r="AC381" s="50">
        <f t="shared" si="349"/>
        <v>325</v>
      </c>
      <c r="AD381" s="50">
        <f t="shared" si="349"/>
        <v>390</v>
      </c>
      <c r="AE381" s="50">
        <f t="shared" si="349"/>
        <v>456</v>
      </c>
      <c r="AF381" s="50">
        <f t="shared" si="349"/>
        <v>587</v>
      </c>
      <c r="AG381" s="50">
        <f t="shared" si="349"/>
        <v>718</v>
      </c>
      <c r="AH381" s="50">
        <f t="shared" si="349"/>
        <v>917</v>
      </c>
      <c r="AI381" s="50">
        <f t="shared" si="349"/>
        <v>1114</v>
      </c>
      <c r="AJ381" s="50">
        <f t="shared" si="349"/>
        <v>1314</v>
      </c>
      <c r="AK381" s="50">
        <f t="shared" si="349"/>
        <v>1317</v>
      </c>
      <c r="AL381" s="50">
        <f t="shared" si="349"/>
        <v>1318</v>
      </c>
      <c r="AM381" s="50">
        <f t="shared" si="349"/>
        <v>1431</v>
      </c>
      <c r="AN381" s="50">
        <f t="shared" si="349"/>
        <v>1431</v>
      </c>
      <c r="AO381" s="50">
        <f t="shared" si="349"/>
        <v>1436</v>
      </c>
      <c r="AP381" s="50">
        <f t="shared" si="349"/>
        <v>1439</v>
      </c>
      <c r="AQ381" s="50">
        <f t="shared" si="349"/>
        <v>1442</v>
      </c>
      <c r="AR381" s="50">
        <f t="shared" si="349"/>
        <v>1448</v>
      </c>
      <c r="AS381" s="50">
        <f t="shared" si="349"/>
        <v>1450</v>
      </c>
      <c r="AT381" s="50">
        <f t="shared" si="349"/>
        <v>1454</v>
      </c>
      <c r="AU381" s="50">
        <f t="shared" si="349"/>
        <v>1459</v>
      </c>
      <c r="AV381" s="16"/>
    </row>
    <row r="382" spans="4:48" hidden="1">
      <c r="H382" s="17"/>
      <c r="AV382" s="16"/>
    </row>
    <row r="383" spans="4:48" hidden="1">
      <c r="D383" s="1" t="s">
        <v>185</v>
      </c>
      <c r="F383" s="4" t="s">
        <v>169</v>
      </c>
      <c r="H383" s="17"/>
      <c r="I383" s="50">
        <f>SUM(I372:I381)</f>
        <v>0</v>
      </c>
      <c r="J383" s="50">
        <f>SUM(J372:J381)</f>
        <v>0</v>
      </c>
      <c r="K383" s="50">
        <f t="shared" ref="K383:AU383" si="350">SUM(K372:K381)</f>
        <v>0</v>
      </c>
      <c r="L383" s="50">
        <f t="shared" si="350"/>
        <v>12</v>
      </c>
      <c r="M383" s="50">
        <f t="shared" si="350"/>
        <v>24</v>
      </c>
      <c r="N383" s="50">
        <f t="shared" si="350"/>
        <v>48</v>
      </c>
      <c r="O383" s="50">
        <f t="shared" si="350"/>
        <v>107</v>
      </c>
      <c r="P383" s="50">
        <f t="shared" si="350"/>
        <v>196</v>
      </c>
      <c r="Q383" s="50">
        <f t="shared" si="350"/>
        <v>315</v>
      </c>
      <c r="R383" s="50">
        <f t="shared" si="350"/>
        <v>493</v>
      </c>
      <c r="S383" s="50">
        <f t="shared" si="350"/>
        <v>731</v>
      </c>
      <c r="T383" s="50">
        <f t="shared" si="350"/>
        <v>1056</v>
      </c>
      <c r="U383" s="50">
        <f t="shared" si="350"/>
        <v>1446</v>
      </c>
      <c r="V383" s="50">
        <f t="shared" si="350"/>
        <v>1890</v>
      </c>
      <c r="W383" s="50">
        <f t="shared" si="350"/>
        <v>2465</v>
      </c>
      <c r="X383" s="50">
        <f t="shared" si="350"/>
        <v>3159</v>
      </c>
      <c r="Y383" s="50">
        <f t="shared" si="350"/>
        <v>4017</v>
      </c>
      <c r="Z383" s="50">
        <f t="shared" si="350"/>
        <v>5042</v>
      </c>
      <c r="AA383" s="50">
        <f t="shared" si="350"/>
        <v>6237</v>
      </c>
      <c r="AB383" s="50">
        <f t="shared" si="350"/>
        <v>7376</v>
      </c>
      <c r="AC383" s="50">
        <f t="shared" si="350"/>
        <v>8456</v>
      </c>
      <c r="AD383" s="50">
        <f t="shared" si="350"/>
        <v>9562</v>
      </c>
      <c r="AE383" s="50">
        <f t="shared" si="350"/>
        <v>10603</v>
      </c>
      <c r="AF383" s="50">
        <f t="shared" si="350"/>
        <v>11583</v>
      </c>
      <c r="AG383" s="50">
        <f t="shared" si="350"/>
        <v>12435</v>
      </c>
      <c r="AH383" s="50">
        <f t="shared" si="350"/>
        <v>13159</v>
      </c>
      <c r="AI383" s="50">
        <f t="shared" si="350"/>
        <v>13690</v>
      </c>
      <c r="AJ383" s="50">
        <f t="shared" si="350"/>
        <v>14026</v>
      </c>
      <c r="AK383" s="50">
        <f t="shared" si="350"/>
        <v>14166</v>
      </c>
      <c r="AL383" s="50">
        <f t="shared" si="350"/>
        <v>14308</v>
      </c>
      <c r="AM383" s="50">
        <f t="shared" si="350"/>
        <v>14451</v>
      </c>
      <c r="AN383" s="50">
        <f t="shared" si="350"/>
        <v>14595</v>
      </c>
      <c r="AO383" s="50">
        <f t="shared" si="350"/>
        <v>14741</v>
      </c>
      <c r="AP383" s="50">
        <f t="shared" si="350"/>
        <v>14889</v>
      </c>
      <c r="AQ383" s="50">
        <f t="shared" si="350"/>
        <v>15038</v>
      </c>
      <c r="AR383" s="50">
        <f t="shared" si="350"/>
        <v>15188</v>
      </c>
      <c r="AS383" s="50">
        <f t="shared" si="350"/>
        <v>15340</v>
      </c>
      <c r="AT383" s="50">
        <f t="shared" si="350"/>
        <v>15493</v>
      </c>
      <c r="AU383" s="50">
        <f t="shared" si="350"/>
        <v>15648</v>
      </c>
      <c r="AV383" s="16"/>
    </row>
    <row r="384" spans="4:48" hidden="1">
      <c r="H384" s="17"/>
      <c r="AV384" s="16"/>
    </row>
    <row r="385" spans="1:48" hidden="1">
      <c r="D385" s="1" t="s">
        <v>186</v>
      </c>
      <c r="F385" s="4" t="s">
        <v>169</v>
      </c>
      <c r="H385" s="17"/>
      <c r="I385" s="50">
        <f>I183+I196-I372</f>
        <v>1072</v>
      </c>
      <c r="J385" s="50">
        <f t="shared" ref="J385:AU392" si="351">J183+J196-J372</f>
        <v>1181</v>
      </c>
      <c r="K385" s="50">
        <f t="shared" si="351"/>
        <v>1180</v>
      </c>
      <c r="L385" s="50">
        <f t="shared" si="351"/>
        <v>1169</v>
      </c>
      <c r="M385" s="50">
        <f t="shared" si="351"/>
        <v>1171</v>
      </c>
      <c r="N385" s="50">
        <f t="shared" si="351"/>
        <v>1159</v>
      </c>
      <c r="O385" s="50">
        <f t="shared" si="351"/>
        <v>1126</v>
      </c>
      <c r="P385" s="50">
        <f t="shared" si="351"/>
        <v>1097</v>
      </c>
      <c r="Q385" s="50">
        <f t="shared" si="351"/>
        <v>1068</v>
      </c>
      <c r="R385" s="50">
        <f t="shared" si="351"/>
        <v>1010</v>
      </c>
      <c r="S385" s="50">
        <f t="shared" si="351"/>
        <v>951</v>
      </c>
      <c r="T385" s="50">
        <f t="shared" si="351"/>
        <v>975</v>
      </c>
      <c r="U385" s="50">
        <f t="shared" si="351"/>
        <v>909</v>
      </c>
      <c r="V385" s="50">
        <f t="shared" si="351"/>
        <v>846</v>
      </c>
      <c r="W385" s="50">
        <f t="shared" si="351"/>
        <v>718</v>
      </c>
      <c r="X385" s="50">
        <f t="shared" si="351"/>
        <v>588</v>
      </c>
      <c r="Y385" s="50">
        <f t="shared" si="351"/>
        <v>393</v>
      </c>
      <c r="Z385" s="50">
        <f t="shared" si="351"/>
        <v>197</v>
      </c>
      <c r="AA385" s="50">
        <f t="shared" si="351"/>
        <v>0</v>
      </c>
      <c r="AB385" s="50">
        <f t="shared" si="351"/>
        <v>0</v>
      </c>
      <c r="AC385" s="50">
        <f t="shared" si="351"/>
        <v>0</v>
      </c>
      <c r="AD385" s="50">
        <f t="shared" si="351"/>
        <v>0</v>
      </c>
      <c r="AE385" s="50">
        <f t="shared" si="351"/>
        <v>0</v>
      </c>
      <c r="AF385" s="50">
        <f t="shared" si="351"/>
        <v>0</v>
      </c>
      <c r="AG385" s="50">
        <f t="shared" si="351"/>
        <v>0</v>
      </c>
      <c r="AH385" s="50">
        <f t="shared" si="351"/>
        <v>0</v>
      </c>
      <c r="AI385" s="50">
        <f t="shared" si="351"/>
        <v>0</v>
      </c>
      <c r="AJ385" s="50">
        <f t="shared" si="351"/>
        <v>0</v>
      </c>
      <c r="AK385" s="50">
        <f t="shared" si="351"/>
        <v>0</v>
      </c>
      <c r="AL385" s="50">
        <f t="shared" si="351"/>
        <v>0</v>
      </c>
      <c r="AM385" s="50">
        <f t="shared" si="351"/>
        <v>0</v>
      </c>
      <c r="AN385" s="50">
        <f t="shared" si="351"/>
        <v>0</v>
      </c>
      <c r="AO385" s="50">
        <f t="shared" si="351"/>
        <v>0</v>
      </c>
      <c r="AP385" s="50">
        <f t="shared" si="351"/>
        <v>0</v>
      </c>
      <c r="AQ385" s="50">
        <f t="shared" si="351"/>
        <v>0</v>
      </c>
      <c r="AR385" s="50">
        <f t="shared" si="351"/>
        <v>0</v>
      </c>
      <c r="AS385" s="50">
        <f t="shared" si="351"/>
        <v>0</v>
      </c>
      <c r="AT385" s="50">
        <f t="shared" si="351"/>
        <v>0</v>
      </c>
      <c r="AU385" s="50">
        <f t="shared" si="351"/>
        <v>0</v>
      </c>
      <c r="AV385" s="16"/>
    </row>
    <row r="386" spans="1:48" hidden="1">
      <c r="D386" s="1" t="s">
        <v>187</v>
      </c>
      <c r="F386" s="4" t="s">
        <v>169</v>
      </c>
      <c r="H386" s="17"/>
      <c r="I386" s="50">
        <f t="shared" ref="I386:X394" si="352">I184+I197-I373</f>
        <v>1072</v>
      </c>
      <c r="J386" s="50">
        <f t="shared" si="352"/>
        <v>1072</v>
      </c>
      <c r="K386" s="50">
        <f t="shared" si="352"/>
        <v>1181</v>
      </c>
      <c r="L386" s="50">
        <f t="shared" si="352"/>
        <v>1180</v>
      </c>
      <c r="M386" s="50">
        <f t="shared" si="352"/>
        <v>1169</v>
      </c>
      <c r="N386" s="50">
        <f t="shared" si="352"/>
        <v>1171</v>
      </c>
      <c r="O386" s="50">
        <f t="shared" si="352"/>
        <v>1159</v>
      </c>
      <c r="P386" s="50">
        <f t="shared" si="352"/>
        <v>1126</v>
      </c>
      <c r="Q386" s="50">
        <f t="shared" si="352"/>
        <v>1097</v>
      </c>
      <c r="R386" s="50">
        <f t="shared" si="352"/>
        <v>1068</v>
      </c>
      <c r="S386" s="50">
        <f t="shared" si="352"/>
        <v>1010</v>
      </c>
      <c r="T386" s="50">
        <f t="shared" si="352"/>
        <v>951</v>
      </c>
      <c r="U386" s="50">
        <f t="shared" si="352"/>
        <v>975</v>
      </c>
      <c r="V386" s="50">
        <f t="shared" si="352"/>
        <v>909</v>
      </c>
      <c r="W386" s="50">
        <f t="shared" si="352"/>
        <v>846</v>
      </c>
      <c r="X386" s="50">
        <f t="shared" si="352"/>
        <v>718</v>
      </c>
      <c r="Y386" s="50">
        <f t="shared" si="351"/>
        <v>588</v>
      </c>
      <c r="Z386" s="50">
        <f t="shared" si="351"/>
        <v>393</v>
      </c>
      <c r="AA386" s="50">
        <f t="shared" si="351"/>
        <v>197</v>
      </c>
      <c r="AB386" s="50">
        <f t="shared" si="351"/>
        <v>0</v>
      </c>
      <c r="AC386" s="50">
        <f t="shared" si="351"/>
        <v>0</v>
      </c>
      <c r="AD386" s="50">
        <f t="shared" si="351"/>
        <v>0</v>
      </c>
      <c r="AE386" s="50">
        <f t="shared" si="351"/>
        <v>0</v>
      </c>
      <c r="AF386" s="50">
        <f t="shared" si="351"/>
        <v>0</v>
      </c>
      <c r="AG386" s="50">
        <f t="shared" si="351"/>
        <v>0</v>
      </c>
      <c r="AH386" s="50">
        <f t="shared" si="351"/>
        <v>0</v>
      </c>
      <c r="AI386" s="50">
        <f t="shared" si="351"/>
        <v>0</v>
      </c>
      <c r="AJ386" s="50">
        <f t="shared" si="351"/>
        <v>0</v>
      </c>
      <c r="AK386" s="50">
        <f t="shared" si="351"/>
        <v>0</v>
      </c>
      <c r="AL386" s="50">
        <f t="shared" si="351"/>
        <v>0</v>
      </c>
      <c r="AM386" s="50">
        <f t="shared" si="351"/>
        <v>0</v>
      </c>
      <c r="AN386" s="50">
        <f t="shared" si="351"/>
        <v>0</v>
      </c>
      <c r="AO386" s="50">
        <f t="shared" si="351"/>
        <v>0</v>
      </c>
      <c r="AP386" s="50">
        <f t="shared" si="351"/>
        <v>0</v>
      </c>
      <c r="AQ386" s="50">
        <f t="shared" si="351"/>
        <v>0</v>
      </c>
      <c r="AR386" s="50">
        <f t="shared" si="351"/>
        <v>0</v>
      </c>
      <c r="AS386" s="50">
        <f t="shared" si="351"/>
        <v>0</v>
      </c>
      <c r="AT386" s="50">
        <f t="shared" si="351"/>
        <v>0</v>
      </c>
      <c r="AU386" s="50">
        <f t="shared" si="351"/>
        <v>0</v>
      </c>
      <c r="AV386" s="16"/>
    </row>
    <row r="387" spans="1:48" hidden="1">
      <c r="D387" s="1" t="s">
        <v>188</v>
      </c>
      <c r="F387" s="4" t="s">
        <v>169</v>
      </c>
      <c r="H387" s="17"/>
      <c r="I387" s="50">
        <f t="shared" si="352"/>
        <v>1072</v>
      </c>
      <c r="J387" s="50">
        <f t="shared" si="351"/>
        <v>1072</v>
      </c>
      <c r="K387" s="50">
        <f t="shared" si="351"/>
        <v>1072</v>
      </c>
      <c r="L387" s="50">
        <f t="shared" si="351"/>
        <v>1181</v>
      </c>
      <c r="M387" s="50">
        <f t="shared" si="351"/>
        <v>1180</v>
      </c>
      <c r="N387" s="50">
        <f t="shared" si="351"/>
        <v>1169</v>
      </c>
      <c r="O387" s="50">
        <f t="shared" si="351"/>
        <v>1171</v>
      </c>
      <c r="P387" s="50">
        <f t="shared" si="351"/>
        <v>1159</v>
      </c>
      <c r="Q387" s="50">
        <f t="shared" si="351"/>
        <v>1126</v>
      </c>
      <c r="R387" s="50">
        <f t="shared" si="351"/>
        <v>1097</v>
      </c>
      <c r="S387" s="50">
        <f t="shared" si="351"/>
        <v>1068</v>
      </c>
      <c r="T387" s="50">
        <f t="shared" si="351"/>
        <v>1010</v>
      </c>
      <c r="U387" s="50">
        <f t="shared" si="351"/>
        <v>951</v>
      </c>
      <c r="V387" s="50">
        <f t="shared" si="351"/>
        <v>975</v>
      </c>
      <c r="W387" s="50">
        <f t="shared" si="351"/>
        <v>909</v>
      </c>
      <c r="X387" s="50">
        <f t="shared" si="351"/>
        <v>846</v>
      </c>
      <c r="Y387" s="50">
        <f t="shared" si="351"/>
        <v>718</v>
      </c>
      <c r="Z387" s="50">
        <f t="shared" si="351"/>
        <v>588</v>
      </c>
      <c r="AA387" s="50">
        <f t="shared" si="351"/>
        <v>393</v>
      </c>
      <c r="AB387" s="50">
        <f t="shared" si="351"/>
        <v>197</v>
      </c>
      <c r="AC387" s="50">
        <f t="shared" si="351"/>
        <v>0</v>
      </c>
      <c r="AD387" s="50">
        <f t="shared" si="351"/>
        <v>0</v>
      </c>
      <c r="AE387" s="50">
        <f t="shared" si="351"/>
        <v>0</v>
      </c>
      <c r="AF387" s="50">
        <f t="shared" si="351"/>
        <v>0</v>
      </c>
      <c r="AG387" s="50">
        <f t="shared" si="351"/>
        <v>0</v>
      </c>
      <c r="AH387" s="50">
        <f t="shared" si="351"/>
        <v>0</v>
      </c>
      <c r="AI387" s="50">
        <f t="shared" si="351"/>
        <v>0</v>
      </c>
      <c r="AJ387" s="50">
        <f t="shared" si="351"/>
        <v>0</v>
      </c>
      <c r="AK387" s="50">
        <f t="shared" si="351"/>
        <v>0</v>
      </c>
      <c r="AL387" s="50">
        <f t="shared" si="351"/>
        <v>0</v>
      </c>
      <c r="AM387" s="50">
        <f t="shared" si="351"/>
        <v>0</v>
      </c>
      <c r="AN387" s="50">
        <f t="shared" si="351"/>
        <v>0</v>
      </c>
      <c r="AO387" s="50">
        <f t="shared" si="351"/>
        <v>0</v>
      </c>
      <c r="AP387" s="50">
        <f t="shared" si="351"/>
        <v>0</v>
      </c>
      <c r="AQ387" s="50">
        <f t="shared" si="351"/>
        <v>0</v>
      </c>
      <c r="AR387" s="50">
        <f t="shared" si="351"/>
        <v>0</v>
      </c>
      <c r="AS387" s="50">
        <f t="shared" si="351"/>
        <v>0</v>
      </c>
      <c r="AT387" s="50">
        <f t="shared" si="351"/>
        <v>0</v>
      </c>
      <c r="AU387" s="50">
        <f t="shared" si="351"/>
        <v>0</v>
      </c>
      <c r="AV387" s="16"/>
    </row>
    <row r="388" spans="1:48" hidden="1">
      <c r="D388" s="1" t="s">
        <v>189</v>
      </c>
      <c r="F388" s="4" t="s">
        <v>169</v>
      </c>
      <c r="H388" s="17"/>
      <c r="I388" s="50">
        <f t="shared" si="352"/>
        <v>1072</v>
      </c>
      <c r="J388" s="50">
        <f t="shared" si="351"/>
        <v>1072</v>
      </c>
      <c r="K388" s="50">
        <f t="shared" si="351"/>
        <v>1072</v>
      </c>
      <c r="L388" s="50">
        <f t="shared" si="351"/>
        <v>1072</v>
      </c>
      <c r="M388" s="50">
        <f t="shared" si="351"/>
        <v>1181</v>
      </c>
      <c r="N388" s="50">
        <f t="shared" si="351"/>
        <v>1180</v>
      </c>
      <c r="O388" s="50">
        <f t="shared" si="351"/>
        <v>1169</v>
      </c>
      <c r="P388" s="50">
        <f t="shared" si="351"/>
        <v>1171</v>
      </c>
      <c r="Q388" s="50">
        <f t="shared" si="351"/>
        <v>1159</v>
      </c>
      <c r="R388" s="50">
        <f t="shared" si="351"/>
        <v>1126</v>
      </c>
      <c r="S388" s="50">
        <f t="shared" si="351"/>
        <v>1097</v>
      </c>
      <c r="T388" s="50">
        <f t="shared" si="351"/>
        <v>1068</v>
      </c>
      <c r="U388" s="50">
        <f t="shared" si="351"/>
        <v>1010</v>
      </c>
      <c r="V388" s="50">
        <f t="shared" si="351"/>
        <v>951</v>
      </c>
      <c r="W388" s="50">
        <f t="shared" si="351"/>
        <v>975</v>
      </c>
      <c r="X388" s="50">
        <f t="shared" si="351"/>
        <v>909</v>
      </c>
      <c r="Y388" s="50">
        <f t="shared" si="351"/>
        <v>846</v>
      </c>
      <c r="Z388" s="50">
        <f t="shared" si="351"/>
        <v>718</v>
      </c>
      <c r="AA388" s="50">
        <f t="shared" si="351"/>
        <v>588</v>
      </c>
      <c r="AB388" s="50">
        <f t="shared" si="351"/>
        <v>393</v>
      </c>
      <c r="AC388" s="50">
        <f t="shared" si="351"/>
        <v>197</v>
      </c>
      <c r="AD388" s="50">
        <f t="shared" si="351"/>
        <v>0</v>
      </c>
      <c r="AE388" s="50">
        <f t="shared" si="351"/>
        <v>0</v>
      </c>
      <c r="AF388" s="50">
        <f t="shared" si="351"/>
        <v>0</v>
      </c>
      <c r="AG388" s="50">
        <f t="shared" si="351"/>
        <v>0</v>
      </c>
      <c r="AH388" s="50">
        <f t="shared" si="351"/>
        <v>0</v>
      </c>
      <c r="AI388" s="50">
        <f t="shared" si="351"/>
        <v>0</v>
      </c>
      <c r="AJ388" s="50">
        <f t="shared" si="351"/>
        <v>0</v>
      </c>
      <c r="AK388" s="50">
        <f t="shared" si="351"/>
        <v>0</v>
      </c>
      <c r="AL388" s="50">
        <f t="shared" si="351"/>
        <v>0</v>
      </c>
      <c r="AM388" s="50">
        <f t="shared" si="351"/>
        <v>0</v>
      </c>
      <c r="AN388" s="50">
        <f t="shared" si="351"/>
        <v>0</v>
      </c>
      <c r="AO388" s="50">
        <f t="shared" si="351"/>
        <v>0</v>
      </c>
      <c r="AP388" s="50">
        <f t="shared" si="351"/>
        <v>0</v>
      </c>
      <c r="AQ388" s="50">
        <f t="shared" si="351"/>
        <v>0</v>
      </c>
      <c r="AR388" s="50">
        <f t="shared" si="351"/>
        <v>0</v>
      </c>
      <c r="AS388" s="50">
        <f t="shared" si="351"/>
        <v>0</v>
      </c>
      <c r="AT388" s="50">
        <f t="shared" si="351"/>
        <v>0</v>
      </c>
      <c r="AU388" s="50">
        <f t="shared" si="351"/>
        <v>0</v>
      </c>
      <c r="AV388" s="16"/>
    </row>
    <row r="389" spans="1:48" hidden="1">
      <c r="D389" s="1" t="s">
        <v>190</v>
      </c>
      <c r="F389" s="4" t="s">
        <v>169</v>
      </c>
      <c r="H389" s="17"/>
      <c r="I389" s="50">
        <f t="shared" si="352"/>
        <v>1072</v>
      </c>
      <c r="J389" s="50">
        <f t="shared" si="351"/>
        <v>1072</v>
      </c>
      <c r="K389" s="50">
        <f t="shared" si="351"/>
        <v>1072</v>
      </c>
      <c r="L389" s="50">
        <f t="shared" si="351"/>
        <v>1072</v>
      </c>
      <c r="M389" s="50">
        <f t="shared" si="351"/>
        <v>1072</v>
      </c>
      <c r="N389" s="50">
        <f t="shared" si="351"/>
        <v>1181</v>
      </c>
      <c r="O389" s="50">
        <f t="shared" si="351"/>
        <v>1180</v>
      </c>
      <c r="P389" s="50">
        <f t="shared" si="351"/>
        <v>1169</v>
      </c>
      <c r="Q389" s="50">
        <f t="shared" si="351"/>
        <v>1171</v>
      </c>
      <c r="R389" s="50">
        <f t="shared" si="351"/>
        <v>1159</v>
      </c>
      <c r="S389" s="50">
        <f t="shared" si="351"/>
        <v>1126</v>
      </c>
      <c r="T389" s="50">
        <f t="shared" si="351"/>
        <v>1097</v>
      </c>
      <c r="U389" s="50">
        <f t="shared" si="351"/>
        <v>1068</v>
      </c>
      <c r="V389" s="50">
        <f t="shared" si="351"/>
        <v>1010</v>
      </c>
      <c r="W389" s="50">
        <f t="shared" si="351"/>
        <v>951</v>
      </c>
      <c r="X389" s="50">
        <f t="shared" si="351"/>
        <v>975</v>
      </c>
      <c r="Y389" s="50">
        <f t="shared" si="351"/>
        <v>909</v>
      </c>
      <c r="Z389" s="50">
        <f t="shared" si="351"/>
        <v>846</v>
      </c>
      <c r="AA389" s="50">
        <f t="shared" si="351"/>
        <v>718</v>
      </c>
      <c r="AB389" s="50">
        <f t="shared" si="351"/>
        <v>588</v>
      </c>
      <c r="AC389" s="50">
        <f t="shared" si="351"/>
        <v>393</v>
      </c>
      <c r="AD389" s="50">
        <f t="shared" si="351"/>
        <v>197</v>
      </c>
      <c r="AE389" s="50">
        <f t="shared" si="351"/>
        <v>0</v>
      </c>
      <c r="AF389" s="50">
        <f t="shared" si="351"/>
        <v>0</v>
      </c>
      <c r="AG389" s="50">
        <f t="shared" si="351"/>
        <v>0</v>
      </c>
      <c r="AH389" s="50">
        <f t="shared" si="351"/>
        <v>0</v>
      </c>
      <c r="AI389" s="50">
        <f t="shared" si="351"/>
        <v>0</v>
      </c>
      <c r="AJ389" s="50">
        <f t="shared" si="351"/>
        <v>0</v>
      </c>
      <c r="AK389" s="50">
        <f t="shared" si="351"/>
        <v>0</v>
      </c>
      <c r="AL389" s="50">
        <f t="shared" si="351"/>
        <v>0</v>
      </c>
      <c r="AM389" s="50">
        <f t="shared" si="351"/>
        <v>0</v>
      </c>
      <c r="AN389" s="50">
        <f t="shared" si="351"/>
        <v>0</v>
      </c>
      <c r="AO389" s="50">
        <f t="shared" si="351"/>
        <v>0</v>
      </c>
      <c r="AP389" s="50">
        <f t="shared" si="351"/>
        <v>0</v>
      </c>
      <c r="AQ389" s="50">
        <f t="shared" si="351"/>
        <v>0</v>
      </c>
      <c r="AR389" s="50">
        <f t="shared" si="351"/>
        <v>0</v>
      </c>
      <c r="AS389" s="50">
        <f t="shared" si="351"/>
        <v>0</v>
      </c>
      <c r="AT389" s="50">
        <f t="shared" si="351"/>
        <v>0</v>
      </c>
      <c r="AU389" s="50">
        <f t="shared" si="351"/>
        <v>0</v>
      </c>
      <c r="AV389" s="16"/>
    </row>
    <row r="390" spans="1:48" hidden="1">
      <c r="D390" s="1" t="s">
        <v>191</v>
      </c>
      <c r="F390" s="4" t="s">
        <v>169</v>
      </c>
      <c r="H390" s="17"/>
      <c r="I390" s="50">
        <f t="shared" si="352"/>
        <v>1072</v>
      </c>
      <c r="J390" s="50">
        <f t="shared" si="351"/>
        <v>1072</v>
      </c>
      <c r="K390" s="50">
        <f t="shared" si="351"/>
        <v>1072</v>
      </c>
      <c r="L390" s="50">
        <f t="shared" si="351"/>
        <v>1072</v>
      </c>
      <c r="M390" s="50">
        <f t="shared" si="351"/>
        <v>1072</v>
      </c>
      <c r="N390" s="50">
        <f t="shared" si="351"/>
        <v>1072</v>
      </c>
      <c r="O390" s="50">
        <f t="shared" si="351"/>
        <v>1181</v>
      </c>
      <c r="P390" s="50">
        <f t="shared" si="351"/>
        <v>1180</v>
      </c>
      <c r="Q390" s="50">
        <f t="shared" si="351"/>
        <v>1169</v>
      </c>
      <c r="R390" s="50">
        <f t="shared" si="351"/>
        <v>1171</v>
      </c>
      <c r="S390" s="50">
        <f t="shared" si="351"/>
        <v>1159</v>
      </c>
      <c r="T390" s="50">
        <f t="shared" si="351"/>
        <v>1126</v>
      </c>
      <c r="U390" s="50">
        <f t="shared" si="351"/>
        <v>1097</v>
      </c>
      <c r="V390" s="50">
        <f t="shared" si="351"/>
        <v>1068</v>
      </c>
      <c r="W390" s="50">
        <f t="shared" si="351"/>
        <v>1010</v>
      </c>
      <c r="X390" s="50">
        <f t="shared" si="351"/>
        <v>951</v>
      </c>
      <c r="Y390" s="50">
        <f t="shared" si="351"/>
        <v>975</v>
      </c>
      <c r="Z390" s="50">
        <f t="shared" si="351"/>
        <v>909</v>
      </c>
      <c r="AA390" s="50">
        <f t="shared" si="351"/>
        <v>846</v>
      </c>
      <c r="AB390" s="50">
        <f t="shared" si="351"/>
        <v>718</v>
      </c>
      <c r="AC390" s="50">
        <f t="shared" si="351"/>
        <v>588</v>
      </c>
      <c r="AD390" s="50">
        <f t="shared" si="351"/>
        <v>393</v>
      </c>
      <c r="AE390" s="50">
        <f t="shared" si="351"/>
        <v>197</v>
      </c>
      <c r="AF390" s="50">
        <f t="shared" si="351"/>
        <v>0</v>
      </c>
      <c r="AG390" s="50">
        <f t="shared" si="351"/>
        <v>0</v>
      </c>
      <c r="AH390" s="50">
        <f t="shared" si="351"/>
        <v>0</v>
      </c>
      <c r="AI390" s="50">
        <f t="shared" si="351"/>
        <v>0</v>
      </c>
      <c r="AJ390" s="50">
        <f t="shared" si="351"/>
        <v>0</v>
      </c>
      <c r="AK390" s="50">
        <f t="shared" si="351"/>
        <v>0</v>
      </c>
      <c r="AL390" s="50">
        <f t="shared" si="351"/>
        <v>0</v>
      </c>
      <c r="AM390" s="50">
        <f t="shared" si="351"/>
        <v>0</v>
      </c>
      <c r="AN390" s="50">
        <f t="shared" si="351"/>
        <v>0</v>
      </c>
      <c r="AO390" s="50">
        <f t="shared" si="351"/>
        <v>0</v>
      </c>
      <c r="AP390" s="50">
        <f t="shared" si="351"/>
        <v>0</v>
      </c>
      <c r="AQ390" s="50">
        <f t="shared" si="351"/>
        <v>0</v>
      </c>
      <c r="AR390" s="50">
        <f t="shared" si="351"/>
        <v>0</v>
      </c>
      <c r="AS390" s="50">
        <f t="shared" si="351"/>
        <v>0</v>
      </c>
      <c r="AT390" s="50">
        <f t="shared" si="351"/>
        <v>0</v>
      </c>
      <c r="AU390" s="50">
        <f t="shared" si="351"/>
        <v>0</v>
      </c>
      <c r="AV390" s="16"/>
    </row>
    <row r="391" spans="1:48" hidden="1">
      <c r="D391" s="1" t="s">
        <v>192</v>
      </c>
      <c r="F391" s="4" t="s">
        <v>169</v>
      </c>
      <c r="H391" s="17"/>
      <c r="I391" s="50">
        <f t="shared" si="352"/>
        <v>1072</v>
      </c>
      <c r="J391" s="50">
        <f t="shared" si="351"/>
        <v>1072</v>
      </c>
      <c r="K391" s="50">
        <f t="shared" si="351"/>
        <v>1072</v>
      </c>
      <c r="L391" s="50">
        <f t="shared" si="351"/>
        <v>1072</v>
      </c>
      <c r="M391" s="50">
        <f t="shared" si="351"/>
        <v>1072</v>
      </c>
      <c r="N391" s="50">
        <f t="shared" si="351"/>
        <v>1072</v>
      </c>
      <c r="O391" s="50">
        <f t="shared" si="351"/>
        <v>1072</v>
      </c>
      <c r="P391" s="50">
        <f t="shared" si="351"/>
        <v>1181</v>
      </c>
      <c r="Q391" s="50">
        <f t="shared" si="351"/>
        <v>1180</v>
      </c>
      <c r="R391" s="50">
        <f t="shared" si="351"/>
        <v>1169</v>
      </c>
      <c r="S391" s="50">
        <f t="shared" si="351"/>
        <v>1171</v>
      </c>
      <c r="T391" s="50">
        <f t="shared" si="351"/>
        <v>1159</v>
      </c>
      <c r="U391" s="50">
        <f t="shared" si="351"/>
        <v>1126</v>
      </c>
      <c r="V391" s="50">
        <f t="shared" si="351"/>
        <v>1097</v>
      </c>
      <c r="W391" s="50">
        <f t="shared" si="351"/>
        <v>1068</v>
      </c>
      <c r="X391" s="50">
        <f t="shared" si="351"/>
        <v>1010</v>
      </c>
      <c r="Y391" s="50">
        <f t="shared" si="351"/>
        <v>951</v>
      </c>
      <c r="Z391" s="50">
        <f t="shared" si="351"/>
        <v>975</v>
      </c>
      <c r="AA391" s="50">
        <f t="shared" si="351"/>
        <v>909</v>
      </c>
      <c r="AB391" s="50">
        <f t="shared" si="351"/>
        <v>846</v>
      </c>
      <c r="AC391" s="50">
        <f t="shared" si="351"/>
        <v>718</v>
      </c>
      <c r="AD391" s="50">
        <f t="shared" si="351"/>
        <v>588</v>
      </c>
      <c r="AE391" s="50">
        <f t="shared" si="351"/>
        <v>393</v>
      </c>
      <c r="AF391" s="50">
        <f t="shared" si="351"/>
        <v>197</v>
      </c>
      <c r="AG391" s="50">
        <f t="shared" si="351"/>
        <v>0</v>
      </c>
      <c r="AH391" s="50">
        <f t="shared" si="351"/>
        <v>0</v>
      </c>
      <c r="AI391" s="50">
        <f t="shared" si="351"/>
        <v>0</v>
      </c>
      <c r="AJ391" s="50">
        <f t="shared" si="351"/>
        <v>0</v>
      </c>
      <c r="AK391" s="50">
        <f t="shared" si="351"/>
        <v>0</v>
      </c>
      <c r="AL391" s="50">
        <f t="shared" si="351"/>
        <v>0</v>
      </c>
      <c r="AM391" s="50">
        <f t="shared" si="351"/>
        <v>0</v>
      </c>
      <c r="AN391" s="50">
        <f t="shared" si="351"/>
        <v>0</v>
      </c>
      <c r="AO391" s="50">
        <f t="shared" si="351"/>
        <v>0</v>
      </c>
      <c r="AP391" s="50">
        <f t="shared" si="351"/>
        <v>0</v>
      </c>
      <c r="AQ391" s="50">
        <f t="shared" si="351"/>
        <v>0</v>
      </c>
      <c r="AR391" s="50">
        <f t="shared" si="351"/>
        <v>0</v>
      </c>
      <c r="AS391" s="50">
        <f t="shared" si="351"/>
        <v>0</v>
      </c>
      <c r="AT391" s="50">
        <f t="shared" si="351"/>
        <v>0</v>
      </c>
      <c r="AU391" s="50">
        <f t="shared" si="351"/>
        <v>0</v>
      </c>
      <c r="AV391" s="16"/>
    </row>
    <row r="392" spans="1:48" hidden="1">
      <c r="D392" s="1" t="s">
        <v>193</v>
      </c>
      <c r="F392" s="4" t="s">
        <v>169</v>
      </c>
      <c r="H392" s="17"/>
      <c r="I392" s="50">
        <f t="shared" si="352"/>
        <v>1072</v>
      </c>
      <c r="J392" s="50">
        <f t="shared" si="351"/>
        <v>1072</v>
      </c>
      <c r="K392" s="50">
        <f t="shared" si="351"/>
        <v>1072</v>
      </c>
      <c r="L392" s="50">
        <f t="shared" si="351"/>
        <v>1072</v>
      </c>
      <c r="M392" s="50">
        <f t="shared" si="351"/>
        <v>1072</v>
      </c>
      <c r="N392" s="50">
        <f t="shared" ref="J392:AU394" si="353">N190+N203-N379</f>
        <v>1072</v>
      </c>
      <c r="O392" s="50">
        <f t="shared" si="353"/>
        <v>1072</v>
      </c>
      <c r="P392" s="50">
        <f t="shared" si="353"/>
        <v>1072</v>
      </c>
      <c r="Q392" s="50">
        <f t="shared" si="353"/>
        <v>1181</v>
      </c>
      <c r="R392" s="50">
        <f t="shared" si="353"/>
        <v>1180</v>
      </c>
      <c r="S392" s="50">
        <f t="shared" si="353"/>
        <v>1169</v>
      </c>
      <c r="T392" s="50">
        <f t="shared" si="353"/>
        <v>1171</v>
      </c>
      <c r="U392" s="50">
        <f t="shared" si="353"/>
        <v>1159</v>
      </c>
      <c r="V392" s="50">
        <f t="shared" si="353"/>
        <v>1126</v>
      </c>
      <c r="W392" s="50">
        <f t="shared" si="353"/>
        <v>1097</v>
      </c>
      <c r="X392" s="50">
        <f t="shared" si="353"/>
        <v>1068</v>
      </c>
      <c r="Y392" s="50">
        <f t="shared" si="353"/>
        <v>1010</v>
      </c>
      <c r="Z392" s="50">
        <f t="shared" si="353"/>
        <v>951</v>
      </c>
      <c r="AA392" s="50">
        <f t="shared" si="353"/>
        <v>975</v>
      </c>
      <c r="AB392" s="50">
        <f t="shared" si="353"/>
        <v>909</v>
      </c>
      <c r="AC392" s="50">
        <f t="shared" si="353"/>
        <v>846</v>
      </c>
      <c r="AD392" s="50">
        <f t="shared" si="353"/>
        <v>718</v>
      </c>
      <c r="AE392" s="50">
        <f t="shared" si="353"/>
        <v>588</v>
      </c>
      <c r="AF392" s="50">
        <f t="shared" si="353"/>
        <v>393</v>
      </c>
      <c r="AG392" s="50">
        <f t="shared" si="353"/>
        <v>197</v>
      </c>
      <c r="AH392" s="50">
        <f t="shared" si="353"/>
        <v>0</v>
      </c>
      <c r="AI392" s="50">
        <f t="shared" si="353"/>
        <v>0</v>
      </c>
      <c r="AJ392" s="50">
        <f t="shared" si="353"/>
        <v>0</v>
      </c>
      <c r="AK392" s="50">
        <f t="shared" si="353"/>
        <v>0</v>
      </c>
      <c r="AL392" s="50">
        <f t="shared" si="353"/>
        <v>0</v>
      </c>
      <c r="AM392" s="50">
        <f t="shared" si="353"/>
        <v>0</v>
      </c>
      <c r="AN392" s="50">
        <f t="shared" si="353"/>
        <v>0</v>
      </c>
      <c r="AO392" s="50">
        <f t="shared" si="353"/>
        <v>0</v>
      </c>
      <c r="AP392" s="50">
        <f t="shared" si="353"/>
        <v>0</v>
      </c>
      <c r="AQ392" s="50">
        <f t="shared" si="353"/>
        <v>0</v>
      </c>
      <c r="AR392" s="50">
        <f t="shared" si="353"/>
        <v>0</v>
      </c>
      <c r="AS392" s="50">
        <f t="shared" si="353"/>
        <v>0</v>
      </c>
      <c r="AT392" s="50">
        <f t="shared" si="353"/>
        <v>0</v>
      </c>
      <c r="AU392" s="50">
        <f t="shared" si="353"/>
        <v>0</v>
      </c>
      <c r="AV392" s="16"/>
    </row>
    <row r="393" spans="1:48" hidden="1">
      <c r="D393" s="1" t="s">
        <v>194</v>
      </c>
      <c r="F393" s="4" t="s">
        <v>169</v>
      </c>
      <c r="H393" s="17"/>
      <c r="I393" s="50">
        <f t="shared" si="352"/>
        <v>1072</v>
      </c>
      <c r="J393" s="50">
        <f t="shared" si="353"/>
        <v>1072</v>
      </c>
      <c r="K393" s="50">
        <f t="shared" si="353"/>
        <v>1072</v>
      </c>
      <c r="L393" s="50">
        <f t="shared" si="353"/>
        <v>1072</v>
      </c>
      <c r="M393" s="50">
        <f t="shared" si="353"/>
        <v>1072</v>
      </c>
      <c r="N393" s="50">
        <f t="shared" si="353"/>
        <v>1072</v>
      </c>
      <c r="O393" s="50">
        <f t="shared" si="353"/>
        <v>1072</v>
      </c>
      <c r="P393" s="50">
        <f t="shared" si="353"/>
        <v>1072</v>
      </c>
      <c r="Q393" s="50">
        <f t="shared" si="353"/>
        <v>1072</v>
      </c>
      <c r="R393" s="50">
        <f t="shared" si="353"/>
        <v>1181</v>
      </c>
      <c r="S393" s="50">
        <f t="shared" si="353"/>
        <v>1180</v>
      </c>
      <c r="T393" s="50">
        <f t="shared" si="353"/>
        <v>1169</v>
      </c>
      <c r="U393" s="50">
        <f t="shared" si="353"/>
        <v>1171</v>
      </c>
      <c r="V393" s="50">
        <f t="shared" si="353"/>
        <v>1159</v>
      </c>
      <c r="W393" s="50">
        <f t="shared" si="353"/>
        <v>1126</v>
      </c>
      <c r="X393" s="50">
        <f t="shared" si="353"/>
        <v>1097</v>
      </c>
      <c r="Y393" s="50">
        <f t="shared" si="353"/>
        <v>1068</v>
      </c>
      <c r="Z393" s="50">
        <f t="shared" si="353"/>
        <v>1010</v>
      </c>
      <c r="AA393" s="50">
        <f t="shared" si="353"/>
        <v>951</v>
      </c>
      <c r="AB393" s="50">
        <f t="shared" si="353"/>
        <v>975</v>
      </c>
      <c r="AC393" s="50">
        <f t="shared" si="353"/>
        <v>909</v>
      </c>
      <c r="AD393" s="50">
        <f t="shared" si="353"/>
        <v>846</v>
      </c>
      <c r="AE393" s="50">
        <f t="shared" si="353"/>
        <v>718</v>
      </c>
      <c r="AF393" s="50">
        <f t="shared" si="353"/>
        <v>588</v>
      </c>
      <c r="AG393" s="50">
        <f t="shared" si="353"/>
        <v>393</v>
      </c>
      <c r="AH393" s="50">
        <f t="shared" si="353"/>
        <v>197</v>
      </c>
      <c r="AI393" s="50">
        <f t="shared" si="353"/>
        <v>0</v>
      </c>
      <c r="AJ393" s="50">
        <f t="shared" si="353"/>
        <v>0</v>
      </c>
      <c r="AK393" s="50">
        <f t="shared" si="353"/>
        <v>0</v>
      </c>
      <c r="AL393" s="50">
        <f t="shared" si="353"/>
        <v>0</v>
      </c>
      <c r="AM393" s="50">
        <f t="shared" si="353"/>
        <v>0</v>
      </c>
      <c r="AN393" s="50">
        <f t="shared" si="353"/>
        <v>0</v>
      </c>
      <c r="AO393" s="50">
        <f t="shared" si="353"/>
        <v>0</v>
      </c>
      <c r="AP393" s="50">
        <f t="shared" si="353"/>
        <v>0</v>
      </c>
      <c r="AQ393" s="50">
        <f t="shared" si="353"/>
        <v>0</v>
      </c>
      <c r="AR393" s="50">
        <f t="shared" si="353"/>
        <v>0</v>
      </c>
      <c r="AS393" s="50">
        <f t="shared" si="353"/>
        <v>0</v>
      </c>
      <c r="AT393" s="50">
        <f t="shared" si="353"/>
        <v>0</v>
      </c>
      <c r="AU393" s="50">
        <f t="shared" si="353"/>
        <v>0</v>
      </c>
      <c r="AV393" s="16"/>
    </row>
    <row r="394" spans="1:48" hidden="1">
      <c r="D394" s="1" t="s">
        <v>195</v>
      </c>
      <c r="F394" s="4" t="s">
        <v>169</v>
      </c>
      <c r="H394" s="17"/>
      <c r="I394" s="50">
        <f t="shared" si="352"/>
        <v>1073</v>
      </c>
      <c r="J394" s="50">
        <f t="shared" si="353"/>
        <v>1072</v>
      </c>
      <c r="K394" s="50">
        <f t="shared" si="353"/>
        <v>1072</v>
      </c>
      <c r="L394" s="50">
        <f t="shared" si="353"/>
        <v>1072</v>
      </c>
      <c r="M394" s="50">
        <f t="shared" si="353"/>
        <v>1072</v>
      </c>
      <c r="N394" s="50">
        <f t="shared" si="353"/>
        <v>1072</v>
      </c>
      <c r="O394" s="50">
        <f t="shared" si="353"/>
        <v>1072</v>
      </c>
      <c r="P394" s="50">
        <f t="shared" si="353"/>
        <v>1072</v>
      </c>
      <c r="Q394" s="50">
        <f t="shared" si="353"/>
        <v>1072</v>
      </c>
      <c r="R394" s="50">
        <f t="shared" si="353"/>
        <v>1072</v>
      </c>
      <c r="S394" s="50">
        <f t="shared" si="353"/>
        <v>1181</v>
      </c>
      <c r="T394" s="50">
        <f t="shared" si="353"/>
        <v>1180</v>
      </c>
      <c r="U394" s="50">
        <f t="shared" si="353"/>
        <v>1169</v>
      </c>
      <c r="V394" s="50">
        <f t="shared" si="353"/>
        <v>1171</v>
      </c>
      <c r="W394" s="50">
        <f t="shared" si="353"/>
        <v>1159</v>
      </c>
      <c r="X394" s="50">
        <f t="shared" si="353"/>
        <v>1126</v>
      </c>
      <c r="Y394" s="50">
        <f t="shared" si="353"/>
        <v>1097</v>
      </c>
      <c r="Z394" s="50">
        <f t="shared" si="353"/>
        <v>1068</v>
      </c>
      <c r="AA394" s="50">
        <f t="shared" si="353"/>
        <v>1010</v>
      </c>
      <c r="AB394" s="50">
        <f t="shared" si="353"/>
        <v>951</v>
      </c>
      <c r="AC394" s="50">
        <f t="shared" si="353"/>
        <v>975</v>
      </c>
      <c r="AD394" s="50">
        <f t="shared" si="353"/>
        <v>909</v>
      </c>
      <c r="AE394" s="50">
        <f t="shared" si="353"/>
        <v>846</v>
      </c>
      <c r="AF394" s="50">
        <f t="shared" si="353"/>
        <v>718</v>
      </c>
      <c r="AG394" s="50">
        <f t="shared" si="353"/>
        <v>588</v>
      </c>
      <c r="AH394" s="50">
        <f t="shared" si="353"/>
        <v>393</v>
      </c>
      <c r="AI394" s="50">
        <f t="shared" si="353"/>
        <v>197</v>
      </c>
      <c r="AJ394" s="50">
        <f t="shared" si="353"/>
        <v>0</v>
      </c>
      <c r="AK394" s="50">
        <f t="shared" si="353"/>
        <v>0</v>
      </c>
      <c r="AL394" s="50">
        <f t="shared" si="353"/>
        <v>0</v>
      </c>
      <c r="AM394" s="50">
        <f t="shared" si="353"/>
        <v>0</v>
      </c>
      <c r="AN394" s="50">
        <f t="shared" si="353"/>
        <v>0</v>
      </c>
      <c r="AO394" s="50">
        <f t="shared" si="353"/>
        <v>0</v>
      </c>
      <c r="AP394" s="50">
        <f t="shared" si="353"/>
        <v>0</v>
      </c>
      <c r="AQ394" s="50">
        <f t="shared" si="353"/>
        <v>0</v>
      </c>
      <c r="AR394" s="50">
        <f t="shared" si="353"/>
        <v>0</v>
      </c>
      <c r="AS394" s="50">
        <f t="shared" si="353"/>
        <v>0</v>
      </c>
      <c r="AT394" s="50">
        <f t="shared" si="353"/>
        <v>0</v>
      </c>
      <c r="AU394" s="50">
        <f t="shared" si="353"/>
        <v>0</v>
      </c>
      <c r="AV394" s="16"/>
    </row>
    <row r="395" spans="1:48" hidden="1">
      <c r="H395" s="17"/>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16"/>
    </row>
    <row r="396" spans="1:48" hidden="1">
      <c r="D396" s="1" t="s">
        <v>196</v>
      </c>
      <c r="F396" s="65" t="s">
        <v>169</v>
      </c>
      <c r="H396" s="17"/>
      <c r="I396" s="50">
        <f>SUM(I385:I394)</f>
        <v>10721</v>
      </c>
      <c r="J396" s="50">
        <f t="shared" ref="J396:AU396" si="354">SUM(J385:J394)</f>
        <v>10829</v>
      </c>
      <c r="K396" s="50">
        <f t="shared" si="354"/>
        <v>10937</v>
      </c>
      <c r="L396" s="50">
        <f t="shared" si="354"/>
        <v>11034</v>
      </c>
      <c r="M396" s="50">
        <f t="shared" si="354"/>
        <v>11133</v>
      </c>
      <c r="N396" s="50">
        <f t="shared" si="354"/>
        <v>11220</v>
      </c>
      <c r="O396" s="50">
        <f t="shared" si="354"/>
        <v>11274</v>
      </c>
      <c r="P396" s="50">
        <f t="shared" si="354"/>
        <v>11299</v>
      </c>
      <c r="Q396" s="50">
        <f t="shared" si="354"/>
        <v>11295</v>
      </c>
      <c r="R396" s="50">
        <f t="shared" si="354"/>
        <v>11233</v>
      </c>
      <c r="S396" s="50">
        <f t="shared" si="354"/>
        <v>11112</v>
      </c>
      <c r="T396" s="50">
        <f t="shared" si="354"/>
        <v>10906</v>
      </c>
      <c r="U396" s="50">
        <f t="shared" si="354"/>
        <v>10635</v>
      </c>
      <c r="V396" s="50">
        <f t="shared" si="354"/>
        <v>10312</v>
      </c>
      <c r="W396" s="50">
        <f t="shared" si="354"/>
        <v>9859</v>
      </c>
      <c r="X396" s="50">
        <f t="shared" si="354"/>
        <v>9288</v>
      </c>
      <c r="Y396" s="50">
        <f t="shared" si="354"/>
        <v>8555</v>
      </c>
      <c r="Z396" s="50">
        <f t="shared" si="354"/>
        <v>7655</v>
      </c>
      <c r="AA396" s="50">
        <f t="shared" si="354"/>
        <v>6587</v>
      </c>
      <c r="AB396" s="50">
        <f t="shared" si="354"/>
        <v>5577</v>
      </c>
      <c r="AC396" s="50">
        <f t="shared" si="354"/>
        <v>4626</v>
      </c>
      <c r="AD396" s="50">
        <f t="shared" si="354"/>
        <v>3651</v>
      </c>
      <c r="AE396" s="50">
        <f t="shared" si="354"/>
        <v>2742</v>
      </c>
      <c r="AF396" s="50">
        <f t="shared" si="354"/>
        <v>1896</v>
      </c>
      <c r="AG396" s="50">
        <f t="shared" si="354"/>
        <v>1178</v>
      </c>
      <c r="AH396" s="50">
        <f t="shared" si="354"/>
        <v>590</v>
      </c>
      <c r="AI396" s="50">
        <f t="shared" si="354"/>
        <v>197</v>
      </c>
      <c r="AJ396" s="50">
        <f t="shared" si="354"/>
        <v>0</v>
      </c>
      <c r="AK396" s="50">
        <f t="shared" si="354"/>
        <v>0</v>
      </c>
      <c r="AL396" s="50">
        <f t="shared" si="354"/>
        <v>0</v>
      </c>
      <c r="AM396" s="50">
        <f t="shared" si="354"/>
        <v>0</v>
      </c>
      <c r="AN396" s="50">
        <f t="shared" si="354"/>
        <v>0</v>
      </c>
      <c r="AO396" s="50">
        <f t="shared" si="354"/>
        <v>0</v>
      </c>
      <c r="AP396" s="50">
        <f t="shared" si="354"/>
        <v>0</v>
      </c>
      <c r="AQ396" s="50">
        <f t="shared" si="354"/>
        <v>0</v>
      </c>
      <c r="AR396" s="50">
        <f t="shared" si="354"/>
        <v>0</v>
      </c>
      <c r="AS396" s="50">
        <f t="shared" si="354"/>
        <v>0</v>
      </c>
      <c r="AT396" s="50">
        <f t="shared" si="354"/>
        <v>0</v>
      </c>
      <c r="AU396" s="50">
        <f t="shared" si="354"/>
        <v>0</v>
      </c>
      <c r="AV396" s="16"/>
    </row>
    <row r="397" spans="1:48" hidden="1">
      <c r="H397" s="17"/>
      <c r="AV397" s="16"/>
    </row>
    <row r="398" spans="1:48" hidden="1">
      <c r="A398" s="71"/>
      <c r="B398" s="71"/>
      <c r="C398" s="71"/>
      <c r="D398" s="72" t="s">
        <v>135</v>
      </c>
      <c r="E398" s="76"/>
      <c r="F398" s="74" t="s">
        <v>150</v>
      </c>
      <c r="G398" s="71"/>
      <c r="H398" s="75"/>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row>
    <row r="399" spans="1:48" hidden="1">
      <c r="D399" s="6"/>
      <c r="E399" s="53"/>
      <c r="F399" s="35"/>
      <c r="H399" s="17"/>
      <c r="AV399" s="16"/>
    </row>
    <row r="400" spans="1:48" hidden="1">
      <c r="D400" s="1" t="s">
        <v>174</v>
      </c>
      <c r="E400" s="1"/>
      <c r="F400" s="4" t="s">
        <v>169</v>
      </c>
      <c r="H400" s="17"/>
      <c r="I400" s="50">
        <f>I250+I280+I310+I340+I370</f>
        <v>0</v>
      </c>
      <c r="J400" s="50">
        <f t="shared" ref="J400:AU400" si="355">J250+J280+J310+J340+J370</f>
        <v>0</v>
      </c>
      <c r="K400" s="50">
        <f t="shared" si="355"/>
        <v>0</v>
      </c>
      <c r="L400" s="50">
        <f t="shared" si="355"/>
        <v>31</v>
      </c>
      <c r="M400" s="50">
        <f t="shared" si="355"/>
        <v>31</v>
      </c>
      <c r="N400" s="50">
        <f t="shared" si="355"/>
        <v>65</v>
      </c>
      <c r="O400" s="50">
        <f t="shared" si="355"/>
        <v>159</v>
      </c>
      <c r="P400" s="50">
        <f t="shared" si="355"/>
        <v>240</v>
      </c>
      <c r="Q400" s="50">
        <f t="shared" si="355"/>
        <v>319</v>
      </c>
      <c r="R400" s="50">
        <f t="shared" si="355"/>
        <v>479</v>
      </c>
      <c r="S400" s="50">
        <f t="shared" si="355"/>
        <v>639</v>
      </c>
      <c r="T400" s="50">
        <f t="shared" si="355"/>
        <v>873</v>
      </c>
      <c r="U400" s="50">
        <f t="shared" si="355"/>
        <v>1049</v>
      </c>
      <c r="V400" s="50">
        <f t="shared" si="355"/>
        <v>1225</v>
      </c>
      <c r="W400" s="50">
        <f t="shared" si="355"/>
        <v>1579</v>
      </c>
      <c r="X400" s="50">
        <f t="shared" si="355"/>
        <v>1931</v>
      </c>
      <c r="Y400" s="50">
        <f t="shared" si="355"/>
        <v>2463</v>
      </c>
      <c r="Z400" s="50">
        <f t="shared" si="355"/>
        <v>2996</v>
      </c>
      <c r="AA400" s="50">
        <f t="shared" si="355"/>
        <v>3534</v>
      </c>
      <c r="AB400" s="50">
        <f t="shared" si="355"/>
        <v>3538</v>
      </c>
      <c r="AC400" s="50">
        <f t="shared" si="355"/>
        <v>3544</v>
      </c>
      <c r="AD400" s="50">
        <f t="shared" si="355"/>
        <v>3847</v>
      </c>
      <c r="AE400" s="50">
        <f t="shared" si="355"/>
        <v>3848</v>
      </c>
      <c r="AF400" s="50">
        <f t="shared" si="355"/>
        <v>3861</v>
      </c>
      <c r="AG400" s="50">
        <f t="shared" si="355"/>
        <v>3870</v>
      </c>
      <c r="AH400" s="50">
        <f t="shared" si="355"/>
        <v>3879</v>
      </c>
      <c r="AI400" s="50">
        <f t="shared" si="355"/>
        <v>3887</v>
      </c>
      <c r="AJ400" s="50">
        <f t="shared" si="355"/>
        <v>3900</v>
      </c>
      <c r="AK400" s="50">
        <f t="shared" si="355"/>
        <v>3911</v>
      </c>
      <c r="AL400" s="50">
        <f t="shared" si="355"/>
        <v>3919</v>
      </c>
      <c r="AM400" s="50">
        <f t="shared" si="355"/>
        <v>3929</v>
      </c>
      <c r="AN400" s="50">
        <f t="shared" si="355"/>
        <v>4234</v>
      </c>
      <c r="AO400" s="50">
        <f t="shared" si="355"/>
        <v>4241</v>
      </c>
      <c r="AP400" s="50">
        <f t="shared" si="355"/>
        <v>4258</v>
      </c>
      <c r="AQ400" s="50">
        <f t="shared" si="355"/>
        <v>4271</v>
      </c>
      <c r="AR400" s="50">
        <f t="shared" si="355"/>
        <v>4283</v>
      </c>
      <c r="AS400" s="50">
        <f t="shared" si="355"/>
        <v>4295</v>
      </c>
      <c r="AT400" s="50">
        <f t="shared" si="355"/>
        <v>4312</v>
      </c>
      <c r="AU400" s="50">
        <f t="shared" si="355"/>
        <v>4328</v>
      </c>
      <c r="AV400" s="16"/>
    </row>
    <row r="401" spans="4:48" hidden="1">
      <c r="D401" s="6"/>
      <c r="E401" s="53"/>
      <c r="F401" s="35"/>
      <c r="H401" s="17"/>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16"/>
    </row>
    <row r="402" spans="4:48" hidden="1">
      <c r="D402" s="1" t="s">
        <v>175</v>
      </c>
      <c r="E402" s="1"/>
      <c r="F402" s="4" t="s">
        <v>169</v>
      </c>
      <c r="H402" s="17"/>
      <c r="I402" s="50">
        <f t="shared" ref="I402:X426" si="356">I252+I282+I312+I342+I372</f>
        <v>0</v>
      </c>
      <c r="J402" s="50">
        <f t="shared" si="356"/>
        <v>0</v>
      </c>
      <c r="K402" s="50">
        <f t="shared" si="356"/>
        <v>0</v>
      </c>
      <c r="L402" s="50">
        <f t="shared" si="356"/>
        <v>31</v>
      </c>
      <c r="M402" s="50">
        <f t="shared" si="356"/>
        <v>31</v>
      </c>
      <c r="N402" s="50">
        <f t="shared" si="356"/>
        <v>65</v>
      </c>
      <c r="O402" s="50">
        <f t="shared" si="356"/>
        <v>159</v>
      </c>
      <c r="P402" s="50">
        <f t="shared" si="356"/>
        <v>240</v>
      </c>
      <c r="Q402" s="50">
        <f t="shared" si="356"/>
        <v>319</v>
      </c>
      <c r="R402" s="50">
        <f t="shared" si="356"/>
        <v>479</v>
      </c>
      <c r="S402" s="50">
        <f t="shared" si="356"/>
        <v>639</v>
      </c>
      <c r="T402" s="50">
        <f t="shared" si="356"/>
        <v>873</v>
      </c>
      <c r="U402" s="50">
        <f t="shared" si="356"/>
        <v>1049</v>
      </c>
      <c r="V402" s="50">
        <f t="shared" si="356"/>
        <v>1225</v>
      </c>
      <c r="W402" s="50">
        <f t="shared" si="356"/>
        <v>1579</v>
      </c>
      <c r="X402" s="50">
        <f t="shared" si="356"/>
        <v>1931</v>
      </c>
      <c r="Y402" s="50">
        <f t="shared" ref="J402:AU409" si="357">Y252+Y282+Y312+Y342+Y372</f>
        <v>2463</v>
      </c>
      <c r="Z402" s="50">
        <f t="shared" si="357"/>
        <v>2996</v>
      </c>
      <c r="AA402" s="50">
        <f t="shared" si="357"/>
        <v>3534</v>
      </c>
      <c r="AB402" s="50">
        <f t="shared" si="357"/>
        <v>3538</v>
      </c>
      <c r="AC402" s="50">
        <f t="shared" si="357"/>
        <v>3544</v>
      </c>
      <c r="AD402" s="50">
        <f t="shared" si="357"/>
        <v>3847</v>
      </c>
      <c r="AE402" s="50">
        <f t="shared" si="357"/>
        <v>3848</v>
      </c>
      <c r="AF402" s="50">
        <f t="shared" si="357"/>
        <v>3861</v>
      </c>
      <c r="AG402" s="50">
        <f t="shared" si="357"/>
        <v>3870</v>
      </c>
      <c r="AH402" s="50">
        <f t="shared" si="357"/>
        <v>3879</v>
      </c>
      <c r="AI402" s="50">
        <f t="shared" si="357"/>
        <v>3887</v>
      </c>
      <c r="AJ402" s="50">
        <f t="shared" si="357"/>
        <v>3900</v>
      </c>
      <c r="AK402" s="50">
        <f t="shared" si="357"/>
        <v>3911</v>
      </c>
      <c r="AL402" s="50">
        <f t="shared" si="357"/>
        <v>3919</v>
      </c>
      <c r="AM402" s="50">
        <f t="shared" si="357"/>
        <v>3929</v>
      </c>
      <c r="AN402" s="50">
        <f t="shared" si="357"/>
        <v>4234</v>
      </c>
      <c r="AO402" s="50">
        <f t="shared" si="357"/>
        <v>4241</v>
      </c>
      <c r="AP402" s="50">
        <f t="shared" si="357"/>
        <v>4258</v>
      </c>
      <c r="AQ402" s="50">
        <f t="shared" si="357"/>
        <v>4271</v>
      </c>
      <c r="AR402" s="50">
        <f t="shared" si="357"/>
        <v>4283</v>
      </c>
      <c r="AS402" s="50">
        <f t="shared" si="357"/>
        <v>4295</v>
      </c>
      <c r="AT402" s="50">
        <f t="shared" si="357"/>
        <v>4312</v>
      </c>
      <c r="AU402" s="50">
        <f t="shared" si="357"/>
        <v>4328</v>
      </c>
      <c r="AV402" s="16"/>
    </row>
    <row r="403" spans="4:48" hidden="1">
      <c r="D403" s="1" t="s">
        <v>176</v>
      </c>
      <c r="E403" s="1"/>
      <c r="F403" s="4" t="s">
        <v>169</v>
      </c>
      <c r="H403" s="17"/>
      <c r="I403" s="50">
        <f t="shared" si="356"/>
        <v>0</v>
      </c>
      <c r="J403" s="50">
        <f t="shared" si="357"/>
        <v>0</v>
      </c>
      <c r="K403" s="50">
        <f t="shared" si="357"/>
        <v>0</v>
      </c>
      <c r="L403" s="50">
        <f t="shared" si="357"/>
        <v>0</v>
      </c>
      <c r="M403" s="50">
        <f t="shared" si="357"/>
        <v>31</v>
      </c>
      <c r="N403" s="50">
        <f t="shared" si="357"/>
        <v>31</v>
      </c>
      <c r="O403" s="50">
        <f t="shared" si="357"/>
        <v>65</v>
      </c>
      <c r="P403" s="50">
        <f t="shared" si="357"/>
        <v>159</v>
      </c>
      <c r="Q403" s="50">
        <f t="shared" si="357"/>
        <v>240</v>
      </c>
      <c r="R403" s="50">
        <f t="shared" si="357"/>
        <v>319</v>
      </c>
      <c r="S403" s="50">
        <f t="shared" si="357"/>
        <v>479</v>
      </c>
      <c r="T403" s="50">
        <f t="shared" si="357"/>
        <v>639</v>
      </c>
      <c r="U403" s="50">
        <f t="shared" si="357"/>
        <v>873</v>
      </c>
      <c r="V403" s="50">
        <f t="shared" si="357"/>
        <v>1049</v>
      </c>
      <c r="W403" s="50">
        <f t="shared" si="357"/>
        <v>1225</v>
      </c>
      <c r="X403" s="50">
        <f t="shared" si="357"/>
        <v>1579</v>
      </c>
      <c r="Y403" s="50">
        <f t="shared" si="357"/>
        <v>1931</v>
      </c>
      <c r="Z403" s="50">
        <f t="shared" si="357"/>
        <v>2463</v>
      </c>
      <c r="AA403" s="50">
        <f t="shared" si="357"/>
        <v>2996</v>
      </c>
      <c r="AB403" s="50">
        <f t="shared" si="357"/>
        <v>3534</v>
      </c>
      <c r="AC403" s="50">
        <f t="shared" si="357"/>
        <v>3538</v>
      </c>
      <c r="AD403" s="50">
        <f t="shared" si="357"/>
        <v>3544</v>
      </c>
      <c r="AE403" s="50">
        <f t="shared" si="357"/>
        <v>3847</v>
      </c>
      <c r="AF403" s="50">
        <f t="shared" si="357"/>
        <v>3848</v>
      </c>
      <c r="AG403" s="50">
        <f t="shared" si="357"/>
        <v>3861</v>
      </c>
      <c r="AH403" s="50">
        <f t="shared" si="357"/>
        <v>3870</v>
      </c>
      <c r="AI403" s="50">
        <f t="shared" si="357"/>
        <v>3879</v>
      </c>
      <c r="AJ403" s="50">
        <f t="shared" si="357"/>
        <v>3887</v>
      </c>
      <c r="AK403" s="50">
        <f t="shared" si="357"/>
        <v>3900</v>
      </c>
      <c r="AL403" s="50">
        <f t="shared" si="357"/>
        <v>3911</v>
      </c>
      <c r="AM403" s="50">
        <f t="shared" si="357"/>
        <v>3919</v>
      </c>
      <c r="AN403" s="50">
        <f t="shared" si="357"/>
        <v>3929</v>
      </c>
      <c r="AO403" s="50">
        <f t="shared" si="357"/>
        <v>4234</v>
      </c>
      <c r="AP403" s="50">
        <f t="shared" si="357"/>
        <v>4241</v>
      </c>
      <c r="AQ403" s="50">
        <f t="shared" si="357"/>
        <v>4258</v>
      </c>
      <c r="AR403" s="50">
        <f t="shared" si="357"/>
        <v>4271</v>
      </c>
      <c r="AS403" s="50">
        <f t="shared" si="357"/>
        <v>4283</v>
      </c>
      <c r="AT403" s="50">
        <f t="shared" si="357"/>
        <v>4295</v>
      </c>
      <c r="AU403" s="50">
        <f t="shared" si="357"/>
        <v>4312</v>
      </c>
      <c r="AV403" s="16"/>
    </row>
    <row r="404" spans="4:48" hidden="1">
      <c r="D404" s="1" t="s">
        <v>177</v>
      </c>
      <c r="E404" s="1"/>
      <c r="F404" s="4" t="s">
        <v>169</v>
      </c>
      <c r="H404" s="17"/>
      <c r="I404" s="50">
        <f t="shared" si="356"/>
        <v>0</v>
      </c>
      <c r="J404" s="50">
        <f t="shared" si="357"/>
        <v>0</v>
      </c>
      <c r="K404" s="50">
        <f t="shared" si="357"/>
        <v>0</v>
      </c>
      <c r="L404" s="50">
        <f t="shared" si="357"/>
        <v>0</v>
      </c>
      <c r="M404" s="50">
        <f t="shared" si="357"/>
        <v>0</v>
      </c>
      <c r="N404" s="50">
        <f t="shared" si="357"/>
        <v>31</v>
      </c>
      <c r="O404" s="50">
        <f t="shared" si="357"/>
        <v>31</v>
      </c>
      <c r="P404" s="50">
        <f t="shared" si="357"/>
        <v>65</v>
      </c>
      <c r="Q404" s="50">
        <f t="shared" si="357"/>
        <v>159</v>
      </c>
      <c r="R404" s="50">
        <f t="shared" si="357"/>
        <v>240</v>
      </c>
      <c r="S404" s="50">
        <f t="shared" si="357"/>
        <v>319</v>
      </c>
      <c r="T404" s="50">
        <f t="shared" si="357"/>
        <v>479</v>
      </c>
      <c r="U404" s="50">
        <f t="shared" si="357"/>
        <v>639</v>
      </c>
      <c r="V404" s="50">
        <f t="shared" si="357"/>
        <v>873</v>
      </c>
      <c r="W404" s="50">
        <f t="shared" si="357"/>
        <v>1049</v>
      </c>
      <c r="X404" s="50">
        <f t="shared" si="357"/>
        <v>1225</v>
      </c>
      <c r="Y404" s="50">
        <f t="shared" si="357"/>
        <v>1579</v>
      </c>
      <c r="Z404" s="50">
        <f t="shared" si="357"/>
        <v>1931</v>
      </c>
      <c r="AA404" s="50">
        <f t="shared" si="357"/>
        <v>2463</v>
      </c>
      <c r="AB404" s="50">
        <f t="shared" si="357"/>
        <v>2996</v>
      </c>
      <c r="AC404" s="50">
        <f t="shared" si="357"/>
        <v>3534</v>
      </c>
      <c r="AD404" s="50">
        <f t="shared" si="357"/>
        <v>3538</v>
      </c>
      <c r="AE404" s="50">
        <f t="shared" si="357"/>
        <v>3544</v>
      </c>
      <c r="AF404" s="50">
        <f t="shared" si="357"/>
        <v>3847</v>
      </c>
      <c r="AG404" s="50">
        <f t="shared" si="357"/>
        <v>3848</v>
      </c>
      <c r="AH404" s="50">
        <f t="shared" si="357"/>
        <v>3861</v>
      </c>
      <c r="AI404" s="50">
        <f t="shared" si="357"/>
        <v>3870</v>
      </c>
      <c r="AJ404" s="50">
        <f t="shared" si="357"/>
        <v>3879</v>
      </c>
      <c r="AK404" s="50">
        <f t="shared" si="357"/>
        <v>3887</v>
      </c>
      <c r="AL404" s="50">
        <f t="shared" si="357"/>
        <v>3900</v>
      </c>
      <c r="AM404" s="50">
        <f t="shared" si="357"/>
        <v>3911</v>
      </c>
      <c r="AN404" s="50">
        <f t="shared" si="357"/>
        <v>3919</v>
      </c>
      <c r="AO404" s="50">
        <f t="shared" si="357"/>
        <v>3929</v>
      </c>
      <c r="AP404" s="50">
        <f t="shared" si="357"/>
        <v>4234</v>
      </c>
      <c r="AQ404" s="50">
        <f t="shared" si="357"/>
        <v>4241</v>
      </c>
      <c r="AR404" s="50">
        <f t="shared" si="357"/>
        <v>4258</v>
      </c>
      <c r="AS404" s="50">
        <f t="shared" si="357"/>
        <v>4271</v>
      </c>
      <c r="AT404" s="50">
        <f t="shared" si="357"/>
        <v>4283</v>
      </c>
      <c r="AU404" s="50">
        <f t="shared" si="357"/>
        <v>4295</v>
      </c>
      <c r="AV404" s="16"/>
    </row>
    <row r="405" spans="4:48" hidden="1">
      <c r="D405" s="1" t="s">
        <v>178</v>
      </c>
      <c r="E405" s="1"/>
      <c r="F405" s="4" t="s">
        <v>169</v>
      </c>
      <c r="H405" s="17"/>
      <c r="I405" s="50">
        <f t="shared" si="356"/>
        <v>0</v>
      </c>
      <c r="J405" s="50">
        <f t="shared" si="357"/>
        <v>0</v>
      </c>
      <c r="K405" s="50">
        <f t="shared" si="357"/>
        <v>0</v>
      </c>
      <c r="L405" s="50">
        <f t="shared" si="357"/>
        <v>0</v>
      </c>
      <c r="M405" s="50">
        <f t="shared" si="357"/>
        <v>0</v>
      </c>
      <c r="N405" s="50">
        <f t="shared" si="357"/>
        <v>0</v>
      </c>
      <c r="O405" s="50">
        <f t="shared" si="357"/>
        <v>31</v>
      </c>
      <c r="P405" s="50">
        <f t="shared" si="357"/>
        <v>31</v>
      </c>
      <c r="Q405" s="50">
        <f t="shared" si="357"/>
        <v>65</v>
      </c>
      <c r="R405" s="50">
        <f t="shared" si="357"/>
        <v>159</v>
      </c>
      <c r="S405" s="50">
        <f t="shared" si="357"/>
        <v>240</v>
      </c>
      <c r="T405" s="50">
        <f t="shared" si="357"/>
        <v>319</v>
      </c>
      <c r="U405" s="50">
        <f t="shared" si="357"/>
        <v>479</v>
      </c>
      <c r="V405" s="50">
        <f t="shared" si="357"/>
        <v>639</v>
      </c>
      <c r="W405" s="50">
        <f t="shared" si="357"/>
        <v>873</v>
      </c>
      <c r="X405" s="50">
        <f t="shared" si="357"/>
        <v>1049</v>
      </c>
      <c r="Y405" s="50">
        <f t="shared" si="357"/>
        <v>1225</v>
      </c>
      <c r="Z405" s="50">
        <f t="shared" si="357"/>
        <v>1579</v>
      </c>
      <c r="AA405" s="50">
        <f t="shared" si="357"/>
        <v>1931</v>
      </c>
      <c r="AB405" s="50">
        <f t="shared" si="357"/>
        <v>2463</v>
      </c>
      <c r="AC405" s="50">
        <f t="shared" si="357"/>
        <v>2996</v>
      </c>
      <c r="AD405" s="50">
        <f t="shared" si="357"/>
        <v>3534</v>
      </c>
      <c r="AE405" s="50">
        <f t="shared" si="357"/>
        <v>3538</v>
      </c>
      <c r="AF405" s="50">
        <f t="shared" si="357"/>
        <v>3544</v>
      </c>
      <c r="AG405" s="50">
        <f t="shared" si="357"/>
        <v>3847</v>
      </c>
      <c r="AH405" s="50">
        <f t="shared" si="357"/>
        <v>3848</v>
      </c>
      <c r="AI405" s="50">
        <f t="shared" si="357"/>
        <v>3861</v>
      </c>
      <c r="AJ405" s="50">
        <f t="shared" si="357"/>
        <v>3870</v>
      </c>
      <c r="AK405" s="50">
        <f t="shared" si="357"/>
        <v>3879</v>
      </c>
      <c r="AL405" s="50">
        <f t="shared" si="357"/>
        <v>3887</v>
      </c>
      <c r="AM405" s="50">
        <f t="shared" si="357"/>
        <v>3900</v>
      </c>
      <c r="AN405" s="50">
        <f t="shared" si="357"/>
        <v>3911</v>
      </c>
      <c r="AO405" s="50">
        <f t="shared" si="357"/>
        <v>3919</v>
      </c>
      <c r="AP405" s="50">
        <f t="shared" si="357"/>
        <v>3929</v>
      </c>
      <c r="AQ405" s="50">
        <f t="shared" si="357"/>
        <v>4234</v>
      </c>
      <c r="AR405" s="50">
        <f t="shared" si="357"/>
        <v>4241</v>
      </c>
      <c r="AS405" s="50">
        <f t="shared" si="357"/>
        <v>4258</v>
      </c>
      <c r="AT405" s="50">
        <f t="shared" si="357"/>
        <v>4271</v>
      </c>
      <c r="AU405" s="50">
        <f t="shared" si="357"/>
        <v>4283</v>
      </c>
      <c r="AV405" s="16"/>
    </row>
    <row r="406" spans="4:48" hidden="1">
      <c r="D406" s="1" t="s">
        <v>179</v>
      </c>
      <c r="E406" s="1"/>
      <c r="F406" s="4" t="s">
        <v>169</v>
      </c>
      <c r="H406" s="17"/>
      <c r="I406" s="50">
        <f t="shared" si="356"/>
        <v>0</v>
      </c>
      <c r="J406" s="50">
        <f t="shared" si="357"/>
        <v>0</v>
      </c>
      <c r="K406" s="50">
        <f t="shared" si="357"/>
        <v>0</v>
      </c>
      <c r="L406" s="50">
        <f t="shared" si="357"/>
        <v>0</v>
      </c>
      <c r="M406" s="50">
        <f t="shared" si="357"/>
        <v>0</v>
      </c>
      <c r="N406" s="50">
        <f t="shared" si="357"/>
        <v>0</v>
      </c>
      <c r="O406" s="50">
        <f t="shared" si="357"/>
        <v>0</v>
      </c>
      <c r="P406" s="50">
        <f t="shared" si="357"/>
        <v>31</v>
      </c>
      <c r="Q406" s="50">
        <f t="shared" si="357"/>
        <v>31</v>
      </c>
      <c r="R406" s="50">
        <f t="shared" si="357"/>
        <v>65</v>
      </c>
      <c r="S406" s="50">
        <f t="shared" si="357"/>
        <v>159</v>
      </c>
      <c r="T406" s="50">
        <f t="shared" si="357"/>
        <v>240</v>
      </c>
      <c r="U406" s="50">
        <f t="shared" si="357"/>
        <v>319</v>
      </c>
      <c r="V406" s="50">
        <f t="shared" si="357"/>
        <v>479</v>
      </c>
      <c r="W406" s="50">
        <f t="shared" si="357"/>
        <v>639</v>
      </c>
      <c r="X406" s="50">
        <f t="shared" si="357"/>
        <v>873</v>
      </c>
      <c r="Y406" s="50">
        <f t="shared" si="357"/>
        <v>1049</v>
      </c>
      <c r="Z406" s="50">
        <f t="shared" si="357"/>
        <v>1225</v>
      </c>
      <c r="AA406" s="50">
        <f t="shared" si="357"/>
        <v>1579</v>
      </c>
      <c r="AB406" s="50">
        <f t="shared" si="357"/>
        <v>1931</v>
      </c>
      <c r="AC406" s="50">
        <f t="shared" si="357"/>
        <v>2463</v>
      </c>
      <c r="AD406" s="50">
        <f t="shared" si="357"/>
        <v>2996</v>
      </c>
      <c r="AE406" s="50">
        <f t="shared" si="357"/>
        <v>3534</v>
      </c>
      <c r="AF406" s="50">
        <f t="shared" si="357"/>
        <v>3538</v>
      </c>
      <c r="AG406" s="50">
        <f t="shared" si="357"/>
        <v>3544</v>
      </c>
      <c r="AH406" s="50">
        <f t="shared" si="357"/>
        <v>3847</v>
      </c>
      <c r="AI406" s="50">
        <f t="shared" si="357"/>
        <v>3848</v>
      </c>
      <c r="AJ406" s="50">
        <f t="shared" si="357"/>
        <v>3861</v>
      </c>
      <c r="AK406" s="50">
        <f t="shared" si="357"/>
        <v>3870</v>
      </c>
      <c r="AL406" s="50">
        <f t="shared" si="357"/>
        <v>3879</v>
      </c>
      <c r="AM406" s="50">
        <f t="shared" si="357"/>
        <v>3887</v>
      </c>
      <c r="AN406" s="50">
        <f t="shared" si="357"/>
        <v>3900</v>
      </c>
      <c r="AO406" s="50">
        <f t="shared" si="357"/>
        <v>3911</v>
      </c>
      <c r="AP406" s="50">
        <f t="shared" si="357"/>
        <v>3919</v>
      </c>
      <c r="AQ406" s="50">
        <f t="shared" si="357"/>
        <v>3929</v>
      </c>
      <c r="AR406" s="50">
        <f t="shared" si="357"/>
        <v>4234</v>
      </c>
      <c r="AS406" s="50">
        <f t="shared" si="357"/>
        <v>4241</v>
      </c>
      <c r="AT406" s="50">
        <f t="shared" si="357"/>
        <v>4258</v>
      </c>
      <c r="AU406" s="50">
        <f t="shared" si="357"/>
        <v>4271</v>
      </c>
      <c r="AV406" s="16"/>
    </row>
    <row r="407" spans="4:48" hidden="1">
      <c r="D407" s="1" t="s">
        <v>180</v>
      </c>
      <c r="E407" s="1"/>
      <c r="F407" s="4" t="s">
        <v>169</v>
      </c>
      <c r="H407" s="17"/>
      <c r="I407" s="50">
        <f t="shared" si="356"/>
        <v>0</v>
      </c>
      <c r="J407" s="50">
        <f t="shared" si="357"/>
        <v>0</v>
      </c>
      <c r="K407" s="50">
        <f t="shared" si="357"/>
        <v>0</v>
      </c>
      <c r="L407" s="50">
        <f t="shared" si="357"/>
        <v>0</v>
      </c>
      <c r="M407" s="50">
        <f t="shared" si="357"/>
        <v>0</v>
      </c>
      <c r="N407" s="50">
        <f t="shared" si="357"/>
        <v>0</v>
      </c>
      <c r="O407" s="50">
        <f t="shared" si="357"/>
        <v>0</v>
      </c>
      <c r="P407" s="50">
        <f t="shared" si="357"/>
        <v>0</v>
      </c>
      <c r="Q407" s="50">
        <f t="shared" si="357"/>
        <v>31</v>
      </c>
      <c r="R407" s="50">
        <f t="shared" si="357"/>
        <v>31</v>
      </c>
      <c r="S407" s="50">
        <f t="shared" si="357"/>
        <v>65</v>
      </c>
      <c r="T407" s="50">
        <f t="shared" si="357"/>
        <v>159</v>
      </c>
      <c r="U407" s="50">
        <f t="shared" si="357"/>
        <v>240</v>
      </c>
      <c r="V407" s="50">
        <f t="shared" si="357"/>
        <v>319</v>
      </c>
      <c r="W407" s="50">
        <f t="shared" si="357"/>
        <v>479</v>
      </c>
      <c r="X407" s="50">
        <f t="shared" si="357"/>
        <v>639</v>
      </c>
      <c r="Y407" s="50">
        <f t="shared" si="357"/>
        <v>873</v>
      </c>
      <c r="Z407" s="50">
        <f t="shared" si="357"/>
        <v>1049</v>
      </c>
      <c r="AA407" s="50">
        <f t="shared" si="357"/>
        <v>1225</v>
      </c>
      <c r="AB407" s="50">
        <f t="shared" si="357"/>
        <v>1579</v>
      </c>
      <c r="AC407" s="50">
        <f t="shared" si="357"/>
        <v>1931</v>
      </c>
      <c r="AD407" s="50">
        <f t="shared" si="357"/>
        <v>2463</v>
      </c>
      <c r="AE407" s="50">
        <f t="shared" si="357"/>
        <v>2996</v>
      </c>
      <c r="AF407" s="50">
        <f t="shared" si="357"/>
        <v>3534</v>
      </c>
      <c r="AG407" s="50">
        <f t="shared" si="357"/>
        <v>3538</v>
      </c>
      <c r="AH407" s="50">
        <f t="shared" si="357"/>
        <v>3544</v>
      </c>
      <c r="AI407" s="50">
        <f t="shared" si="357"/>
        <v>3847</v>
      </c>
      <c r="AJ407" s="50">
        <f t="shared" si="357"/>
        <v>3848</v>
      </c>
      <c r="AK407" s="50">
        <f t="shared" si="357"/>
        <v>3861</v>
      </c>
      <c r="AL407" s="50">
        <f t="shared" si="357"/>
        <v>3870</v>
      </c>
      <c r="AM407" s="50">
        <f t="shared" si="357"/>
        <v>3879</v>
      </c>
      <c r="AN407" s="50">
        <f t="shared" si="357"/>
        <v>3887</v>
      </c>
      <c r="AO407" s="50">
        <f t="shared" si="357"/>
        <v>3900</v>
      </c>
      <c r="AP407" s="50">
        <f t="shared" si="357"/>
        <v>3911</v>
      </c>
      <c r="AQ407" s="50">
        <f t="shared" si="357"/>
        <v>3919</v>
      </c>
      <c r="AR407" s="50">
        <f t="shared" si="357"/>
        <v>3929</v>
      </c>
      <c r="AS407" s="50">
        <f t="shared" si="357"/>
        <v>4234</v>
      </c>
      <c r="AT407" s="50">
        <f t="shared" si="357"/>
        <v>4241</v>
      </c>
      <c r="AU407" s="50">
        <f t="shared" si="357"/>
        <v>4258</v>
      </c>
      <c r="AV407" s="16"/>
    </row>
    <row r="408" spans="4:48" hidden="1">
      <c r="D408" s="1" t="s">
        <v>181</v>
      </c>
      <c r="E408" s="1"/>
      <c r="F408" s="4" t="s">
        <v>169</v>
      </c>
      <c r="H408" s="17"/>
      <c r="I408" s="50">
        <f t="shared" si="356"/>
        <v>0</v>
      </c>
      <c r="J408" s="50">
        <f t="shared" si="357"/>
        <v>0</v>
      </c>
      <c r="K408" s="50">
        <f t="shared" si="357"/>
        <v>0</v>
      </c>
      <c r="L408" s="50">
        <f t="shared" si="357"/>
        <v>0</v>
      </c>
      <c r="M408" s="50">
        <f t="shared" si="357"/>
        <v>0</v>
      </c>
      <c r="N408" s="50">
        <f t="shared" si="357"/>
        <v>0</v>
      </c>
      <c r="O408" s="50">
        <f t="shared" si="357"/>
        <v>0</v>
      </c>
      <c r="P408" s="50">
        <f t="shared" si="357"/>
        <v>0</v>
      </c>
      <c r="Q408" s="50">
        <f t="shared" si="357"/>
        <v>0</v>
      </c>
      <c r="R408" s="50">
        <f t="shared" si="357"/>
        <v>31</v>
      </c>
      <c r="S408" s="50">
        <f t="shared" si="357"/>
        <v>31</v>
      </c>
      <c r="T408" s="50">
        <f t="shared" si="357"/>
        <v>65</v>
      </c>
      <c r="U408" s="50">
        <f t="shared" si="357"/>
        <v>159</v>
      </c>
      <c r="V408" s="50">
        <f t="shared" si="357"/>
        <v>240</v>
      </c>
      <c r="W408" s="50">
        <f t="shared" si="357"/>
        <v>319</v>
      </c>
      <c r="X408" s="50">
        <f t="shared" si="357"/>
        <v>479</v>
      </c>
      <c r="Y408" s="50">
        <f t="shared" si="357"/>
        <v>639</v>
      </c>
      <c r="Z408" s="50">
        <f t="shared" si="357"/>
        <v>873</v>
      </c>
      <c r="AA408" s="50">
        <f t="shared" si="357"/>
        <v>1049</v>
      </c>
      <c r="AB408" s="50">
        <f t="shared" si="357"/>
        <v>1225</v>
      </c>
      <c r="AC408" s="50">
        <f t="shared" si="357"/>
        <v>1579</v>
      </c>
      <c r="AD408" s="50">
        <f t="shared" si="357"/>
        <v>1931</v>
      </c>
      <c r="AE408" s="50">
        <f t="shared" si="357"/>
        <v>2463</v>
      </c>
      <c r="AF408" s="50">
        <f t="shared" si="357"/>
        <v>2996</v>
      </c>
      <c r="AG408" s="50">
        <f t="shared" si="357"/>
        <v>3534</v>
      </c>
      <c r="AH408" s="50">
        <f t="shared" si="357"/>
        <v>3538</v>
      </c>
      <c r="AI408" s="50">
        <f t="shared" si="357"/>
        <v>3544</v>
      </c>
      <c r="AJ408" s="50">
        <f t="shared" si="357"/>
        <v>3847</v>
      </c>
      <c r="AK408" s="50">
        <f t="shared" si="357"/>
        <v>3848</v>
      </c>
      <c r="AL408" s="50">
        <f t="shared" si="357"/>
        <v>3861</v>
      </c>
      <c r="AM408" s="50">
        <f t="shared" si="357"/>
        <v>3870</v>
      </c>
      <c r="AN408" s="50">
        <f t="shared" si="357"/>
        <v>3879</v>
      </c>
      <c r="AO408" s="50">
        <f t="shared" si="357"/>
        <v>3887</v>
      </c>
      <c r="AP408" s="50">
        <f t="shared" si="357"/>
        <v>3900</v>
      </c>
      <c r="AQ408" s="50">
        <f t="shared" si="357"/>
        <v>3911</v>
      </c>
      <c r="AR408" s="50">
        <f t="shared" si="357"/>
        <v>3919</v>
      </c>
      <c r="AS408" s="50">
        <f t="shared" si="357"/>
        <v>3929</v>
      </c>
      <c r="AT408" s="50">
        <f t="shared" si="357"/>
        <v>4234</v>
      </c>
      <c r="AU408" s="50">
        <f t="shared" si="357"/>
        <v>4241</v>
      </c>
      <c r="AV408" s="16"/>
    </row>
    <row r="409" spans="4:48" hidden="1">
      <c r="D409" s="1" t="s">
        <v>182</v>
      </c>
      <c r="E409" s="1"/>
      <c r="F409" s="4" t="s">
        <v>169</v>
      </c>
      <c r="H409" s="17"/>
      <c r="I409" s="50">
        <f t="shared" si="356"/>
        <v>0</v>
      </c>
      <c r="J409" s="50">
        <f t="shared" si="357"/>
        <v>0</v>
      </c>
      <c r="K409" s="50">
        <f t="shared" si="357"/>
        <v>0</v>
      </c>
      <c r="L409" s="50">
        <f t="shared" si="357"/>
        <v>0</v>
      </c>
      <c r="M409" s="50">
        <f t="shared" si="357"/>
        <v>0</v>
      </c>
      <c r="N409" s="50">
        <f t="shared" ref="J409:AU417" si="358">N259+N289+N319+N349+N379</f>
        <v>0</v>
      </c>
      <c r="O409" s="50">
        <f t="shared" si="358"/>
        <v>0</v>
      </c>
      <c r="P409" s="50">
        <f t="shared" si="358"/>
        <v>0</v>
      </c>
      <c r="Q409" s="50">
        <f t="shared" si="358"/>
        <v>0</v>
      </c>
      <c r="R409" s="50">
        <f t="shared" si="358"/>
        <v>0</v>
      </c>
      <c r="S409" s="50">
        <f t="shared" si="358"/>
        <v>31</v>
      </c>
      <c r="T409" s="50">
        <f t="shared" si="358"/>
        <v>31</v>
      </c>
      <c r="U409" s="50">
        <f t="shared" si="358"/>
        <v>65</v>
      </c>
      <c r="V409" s="50">
        <f t="shared" si="358"/>
        <v>159</v>
      </c>
      <c r="W409" s="50">
        <f t="shared" si="358"/>
        <v>240</v>
      </c>
      <c r="X409" s="50">
        <f t="shared" si="358"/>
        <v>319</v>
      </c>
      <c r="Y409" s="50">
        <f t="shared" si="358"/>
        <v>479</v>
      </c>
      <c r="Z409" s="50">
        <f t="shared" si="358"/>
        <v>639</v>
      </c>
      <c r="AA409" s="50">
        <f t="shared" si="358"/>
        <v>873</v>
      </c>
      <c r="AB409" s="50">
        <f t="shared" si="358"/>
        <v>1049</v>
      </c>
      <c r="AC409" s="50">
        <f t="shared" si="358"/>
        <v>1225</v>
      </c>
      <c r="AD409" s="50">
        <f t="shared" si="358"/>
        <v>1579</v>
      </c>
      <c r="AE409" s="50">
        <f t="shared" si="358"/>
        <v>1931</v>
      </c>
      <c r="AF409" s="50">
        <f t="shared" si="358"/>
        <v>2463</v>
      </c>
      <c r="AG409" s="50">
        <f t="shared" si="358"/>
        <v>2996</v>
      </c>
      <c r="AH409" s="50">
        <f t="shared" si="358"/>
        <v>3534</v>
      </c>
      <c r="AI409" s="50">
        <f t="shared" si="358"/>
        <v>3538</v>
      </c>
      <c r="AJ409" s="50">
        <f t="shared" si="358"/>
        <v>3544</v>
      </c>
      <c r="AK409" s="50">
        <f t="shared" si="358"/>
        <v>3847</v>
      </c>
      <c r="AL409" s="50">
        <f t="shared" si="358"/>
        <v>3848</v>
      </c>
      <c r="AM409" s="50">
        <f t="shared" si="358"/>
        <v>3861</v>
      </c>
      <c r="AN409" s="50">
        <f t="shared" si="358"/>
        <v>3870</v>
      </c>
      <c r="AO409" s="50">
        <f t="shared" si="358"/>
        <v>3879</v>
      </c>
      <c r="AP409" s="50">
        <f t="shared" si="358"/>
        <v>3887</v>
      </c>
      <c r="AQ409" s="50">
        <f t="shared" si="358"/>
        <v>3900</v>
      </c>
      <c r="AR409" s="50">
        <f t="shared" si="358"/>
        <v>3911</v>
      </c>
      <c r="AS409" s="50">
        <f t="shared" si="358"/>
        <v>3919</v>
      </c>
      <c r="AT409" s="50">
        <f t="shared" si="358"/>
        <v>3929</v>
      </c>
      <c r="AU409" s="50">
        <f t="shared" si="358"/>
        <v>4234</v>
      </c>
      <c r="AV409" s="16"/>
    </row>
    <row r="410" spans="4:48" hidden="1">
      <c r="D410" s="1" t="s">
        <v>183</v>
      </c>
      <c r="E410" s="1"/>
      <c r="F410" s="4" t="s">
        <v>169</v>
      </c>
      <c r="H410" s="17"/>
      <c r="I410" s="50">
        <f t="shared" si="356"/>
        <v>0</v>
      </c>
      <c r="J410" s="50">
        <f t="shared" si="358"/>
        <v>0</v>
      </c>
      <c r="K410" s="50">
        <f t="shared" si="358"/>
        <v>0</v>
      </c>
      <c r="L410" s="50">
        <f t="shared" si="358"/>
        <v>0</v>
      </c>
      <c r="M410" s="50">
        <f t="shared" si="358"/>
        <v>0</v>
      </c>
      <c r="N410" s="50">
        <f t="shared" si="358"/>
        <v>0</v>
      </c>
      <c r="O410" s="50">
        <f t="shared" si="358"/>
        <v>0</v>
      </c>
      <c r="P410" s="50">
        <f t="shared" si="358"/>
        <v>0</v>
      </c>
      <c r="Q410" s="50">
        <f t="shared" si="358"/>
        <v>0</v>
      </c>
      <c r="R410" s="50">
        <f t="shared" si="358"/>
        <v>0</v>
      </c>
      <c r="S410" s="50">
        <f t="shared" si="358"/>
        <v>0</v>
      </c>
      <c r="T410" s="50">
        <f t="shared" si="358"/>
        <v>31</v>
      </c>
      <c r="U410" s="50">
        <f t="shared" si="358"/>
        <v>31</v>
      </c>
      <c r="V410" s="50">
        <f t="shared" si="358"/>
        <v>65</v>
      </c>
      <c r="W410" s="50">
        <f t="shared" si="358"/>
        <v>159</v>
      </c>
      <c r="X410" s="50">
        <f t="shared" si="358"/>
        <v>240</v>
      </c>
      <c r="Y410" s="50">
        <f t="shared" si="358"/>
        <v>319</v>
      </c>
      <c r="Z410" s="50">
        <f t="shared" si="358"/>
        <v>479</v>
      </c>
      <c r="AA410" s="50">
        <f t="shared" si="358"/>
        <v>639</v>
      </c>
      <c r="AB410" s="50">
        <f t="shared" si="358"/>
        <v>873</v>
      </c>
      <c r="AC410" s="50">
        <f t="shared" si="358"/>
        <v>1049</v>
      </c>
      <c r="AD410" s="50">
        <f t="shared" si="358"/>
        <v>1225</v>
      </c>
      <c r="AE410" s="50">
        <f t="shared" si="358"/>
        <v>1579</v>
      </c>
      <c r="AF410" s="50">
        <f t="shared" si="358"/>
        <v>1931</v>
      </c>
      <c r="AG410" s="50">
        <f t="shared" si="358"/>
        <v>2463</v>
      </c>
      <c r="AH410" s="50">
        <f t="shared" si="358"/>
        <v>2996</v>
      </c>
      <c r="AI410" s="50">
        <f t="shared" si="358"/>
        <v>3534</v>
      </c>
      <c r="AJ410" s="50">
        <f t="shared" si="358"/>
        <v>3538</v>
      </c>
      <c r="AK410" s="50">
        <f t="shared" si="358"/>
        <v>3544</v>
      </c>
      <c r="AL410" s="50">
        <f t="shared" si="358"/>
        <v>3847</v>
      </c>
      <c r="AM410" s="50">
        <f t="shared" si="358"/>
        <v>3848</v>
      </c>
      <c r="AN410" s="50">
        <f t="shared" si="358"/>
        <v>3861</v>
      </c>
      <c r="AO410" s="50">
        <f t="shared" si="358"/>
        <v>3870</v>
      </c>
      <c r="AP410" s="50">
        <f t="shared" si="358"/>
        <v>3879</v>
      </c>
      <c r="AQ410" s="50">
        <f t="shared" si="358"/>
        <v>3887</v>
      </c>
      <c r="AR410" s="50">
        <f t="shared" si="358"/>
        <v>3900</v>
      </c>
      <c r="AS410" s="50">
        <f t="shared" si="358"/>
        <v>3911</v>
      </c>
      <c r="AT410" s="50">
        <f t="shared" si="358"/>
        <v>3919</v>
      </c>
      <c r="AU410" s="50">
        <f t="shared" si="358"/>
        <v>3929</v>
      </c>
      <c r="AV410" s="16"/>
    </row>
    <row r="411" spans="4:48" hidden="1">
      <c r="D411" s="1" t="s">
        <v>184</v>
      </c>
      <c r="E411" s="1"/>
      <c r="F411" s="4" t="s">
        <v>169</v>
      </c>
      <c r="H411" s="17"/>
      <c r="I411" s="50">
        <f t="shared" si="356"/>
        <v>0</v>
      </c>
      <c r="J411" s="50">
        <f t="shared" si="358"/>
        <v>0</v>
      </c>
      <c r="K411" s="50">
        <f t="shared" si="358"/>
        <v>0</v>
      </c>
      <c r="L411" s="50">
        <f t="shared" si="358"/>
        <v>0</v>
      </c>
      <c r="M411" s="50">
        <f t="shared" si="358"/>
        <v>0</v>
      </c>
      <c r="N411" s="50">
        <f t="shared" si="358"/>
        <v>0</v>
      </c>
      <c r="O411" s="50">
        <f t="shared" si="358"/>
        <v>0</v>
      </c>
      <c r="P411" s="50">
        <f t="shared" si="358"/>
        <v>0</v>
      </c>
      <c r="Q411" s="50">
        <f t="shared" si="358"/>
        <v>0</v>
      </c>
      <c r="R411" s="50">
        <f t="shared" si="358"/>
        <v>0</v>
      </c>
      <c r="S411" s="50">
        <f t="shared" si="358"/>
        <v>0</v>
      </c>
      <c r="T411" s="50">
        <f t="shared" si="358"/>
        <v>0</v>
      </c>
      <c r="U411" s="50">
        <f t="shared" si="358"/>
        <v>31</v>
      </c>
      <c r="V411" s="50">
        <f t="shared" si="358"/>
        <v>31</v>
      </c>
      <c r="W411" s="50">
        <f t="shared" si="358"/>
        <v>65</v>
      </c>
      <c r="X411" s="50">
        <f t="shared" si="358"/>
        <v>159</v>
      </c>
      <c r="Y411" s="50">
        <f t="shared" si="358"/>
        <v>240</v>
      </c>
      <c r="Z411" s="50">
        <f t="shared" si="358"/>
        <v>319</v>
      </c>
      <c r="AA411" s="50">
        <f t="shared" si="358"/>
        <v>479</v>
      </c>
      <c r="AB411" s="50">
        <f t="shared" si="358"/>
        <v>639</v>
      </c>
      <c r="AC411" s="50">
        <f t="shared" si="358"/>
        <v>873</v>
      </c>
      <c r="AD411" s="50">
        <f t="shared" si="358"/>
        <v>1049</v>
      </c>
      <c r="AE411" s="50">
        <f t="shared" si="358"/>
        <v>1225</v>
      </c>
      <c r="AF411" s="50">
        <f t="shared" si="358"/>
        <v>1579</v>
      </c>
      <c r="AG411" s="50">
        <f t="shared" si="358"/>
        <v>1931</v>
      </c>
      <c r="AH411" s="50">
        <f t="shared" si="358"/>
        <v>2463</v>
      </c>
      <c r="AI411" s="50">
        <f t="shared" si="358"/>
        <v>2996</v>
      </c>
      <c r="AJ411" s="50">
        <f t="shared" si="358"/>
        <v>3534</v>
      </c>
      <c r="AK411" s="50">
        <f t="shared" si="358"/>
        <v>3538</v>
      </c>
      <c r="AL411" s="50">
        <f t="shared" si="358"/>
        <v>3544</v>
      </c>
      <c r="AM411" s="50">
        <f t="shared" si="358"/>
        <v>3847</v>
      </c>
      <c r="AN411" s="50">
        <f t="shared" si="358"/>
        <v>3848</v>
      </c>
      <c r="AO411" s="50">
        <f t="shared" si="358"/>
        <v>3861</v>
      </c>
      <c r="AP411" s="50">
        <f t="shared" si="358"/>
        <v>3870</v>
      </c>
      <c r="AQ411" s="50">
        <f t="shared" si="358"/>
        <v>3879</v>
      </c>
      <c r="AR411" s="50">
        <f t="shared" si="358"/>
        <v>3887</v>
      </c>
      <c r="AS411" s="50">
        <f t="shared" si="358"/>
        <v>3900</v>
      </c>
      <c r="AT411" s="50">
        <f t="shared" si="358"/>
        <v>3911</v>
      </c>
      <c r="AU411" s="50">
        <f t="shared" si="358"/>
        <v>3919</v>
      </c>
      <c r="AV411" s="16"/>
    </row>
    <row r="412" spans="4:48" hidden="1">
      <c r="H412" s="17"/>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16"/>
    </row>
    <row r="413" spans="4:48" hidden="1">
      <c r="D413" s="1" t="s">
        <v>185</v>
      </c>
      <c r="F413" s="4" t="s">
        <v>169</v>
      </c>
      <c r="H413" s="17"/>
      <c r="I413" s="50">
        <f t="shared" si="356"/>
        <v>0</v>
      </c>
      <c r="J413" s="50">
        <f t="shared" si="358"/>
        <v>0</v>
      </c>
      <c r="K413" s="50">
        <f t="shared" si="358"/>
        <v>0</v>
      </c>
      <c r="L413" s="50">
        <f t="shared" si="358"/>
        <v>31</v>
      </c>
      <c r="M413" s="50">
        <f t="shared" si="358"/>
        <v>62</v>
      </c>
      <c r="N413" s="50">
        <f t="shared" si="358"/>
        <v>127</v>
      </c>
      <c r="O413" s="50">
        <f t="shared" si="358"/>
        <v>286</v>
      </c>
      <c r="P413" s="50">
        <f t="shared" si="358"/>
        <v>526</v>
      </c>
      <c r="Q413" s="50">
        <f t="shared" si="358"/>
        <v>845</v>
      </c>
      <c r="R413" s="50">
        <f t="shared" si="358"/>
        <v>1324</v>
      </c>
      <c r="S413" s="50">
        <f t="shared" si="358"/>
        <v>1963</v>
      </c>
      <c r="T413" s="50">
        <f t="shared" si="358"/>
        <v>2836</v>
      </c>
      <c r="U413" s="50">
        <f t="shared" si="358"/>
        <v>3885</v>
      </c>
      <c r="V413" s="50">
        <f t="shared" si="358"/>
        <v>5079</v>
      </c>
      <c r="W413" s="50">
        <f t="shared" si="358"/>
        <v>6627</v>
      </c>
      <c r="X413" s="50">
        <f t="shared" si="358"/>
        <v>8493</v>
      </c>
      <c r="Y413" s="50">
        <f t="shared" si="358"/>
        <v>10797</v>
      </c>
      <c r="Z413" s="50">
        <f t="shared" si="358"/>
        <v>13553</v>
      </c>
      <c r="AA413" s="50">
        <f t="shared" si="358"/>
        <v>16768</v>
      </c>
      <c r="AB413" s="50">
        <f t="shared" si="358"/>
        <v>19827</v>
      </c>
      <c r="AC413" s="50">
        <f t="shared" si="358"/>
        <v>22732</v>
      </c>
      <c r="AD413" s="50">
        <f t="shared" si="358"/>
        <v>25706</v>
      </c>
      <c r="AE413" s="50">
        <f t="shared" si="358"/>
        <v>28505</v>
      </c>
      <c r="AF413" s="50">
        <f t="shared" si="358"/>
        <v>31141</v>
      </c>
      <c r="AG413" s="50">
        <f t="shared" si="358"/>
        <v>33432</v>
      </c>
      <c r="AH413" s="50">
        <f t="shared" si="358"/>
        <v>35380</v>
      </c>
      <c r="AI413" s="50">
        <f t="shared" si="358"/>
        <v>36804</v>
      </c>
      <c r="AJ413" s="50">
        <f t="shared" si="358"/>
        <v>37708</v>
      </c>
      <c r="AK413" s="50">
        <f t="shared" si="358"/>
        <v>38085</v>
      </c>
      <c r="AL413" s="50">
        <f t="shared" si="358"/>
        <v>38466</v>
      </c>
      <c r="AM413" s="50">
        <f t="shared" si="358"/>
        <v>38851</v>
      </c>
      <c r="AN413" s="50">
        <f t="shared" si="358"/>
        <v>39238</v>
      </c>
      <c r="AO413" s="50">
        <f t="shared" si="358"/>
        <v>39631</v>
      </c>
      <c r="AP413" s="50">
        <f t="shared" si="358"/>
        <v>40028</v>
      </c>
      <c r="AQ413" s="50">
        <f t="shared" si="358"/>
        <v>40429</v>
      </c>
      <c r="AR413" s="50">
        <f t="shared" si="358"/>
        <v>40833</v>
      </c>
      <c r="AS413" s="50">
        <f t="shared" si="358"/>
        <v>41241</v>
      </c>
      <c r="AT413" s="50">
        <f t="shared" si="358"/>
        <v>41653</v>
      </c>
      <c r="AU413" s="50">
        <f t="shared" si="358"/>
        <v>42070</v>
      </c>
      <c r="AV413" s="16"/>
    </row>
    <row r="414" spans="4:48" hidden="1">
      <c r="H414" s="17"/>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16"/>
    </row>
    <row r="415" spans="4:48" hidden="1">
      <c r="D415" s="1" t="s">
        <v>186</v>
      </c>
      <c r="F415" s="4" t="s">
        <v>169</v>
      </c>
      <c r="H415" s="17"/>
      <c r="I415" s="50">
        <f t="shared" si="356"/>
        <v>2882</v>
      </c>
      <c r="J415" s="50">
        <f t="shared" si="358"/>
        <v>3175</v>
      </c>
      <c r="K415" s="50">
        <f t="shared" si="358"/>
        <v>3172</v>
      </c>
      <c r="L415" s="50">
        <f t="shared" si="358"/>
        <v>3146</v>
      </c>
      <c r="M415" s="50">
        <f t="shared" si="358"/>
        <v>3148</v>
      </c>
      <c r="N415" s="50">
        <f t="shared" si="358"/>
        <v>3117</v>
      </c>
      <c r="O415" s="50">
        <f t="shared" si="358"/>
        <v>3025</v>
      </c>
      <c r="P415" s="50">
        <f t="shared" si="358"/>
        <v>2949</v>
      </c>
      <c r="Q415" s="50">
        <f t="shared" si="358"/>
        <v>2872</v>
      </c>
      <c r="R415" s="50">
        <f t="shared" si="358"/>
        <v>2714</v>
      </c>
      <c r="S415" s="50">
        <f t="shared" si="358"/>
        <v>2558</v>
      </c>
      <c r="T415" s="50">
        <f t="shared" si="358"/>
        <v>2621</v>
      </c>
      <c r="U415" s="50">
        <f t="shared" si="358"/>
        <v>2444</v>
      </c>
      <c r="V415" s="50">
        <f t="shared" si="358"/>
        <v>2277</v>
      </c>
      <c r="W415" s="50">
        <f t="shared" si="358"/>
        <v>1929</v>
      </c>
      <c r="X415" s="50">
        <f t="shared" si="358"/>
        <v>1581</v>
      </c>
      <c r="Y415" s="50">
        <f t="shared" si="358"/>
        <v>1056</v>
      </c>
      <c r="Z415" s="50">
        <f t="shared" si="358"/>
        <v>530</v>
      </c>
      <c r="AA415" s="50">
        <f t="shared" si="358"/>
        <v>0</v>
      </c>
      <c r="AB415" s="50">
        <f t="shared" si="358"/>
        <v>0</v>
      </c>
      <c r="AC415" s="50">
        <f t="shared" si="358"/>
        <v>0</v>
      </c>
      <c r="AD415" s="50">
        <f t="shared" si="358"/>
        <v>0</v>
      </c>
      <c r="AE415" s="50">
        <f t="shared" si="358"/>
        <v>0</v>
      </c>
      <c r="AF415" s="50">
        <f t="shared" si="358"/>
        <v>0</v>
      </c>
      <c r="AG415" s="50">
        <f t="shared" si="358"/>
        <v>0</v>
      </c>
      <c r="AH415" s="50">
        <f t="shared" si="358"/>
        <v>0</v>
      </c>
      <c r="AI415" s="50">
        <f t="shared" si="358"/>
        <v>0</v>
      </c>
      <c r="AJ415" s="50">
        <f t="shared" si="358"/>
        <v>0</v>
      </c>
      <c r="AK415" s="50">
        <f t="shared" si="358"/>
        <v>0</v>
      </c>
      <c r="AL415" s="50">
        <f t="shared" si="358"/>
        <v>0</v>
      </c>
      <c r="AM415" s="50">
        <f t="shared" si="358"/>
        <v>0</v>
      </c>
      <c r="AN415" s="50">
        <f t="shared" si="358"/>
        <v>0</v>
      </c>
      <c r="AO415" s="50">
        <f t="shared" si="358"/>
        <v>0</v>
      </c>
      <c r="AP415" s="50">
        <f t="shared" si="358"/>
        <v>0</v>
      </c>
      <c r="AQ415" s="50">
        <f t="shared" si="358"/>
        <v>0</v>
      </c>
      <c r="AR415" s="50">
        <f t="shared" si="358"/>
        <v>0</v>
      </c>
      <c r="AS415" s="50">
        <f t="shared" si="358"/>
        <v>0</v>
      </c>
      <c r="AT415" s="50">
        <f t="shared" si="358"/>
        <v>0</v>
      </c>
      <c r="AU415" s="50">
        <f t="shared" si="358"/>
        <v>0</v>
      </c>
      <c r="AV415" s="16"/>
    </row>
    <row r="416" spans="4:48" hidden="1">
      <c r="D416" s="1" t="s">
        <v>187</v>
      </c>
      <c r="F416" s="4" t="s">
        <v>169</v>
      </c>
      <c r="H416" s="17"/>
      <c r="I416" s="50">
        <f t="shared" si="356"/>
        <v>2882</v>
      </c>
      <c r="J416" s="50">
        <f t="shared" si="358"/>
        <v>2882</v>
      </c>
      <c r="K416" s="50">
        <f t="shared" si="358"/>
        <v>3175</v>
      </c>
      <c r="L416" s="50">
        <f t="shared" si="358"/>
        <v>3172</v>
      </c>
      <c r="M416" s="50">
        <f t="shared" si="358"/>
        <v>3146</v>
      </c>
      <c r="N416" s="50">
        <f t="shared" si="358"/>
        <v>3148</v>
      </c>
      <c r="O416" s="50">
        <f t="shared" si="358"/>
        <v>3117</v>
      </c>
      <c r="P416" s="50">
        <f t="shared" si="358"/>
        <v>3025</v>
      </c>
      <c r="Q416" s="50">
        <f t="shared" si="358"/>
        <v>2949</v>
      </c>
      <c r="R416" s="50">
        <f t="shared" si="358"/>
        <v>2872</v>
      </c>
      <c r="S416" s="50">
        <f t="shared" si="358"/>
        <v>2714</v>
      </c>
      <c r="T416" s="50">
        <f t="shared" si="358"/>
        <v>2558</v>
      </c>
      <c r="U416" s="50">
        <f t="shared" si="358"/>
        <v>2621</v>
      </c>
      <c r="V416" s="50">
        <f t="shared" si="358"/>
        <v>2444</v>
      </c>
      <c r="W416" s="50">
        <f t="shared" si="358"/>
        <v>2277</v>
      </c>
      <c r="X416" s="50">
        <f t="shared" si="358"/>
        <v>1929</v>
      </c>
      <c r="Y416" s="50">
        <f t="shared" si="358"/>
        <v>1581</v>
      </c>
      <c r="Z416" s="50">
        <f t="shared" si="358"/>
        <v>1056</v>
      </c>
      <c r="AA416" s="50">
        <f t="shared" si="358"/>
        <v>530</v>
      </c>
      <c r="AB416" s="50">
        <f t="shared" si="358"/>
        <v>0</v>
      </c>
      <c r="AC416" s="50">
        <f t="shared" si="358"/>
        <v>0</v>
      </c>
      <c r="AD416" s="50">
        <f t="shared" si="358"/>
        <v>0</v>
      </c>
      <c r="AE416" s="50">
        <f t="shared" si="358"/>
        <v>0</v>
      </c>
      <c r="AF416" s="50">
        <f t="shared" si="358"/>
        <v>0</v>
      </c>
      <c r="AG416" s="50">
        <f t="shared" si="358"/>
        <v>0</v>
      </c>
      <c r="AH416" s="50">
        <f t="shared" si="358"/>
        <v>0</v>
      </c>
      <c r="AI416" s="50">
        <f t="shared" si="358"/>
        <v>0</v>
      </c>
      <c r="AJ416" s="50">
        <f t="shared" si="358"/>
        <v>0</v>
      </c>
      <c r="AK416" s="50">
        <f t="shared" si="358"/>
        <v>0</v>
      </c>
      <c r="AL416" s="50">
        <f t="shared" si="358"/>
        <v>0</v>
      </c>
      <c r="AM416" s="50">
        <f t="shared" si="358"/>
        <v>0</v>
      </c>
      <c r="AN416" s="50">
        <f t="shared" si="358"/>
        <v>0</v>
      </c>
      <c r="AO416" s="50">
        <f t="shared" si="358"/>
        <v>0</v>
      </c>
      <c r="AP416" s="50">
        <f t="shared" si="358"/>
        <v>0</v>
      </c>
      <c r="AQ416" s="50">
        <f t="shared" si="358"/>
        <v>0</v>
      </c>
      <c r="AR416" s="50">
        <f t="shared" si="358"/>
        <v>0</v>
      </c>
      <c r="AS416" s="50">
        <f t="shared" si="358"/>
        <v>0</v>
      </c>
      <c r="AT416" s="50">
        <f t="shared" si="358"/>
        <v>0</v>
      </c>
      <c r="AU416" s="50">
        <f t="shared" si="358"/>
        <v>0</v>
      </c>
      <c r="AV416" s="16"/>
    </row>
    <row r="417" spans="4:48" hidden="1">
      <c r="D417" s="1" t="s">
        <v>188</v>
      </c>
      <c r="F417" s="4" t="s">
        <v>169</v>
      </c>
      <c r="H417" s="17"/>
      <c r="I417" s="50">
        <f t="shared" si="356"/>
        <v>2882</v>
      </c>
      <c r="J417" s="50">
        <f t="shared" si="358"/>
        <v>2882</v>
      </c>
      <c r="K417" s="50">
        <f t="shared" si="358"/>
        <v>2882</v>
      </c>
      <c r="L417" s="50">
        <f t="shared" si="358"/>
        <v>3175</v>
      </c>
      <c r="M417" s="50">
        <f t="shared" si="358"/>
        <v>3172</v>
      </c>
      <c r="N417" s="50">
        <f t="shared" si="358"/>
        <v>3146</v>
      </c>
      <c r="O417" s="50">
        <f t="shared" si="358"/>
        <v>3148</v>
      </c>
      <c r="P417" s="50">
        <f t="shared" si="358"/>
        <v>3117</v>
      </c>
      <c r="Q417" s="50">
        <f t="shared" si="358"/>
        <v>3025</v>
      </c>
      <c r="R417" s="50">
        <f t="shared" si="358"/>
        <v>2949</v>
      </c>
      <c r="S417" s="50">
        <f t="shared" si="358"/>
        <v>2872</v>
      </c>
      <c r="T417" s="50">
        <f t="shared" si="358"/>
        <v>2714</v>
      </c>
      <c r="U417" s="50">
        <f t="shared" si="358"/>
        <v>2558</v>
      </c>
      <c r="V417" s="50">
        <f t="shared" si="358"/>
        <v>2621</v>
      </c>
      <c r="W417" s="50">
        <f t="shared" si="358"/>
        <v>2444</v>
      </c>
      <c r="X417" s="50">
        <f t="shared" si="358"/>
        <v>2277</v>
      </c>
      <c r="Y417" s="50">
        <f t="shared" si="358"/>
        <v>1929</v>
      </c>
      <c r="Z417" s="50">
        <f t="shared" si="358"/>
        <v>1581</v>
      </c>
      <c r="AA417" s="50">
        <f t="shared" si="358"/>
        <v>1056</v>
      </c>
      <c r="AB417" s="50">
        <f t="shared" si="358"/>
        <v>530</v>
      </c>
      <c r="AC417" s="50">
        <f t="shared" si="358"/>
        <v>0</v>
      </c>
      <c r="AD417" s="50">
        <f t="shared" si="358"/>
        <v>0</v>
      </c>
      <c r="AE417" s="50">
        <f t="shared" si="358"/>
        <v>0</v>
      </c>
      <c r="AF417" s="50">
        <f t="shared" si="358"/>
        <v>0</v>
      </c>
      <c r="AG417" s="50">
        <f t="shared" si="358"/>
        <v>0</v>
      </c>
      <c r="AH417" s="50">
        <f t="shared" si="358"/>
        <v>0</v>
      </c>
      <c r="AI417" s="50">
        <f t="shared" si="358"/>
        <v>0</v>
      </c>
      <c r="AJ417" s="50">
        <f t="shared" si="358"/>
        <v>0</v>
      </c>
      <c r="AK417" s="50">
        <f t="shared" si="358"/>
        <v>0</v>
      </c>
      <c r="AL417" s="50">
        <f t="shared" si="358"/>
        <v>0</v>
      </c>
      <c r="AM417" s="50">
        <f t="shared" si="358"/>
        <v>0</v>
      </c>
      <c r="AN417" s="50">
        <f t="shared" si="358"/>
        <v>0</v>
      </c>
      <c r="AO417" s="50">
        <f t="shared" ref="J417:AU424" si="359">AO267+AO297+AO327+AO357+AO387</f>
        <v>0</v>
      </c>
      <c r="AP417" s="50">
        <f t="shared" si="359"/>
        <v>0</v>
      </c>
      <c r="AQ417" s="50">
        <f t="shared" si="359"/>
        <v>0</v>
      </c>
      <c r="AR417" s="50">
        <f t="shared" si="359"/>
        <v>0</v>
      </c>
      <c r="AS417" s="50">
        <f t="shared" si="359"/>
        <v>0</v>
      </c>
      <c r="AT417" s="50">
        <f t="shared" si="359"/>
        <v>0</v>
      </c>
      <c r="AU417" s="50">
        <f t="shared" si="359"/>
        <v>0</v>
      </c>
      <c r="AV417" s="16"/>
    </row>
    <row r="418" spans="4:48" hidden="1">
      <c r="D418" s="1" t="s">
        <v>189</v>
      </c>
      <c r="F418" s="4" t="s">
        <v>169</v>
      </c>
      <c r="H418" s="17"/>
      <c r="I418" s="50">
        <f t="shared" si="356"/>
        <v>2882</v>
      </c>
      <c r="J418" s="50">
        <f t="shared" si="359"/>
        <v>2882</v>
      </c>
      <c r="K418" s="50">
        <f t="shared" si="359"/>
        <v>2882</v>
      </c>
      <c r="L418" s="50">
        <f t="shared" si="359"/>
        <v>2882</v>
      </c>
      <c r="M418" s="50">
        <f t="shared" si="359"/>
        <v>3175</v>
      </c>
      <c r="N418" s="50">
        <f t="shared" si="359"/>
        <v>3172</v>
      </c>
      <c r="O418" s="50">
        <f t="shared" si="359"/>
        <v>3146</v>
      </c>
      <c r="P418" s="50">
        <f t="shared" si="359"/>
        <v>3148</v>
      </c>
      <c r="Q418" s="50">
        <f t="shared" si="359"/>
        <v>3117</v>
      </c>
      <c r="R418" s="50">
        <f t="shared" si="359"/>
        <v>3025</v>
      </c>
      <c r="S418" s="50">
        <f t="shared" si="359"/>
        <v>2949</v>
      </c>
      <c r="T418" s="50">
        <f t="shared" si="359"/>
        <v>2872</v>
      </c>
      <c r="U418" s="50">
        <f t="shared" si="359"/>
        <v>2714</v>
      </c>
      <c r="V418" s="50">
        <f t="shared" si="359"/>
        <v>2558</v>
      </c>
      <c r="W418" s="50">
        <f t="shared" si="359"/>
        <v>2621</v>
      </c>
      <c r="X418" s="50">
        <f t="shared" si="359"/>
        <v>2444</v>
      </c>
      <c r="Y418" s="50">
        <f t="shared" si="359"/>
        <v>2277</v>
      </c>
      <c r="Z418" s="50">
        <f t="shared" si="359"/>
        <v>1929</v>
      </c>
      <c r="AA418" s="50">
        <f t="shared" si="359"/>
        <v>1581</v>
      </c>
      <c r="AB418" s="50">
        <f t="shared" si="359"/>
        <v>1056</v>
      </c>
      <c r="AC418" s="50">
        <f t="shared" si="359"/>
        <v>530</v>
      </c>
      <c r="AD418" s="50">
        <f t="shared" si="359"/>
        <v>0</v>
      </c>
      <c r="AE418" s="50">
        <f t="shared" si="359"/>
        <v>0</v>
      </c>
      <c r="AF418" s="50">
        <f t="shared" si="359"/>
        <v>0</v>
      </c>
      <c r="AG418" s="50">
        <f t="shared" si="359"/>
        <v>0</v>
      </c>
      <c r="AH418" s="50">
        <f t="shared" si="359"/>
        <v>0</v>
      </c>
      <c r="AI418" s="50">
        <f t="shared" si="359"/>
        <v>0</v>
      </c>
      <c r="AJ418" s="50">
        <f t="shared" si="359"/>
        <v>0</v>
      </c>
      <c r="AK418" s="50">
        <f t="shared" si="359"/>
        <v>0</v>
      </c>
      <c r="AL418" s="50">
        <f t="shared" si="359"/>
        <v>0</v>
      </c>
      <c r="AM418" s="50">
        <f t="shared" si="359"/>
        <v>0</v>
      </c>
      <c r="AN418" s="50">
        <f t="shared" si="359"/>
        <v>0</v>
      </c>
      <c r="AO418" s="50">
        <f t="shared" si="359"/>
        <v>0</v>
      </c>
      <c r="AP418" s="50">
        <f t="shared" si="359"/>
        <v>0</v>
      </c>
      <c r="AQ418" s="50">
        <f t="shared" si="359"/>
        <v>0</v>
      </c>
      <c r="AR418" s="50">
        <f t="shared" si="359"/>
        <v>0</v>
      </c>
      <c r="AS418" s="50">
        <f t="shared" si="359"/>
        <v>0</v>
      </c>
      <c r="AT418" s="50">
        <f t="shared" si="359"/>
        <v>0</v>
      </c>
      <c r="AU418" s="50">
        <f t="shared" si="359"/>
        <v>0</v>
      </c>
      <c r="AV418" s="16"/>
    </row>
    <row r="419" spans="4:48" hidden="1">
      <c r="D419" s="1" t="s">
        <v>190</v>
      </c>
      <c r="F419" s="4" t="s">
        <v>169</v>
      </c>
      <c r="H419" s="17"/>
      <c r="I419" s="50">
        <f t="shared" si="356"/>
        <v>2882</v>
      </c>
      <c r="J419" s="50">
        <f t="shared" si="359"/>
        <v>2882</v>
      </c>
      <c r="K419" s="50">
        <f t="shared" si="359"/>
        <v>2882</v>
      </c>
      <c r="L419" s="50">
        <f t="shared" si="359"/>
        <v>2882</v>
      </c>
      <c r="M419" s="50">
        <f t="shared" si="359"/>
        <v>2882</v>
      </c>
      <c r="N419" s="50">
        <f t="shared" si="359"/>
        <v>3175</v>
      </c>
      <c r="O419" s="50">
        <f t="shared" si="359"/>
        <v>3172</v>
      </c>
      <c r="P419" s="50">
        <f t="shared" si="359"/>
        <v>3146</v>
      </c>
      <c r="Q419" s="50">
        <f t="shared" si="359"/>
        <v>3148</v>
      </c>
      <c r="R419" s="50">
        <f t="shared" si="359"/>
        <v>3117</v>
      </c>
      <c r="S419" s="50">
        <f t="shared" si="359"/>
        <v>3025</v>
      </c>
      <c r="T419" s="50">
        <f t="shared" si="359"/>
        <v>2949</v>
      </c>
      <c r="U419" s="50">
        <f t="shared" si="359"/>
        <v>2872</v>
      </c>
      <c r="V419" s="50">
        <f t="shared" si="359"/>
        <v>2714</v>
      </c>
      <c r="W419" s="50">
        <f t="shared" si="359"/>
        <v>2558</v>
      </c>
      <c r="X419" s="50">
        <f t="shared" si="359"/>
        <v>2621</v>
      </c>
      <c r="Y419" s="50">
        <f t="shared" si="359"/>
        <v>2444</v>
      </c>
      <c r="Z419" s="50">
        <f t="shared" si="359"/>
        <v>2277</v>
      </c>
      <c r="AA419" s="50">
        <f t="shared" si="359"/>
        <v>1929</v>
      </c>
      <c r="AB419" s="50">
        <f t="shared" si="359"/>
        <v>1581</v>
      </c>
      <c r="AC419" s="50">
        <f t="shared" si="359"/>
        <v>1056</v>
      </c>
      <c r="AD419" s="50">
        <f t="shared" si="359"/>
        <v>530</v>
      </c>
      <c r="AE419" s="50">
        <f t="shared" si="359"/>
        <v>0</v>
      </c>
      <c r="AF419" s="50">
        <f t="shared" si="359"/>
        <v>0</v>
      </c>
      <c r="AG419" s="50">
        <f t="shared" si="359"/>
        <v>0</v>
      </c>
      <c r="AH419" s="50">
        <f t="shared" si="359"/>
        <v>0</v>
      </c>
      <c r="AI419" s="50">
        <f t="shared" si="359"/>
        <v>0</v>
      </c>
      <c r="AJ419" s="50">
        <f t="shared" si="359"/>
        <v>0</v>
      </c>
      <c r="AK419" s="50">
        <f t="shared" si="359"/>
        <v>0</v>
      </c>
      <c r="AL419" s="50">
        <f t="shared" si="359"/>
        <v>0</v>
      </c>
      <c r="AM419" s="50">
        <f t="shared" si="359"/>
        <v>0</v>
      </c>
      <c r="AN419" s="50">
        <f t="shared" si="359"/>
        <v>0</v>
      </c>
      <c r="AO419" s="50">
        <f t="shared" si="359"/>
        <v>0</v>
      </c>
      <c r="AP419" s="50">
        <f t="shared" si="359"/>
        <v>0</v>
      </c>
      <c r="AQ419" s="50">
        <f t="shared" si="359"/>
        <v>0</v>
      </c>
      <c r="AR419" s="50">
        <f t="shared" si="359"/>
        <v>0</v>
      </c>
      <c r="AS419" s="50">
        <f t="shared" si="359"/>
        <v>0</v>
      </c>
      <c r="AT419" s="50">
        <f t="shared" si="359"/>
        <v>0</v>
      </c>
      <c r="AU419" s="50">
        <f t="shared" si="359"/>
        <v>0</v>
      </c>
      <c r="AV419" s="16"/>
    </row>
    <row r="420" spans="4:48" hidden="1">
      <c r="D420" s="1" t="s">
        <v>191</v>
      </c>
      <c r="F420" s="4" t="s">
        <v>169</v>
      </c>
      <c r="H420" s="17"/>
      <c r="I420" s="50">
        <f t="shared" si="356"/>
        <v>2882</v>
      </c>
      <c r="J420" s="50">
        <f t="shared" si="359"/>
        <v>2882</v>
      </c>
      <c r="K420" s="50">
        <f t="shared" si="359"/>
        <v>2882</v>
      </c>
      <c r="L420" s="50">
        <f t="shared" si="359"/>
        <v>2882</v>
      </c>
      <c r="M420" s="50">
        <f t="shared" si="359"/>
        <v>2882</v>
      </c>
      <c r="N420" s="50">
        <f t="shared" si="359"/>
        <v>2882</v>
      </c>
      <c r="O420" s="50">
        <f t="shared" si="359"/>
        <v>3175</v>
      </c>
      <c r="P420" s="50">
        <f t="shared" si="359"/>
        <v>3172</v>
      </c>
      <c r="Q420" s="50">
        <f t="shared" si="359"/>
        <v>3146</v>
      </c>
      <c r="R420" s="50">
        <f t="shared" si="359"/>
        <v>3148</v>
      </c>
      <c r="S420" s="50">
        <f t="shared" si="359"/>
        <v>3117</v>
      </c>
      <c r="T420" s="50">
        <f t="shared" si="359"/>
        <v>3025</v>
      </c>
      <c r="U420" s="50">
        <f t="shared" si="359"/>
        <v>2949</v>
      </c>
      <c r="V420" s="50">
        <f t="shared" si="359"/>
        <v>2872</v>
      </c>
      <c r="W420" s="50">
        <f t="shared" si="359"/>
        <v>2714</v>
      </c>
      <c r="X420" s="50">
        <f t="shared" si="359"/>
        <v>2558</v>
      </c>
      <c r="Y420" s="50">
        <f t="shared" si="359"/>
        <v>2621</v>
      </c>
      <c r="Z420" s="50">
        <f t="shared" si="359"/>
        <v>2444</v>
      </c>
      <c r="AA420" s="50">
        <f t="shared" si="359"/>
        <v>2277</v>
      </c>
      <c r="AB420" s="50">
        <f t="shared" si="359"/>
        <v>1929</v>
      </c>
      <c r="AC420" s="50">
        <f t="shared" si="359"/>
        <v>1581</v>
      </c>
      <c r="AD420" s="50">
        <f t="shared" si="359"/>
        <v>1056</v>
      </c>
      <c r="AE420" s="50">
        <f t="shared" si="359"/>
        <v>530</v>
      </c>
      <c r="AF420" s="50">
        <f t="shared" si="359"/>
        <v>0</v>
      </c>
      <c r="AG420" s="50">
        <f t="shared" si="359"/>
        <v>0</v>
      </c>
      <c r="AH420" s="50">
        <f t="shared" si="359"/>
        <v>0</v>
      </c>
      <c r="AI420" s="50">
        <f t="shared" si="359"/>
        <v>0</v>
      </c>
      <c r="AJ420" s="50">
        <f t="shared" si="359"/>
        <v>0</v>
      </c>
      <c r="AK420" s="50">
        <f t="shared" si="359"/>
        <v>0</v>
      </c>
      <c r="AL420" s="50">
        <f t="shared" si="359"/>
        <v>0</v>
      </c>
      <c r="AM420" s="50">
        <f t="shared" si="359"/>
        <v>0</v>
      </c>
      <c r="AN420" s="50">
        <f t="shared" si="359"/>
        <v>0</v>
      </c>
      <c r="AO420" s="50">
        <f t="shared" si="359"/>
        <v>0</v>
      </c>
      <c r="AP420" s="50">
        <f t="shared" si="359"/>
        <v>0</v>
      </c>
      <c r="AQ420" s="50">
        <f t="shared" si="359"/>
        <v>0</v>
      </c>
      <c r="AR420" s="50">
        <f t="shared" si="359"/>
        <v>0</v>
      </c>
      <c r="AS420" s="50">
        <f t="shared" si="359"/>
        <v>0</v>
      </c>
      <c r="AT420" s="50">
        <f t="shared" si="359"/>
        <v>0</v>
      </c>
      <c r="AU420" s="50">
        <f t="shared" si="359"/>
        <v>0</v>
      </c>
      <c r="AV420" s="16"/>
    </row>
    <row r="421" spans="4:48" hidden="1">
      <c r="D421" s="1" t="s">
        <v>192</v>
      </c>
      <c r="F421" s="4" t="s">
        <v>169</v>
      </c>
      <c r="H421" s="17"/>
      <c r="I421" s="50">
        <f t="shared" si="356"/>
        <v>2882</v>
      </c>
      <c r="J421" s="50">
        <f t="shared" si="359"/>
        <v>2882</v>
      </c>
      <c r="K421" s="50">
        <f t="shared" si="359"/>
        <v>2882</v>
      </c>
      <c r="L421" s="50">
        <f t="shared" si="359"/>
        <v>2882</v>
      </c>
      <c r="M421" s="50">
        <f t="shared" si="359"/>
        <v>2882</v>
      </c>
      <c r="N421" s="50">
        <f t="shared" si="359"/>
        <v>2882</v>
      </c>
      <c r="O421" s="50">
        <f t="shared" si="359"/>
        <v>2882</v>
      </c>
      <c r="P421" s="50">
        <f t="shared" si="359"/>
        <v>3175</v>
      </c>
      <c r="Q421" s="50">
        <f t="shared" si="359"/>
        <v>3172</v>
      </c>
      <c r="R421" s="50">
        <f t="shared" si="359"/>
        <v>3146</v>
      </c>
      <c r="S421" s="50">
        <f t="shared" si="359"/>
        <v>3148</v>
      </c>
      <c r="T421" s="50">
        <f t="shared" si="359"/>
        <v>3117</v>
      </c>
      <c r="U421" s="50">
        <f t="shared" si="359"/>
        <v>3025</v>
      </c>
      <c r="V421" s="50">
        <f t="shared" si="359"/>
        <v>2949</v>
      </c>
      <c r="W421" s="50">
        <f t="shared" si="359"/>
        <v>2872</v>
      </c>
      <c r="X421" s="50">
        <f t="shared" si="359"/>
        <v>2714</v>
      </c>
      <c r="Y421" s="50">
        <f t="shared" si="359"/>
        <v>2558</v>
      </c>
      <c r="Z421" s="50">
        <f t="shared" si="359"/>
        <v>2621</v>
      </c>
      <c r="AA421" s="50">
        <f t="shared" si="359"/>
        <v>2444</v>
      </c>
      <c r="AB421" s="50">
        <f t="shared" si="359"/>
        <v>2277</v>
      </c>
      <c r="AC421" s="50">
        <f t="shared" si="359"/>
        <v>1929</v>
      </c>
      <c r="AD421" s="50">
        <f t="shared" si="359"/>
        <v>1581</v>
      </c>
      <c r="AE421" s="50">
        <f t="shared" si="359"/>
        <v>1056</v>
      </c>
      <c r="AF421" s="50">
        <f t="shared" si="359"/>
        <v>530</v>
      </c>
      <c r="AG421" s="50">
        <f t="shared" si="359"/>
        <v>0</v>
      </c>
      <c r="AH421" s="50">
        <f t="shared" si="359"/>
        <v>0</v>
      </c>
      <c r="AI421" s="50">
        <f t="shared" si="359"/>
        <v>0</v>
      </c>
      <c r="AJ421" s="50">
        <f t="shared" si="359"/>
        <v>0</v>
      </c>
      <c r="AK421" s="50">
        <f t="shared" si="359"/>
        <v>0</v>
      </c>
      <c r="AL421" s="50">
        <f t="shared" si="359"/>
        <v>0</v>
      </c>
      <c r="AM421" s="50">
        <f t="shared" si="359"/>
        <v>0</v>
      </c>
      <c r="AN421" s="50">
        <f t="shared" si="359"/>
        <v>0</v>
      </c>
      <c r="AO421" s="50">
        <f t="shared" si="359"/>
        <v>0</v>
      </c>
      <c r="AP421" s="50">
        <f t="shared" si="359"/>
        <v>0</v>
      </c>
      <c r="AQ421" s="50">
        <f t="shared" si="359"/>
        <v>0</v>
      </c>
      <c r="AR421" s="50">
        <f t="shared" si="359"/>
        <v>0</v>
      </c>
      <c r="AS421" s="50">
        <f t="shared" si="359"/>
        <v>0</v>
      </c>
      <c r="AT421" s="50">
        <f t="shared" si="359"/>
        <v>0</v>
      </c>
      <c r="AU421" s="50">
        <f t="shared" si="359"/>
        <v>0</v>
      </c>
      <c r="AV421" s="16"/>
    </row>
    <row r="422" spans="4:48" hidden="1">
      <c r="D422" s="1" t="s">
        <v>193</v>
      </c>
      <c r="F422" s="4" t="s">
        <v>169</v>
      </c>
      <c r="H422" s="17"/>
      <c r="I422" s="50">
        <f t="shared" si="356"/>
        <v>2882</v>
      </c>
      <c r="J422" s="50">
        <f t="shared" si="359"/>
        <v>2882</v>
      </c>
      <c r="K422" s="50">
        <f t="shared" si="359"/>
        <v>2882</v>
      </c>
      <c r="L422" s="50">
        <f t="shared" si="359"/>
        <v>2882</v>
      </c>
      <c r="M422" s="50">
        <f t="shared" si="359"/>
        <v>2882</v>
      </c>
      <c r="N422" s="50">
        <f t="shared" si="359"/>
        <v>2882</v>
      </c>
      <c r="O422" s="50">
        <f t="shared" si="359"/>
        <v>2882</v>
      </c>
      <c r="P422" s="50">
        <f t="shared" si="359"/>
        <v>2882</v>
      </c>
      <c r="Q422" s="50">
        <f t="shared" si="359"/>
        <v>3175</v>
      </c>
      <c r="R422" s="50">
        <f t="shared" si="359"/>
        <v>3172</v>
      </c>
      <c r="S422" s="50">
        <f t="shared" si="359"/>
        <v>3146</v>
      </c>
      <c r="T422" s="50">
        <f t="shared" si="359"/>
        <v>3148</v>
      </c>
      <c r="U422" s="50">
        <f t="shared" si="359"/>
        <v>3117</v>
      </c>
      <c r="V422" s="50">
        <f t="shared" si="359"/>
        <v>3025</v>
      </c>
      <c r="W422" s="50">
        <f t="shared" si="359"/>
        <v>2949</v>
      </c>
      <c r="X422" s="50">
        <f t="shared" si="359"/>
        <v>2872</v>
      </c>
      <c r="Y422" s="50">
        <f t="shared" si="359"/>
        <v>2714</v>
      </c>
      <c r="Z422" s="50">
        <f t="shared" si="359"/>
        <v>2558</v>
      </c>
      <c r="AA422" s="50">
        <f t="shared" si="359"/>
        <v>2621</v>
      </c>
      <c r="AB422" s="50">
        <f t="shared" si="359"/>
        <v>2444</v>
      </c>
      <c r="AC422" s="50">
        <f t="shared" si="359"/>
        <v>2277</v>
      </c>
      <c r="AD422" s="50">
        <f t="shared" si="359"/>
        <v>1929</v>
      </c>
      <c r="AE422" s="50">
        <f t="shared" si="359"/>
        <v>1581</v>
      </c>
      <c r="AF422" s="50">
        <f t="shared" si="359"/>
        <v>1056</v>
      </c>
      <c r="AG422" s="50">
        <f t="shared" si="359"/>
        <v>530</v>
      </c>
      <c r="AH422" s="50">
        <f t="shared" si="359"/>
        <v>0</v>
      </c>
      <c r="AI422" s="50">
        <f t="shared" si="359"/>
        <v>0</v>
      </c>
      <c r="AJ422" s="50">
        <f t="shared" si="359"/>
        <v>0</v>
      </c>
      <c r="AK422" s="50">
        <f t="shared" si="359"/>
        <v>0</v>
      </c>
      <c r="AL422" s="50">
        <f t="shared" si="359"/>
        <v>0</v>
      </c>
      <c r="AM422" s="50">
        <f t="shared" si="359"/>
        <v>0</v>
      </c>
      <c r="AN422" s="50">
        <f t="shared" si="359"/>
        <v>0</v>
      </c>
      <c r="AO422" s="50">
        <f t="shared" si="359"/>
        <v>0</v>
      </c>
      <c r="AP422" s="50">
        <f t="shared" si="359"/>
        <v>0</v>
      </c>
      <c r="AQ422" s="50">
        <f t="shared" si="359"/>
        <v>0</v>
      </c>
      <c r="AR422" s="50">
        <f t="shared" si="359"/>
        <v>0</v>
      </c>
      <c r="AS422" s="50">
        <f t="shared" si="359"/>
        <v>0</v>
      </c>
      <c r="AT422" s="50">
        <f t="shared" si="359"/>
        <v>0</v>
      </c>
      <c r="AU422" s="50">
        <f t="shared" si="359"/>
        <v>0</v>
      </c>
      <c r="AV422" s="16"/>
    </row>
    <row r="423" spans="4:48" hidden="1">
      <c r="D423" s="1" t="s">
        <v>194</v>
      </c>
      <c r="F423" s="4" t="s">
        <v>169</v>
      </c>
      <c r="H423" s="17"/>
      <c r="I423" s="50">
        <f t="shared" si="356"/>
        <v>2882</v>
      </c>
      <c r="J423" s="50">
        <f t="shared" si="359"/>
        <v>2882</v>
      </c>
      <c r="K423" s="50">
        <f t="shared" si="359"/>
        <v>2882</v>
      </c>
      <c r="L423" s="50">
        <f t="shared" si="359"/>
        <v>2882</v>
      </c>
      <c r="M423" s="50">
        <f t="shared" si="359"/>
        <v>2882</v>
      </c>
      <c r="N423" s="50">
        <f t="shared" si="359"/>
        <v>2882</v>
      </c>
      <c r="O423" s="50">
        <f t="shared" si="359"/>
        <v>2882</v>
      </c>
      <c r="P423" s="50">
        <f t="shared" si="359"/>
        <v>2882</v>
      </c>
      <c r="Q423" s="50">
        <f t="shared" si="359"/>
        <v>2882</v>
      </c>
      <c r="R423" s="50">
        <f t="shared" si="359"/>
        <v>3175</v>
      </c>
      <c r="S423" s="50">
        <f t="shared" si="359"/>
        <v>3172</v>
      </c>
      <c r="T423" s="50">
        <f t="shared" si="359"/>
        <v>3146</v>
      </c>
      <c r="U423" s="50">
        <f t="shared" si="359"/>
        <v>3148</v>
      </c>
      <c r="V423" s="50">
        <f t="shared" si="359"/>
        <v>3117</v>
      </c>
      <c r="W423" s="50">
        <f t="shared" si="359"/>
        <v>3025</v>
      </c>
      <c r="X423" s="50">
        <f t="shared" si="359"/>
        <v>2949</v>
      </c>
      <c r="Y423" s="50">
        <f t="shared" si="359"/>
        <v>2872</v>
      </c>
      <c r="Z423" s="50">
        <f t="shared" si="359"/>
        <v>2714</v>
      </c>
      <c r="AA423" s="50">
        <f t="shared" si="359"/>
        <v>2558</v>
      </c>
      <c r="AB423" s="50">
        <f t="shared" si="359"/>
        <v>2621</v>
      </c>
      <c r="AC423" s="50">
        <f t="shared" si="359"/>
        <v>2444</v>
      </c>
      <c r="AD423" s="50">
        <f t="shared" si="359"/>
        <v>2277</v>
      </c>
      <c r="AE423" s="50">
        <f t="shared" si="359"/>
        <v>1929</v>
      </c>
      <c r="AF423" s="50">
        <f t="shared" si="359"/>
        <v>1581</v>
      </c>
      <c r="AG423" s="50">
        <f t="shared" si="359"/>
        <v>1056</v>
      </c>
      <c r="AH423" s="50">
        <f t="shared" si="359"/>
        <v>530</v>
      </c>
      <c r="AI423" s="50">
        <f t="shared" si="359"/>
        <v>0</v>
      </c>
      <c r="AJ423" s="50">
        <f t="shared" si="359"/>
        <v>0</v>
      </c>
      <c r="AK423" s="50">
        <f t="shared" si="359"/>
        <v>0</v>
      </c>
      <c r="AL423" s="50">
        <f t="shared" si="359"/>
        <v>0</v>
      </c>
      <c r="AM423" s="50">
        <f t="shared" si="359"/>
        <v>0</v>
      </c>
      <c r="AN423" s="50">
        <f t="shared" si="359"/>
        <v>0</v>
      </c>
      <c r="AO423" s="50">
        <f t="shared" si="359"/>
        <v>0</v>
      </c>
      <c r="AP423" s="50">
        <f t="shared" si="359"/>
        <v>0</v>
      </c>
      <c r="AQ423" s="50">
        <f t="shared" si="359"/>
        <v>0</v>
      </c>
      <c r="AR423" s="50">
        <f t="shared" si="359"/>
        <v>0</v>
      </c>
      <c r="AS423" s="50">
        <f t="shared" si="359"/>
        <v>0</v>
      </c>
      <c r="AT423" s="50">
        <f t="shared" si="359"/>
        <v>0</v>
      </c>
      <c r="AU423" s="50">
        <f t="shared" si="359"/>
        <v>0</v>
      </c>
      <c r="AV423" s="16"/>
    </row>
    <row r="424" spans="4:48" hidden="1">
      <c r="D424" s="1" t="s">
        <v>195</v>
      </c>
      <c r="F424" s="4" t="s">
        <v>169</v>
      </c>
      <c r="H424" s="17"/>
      <c r="I424" s="50">
        <f t="shared" si="356"/>
        <v>2885</v>
      </c>
      <c r="J424" s="50">
        <f t="shared" si="359"/>
        <v>2882</v>
      </c>
      <c r="K424" s="50">
        <f t="shared" si="359"/>
        <v>2882</v>
      </c>
      <c r="L424" s="50">
        <f t="shared" si="359"/>
        <v>2882</v>
      </c>
      <c r="M424" s="50">
        <f t="shared" si="359"/>
        <v>2882</v>
      </c>
      <c r="N424" s="50">
        <f t="shared" si="359"/>
        <v>2882</v>
      </c>
      <c r="O424" s="50">
        <f t="shared" si="359"/>
        <v>2882</v>
      </c>
      <c r="P424" s="50">
        <f t="shared" si="359"/>
        <v>2882</v>
      </c>
      <c r="Q424" s="50">
        <f t="shared" si="359"/>
        <v>2882</v>
      </c>
      <c r="R424" s="50">
        <f t="shared" si="359"/>
        <v>2882</v>
      </c>
      <c r="S424" s="50">
        <f t="shared" si="359"/>
        <v>3175</v>
      </c>
      <c r="T424" s="50">
        <f t="shared" si="359"/>
        <v>3172</v>
      </c>
      <c r="U424" s="50">
        <f t="shared" si="359"/>
        <v>3146</v>
      </c>
      <c r="V424" s="50">
        <f t="shared" si="359"/>
        <v>3148</v>
      </c>
      <c r="W424" s="50">
        <f t="shared" si="359"/>
        <v>3117</v>
      </c>
      <c r="X424" s="50">
        <f t="shared" si="359"/>
        <v>3025</v>
      </c>
      <c r="Y424" s="50">
        <f t="shared" si="359"/>
        <v>2949</v>
      </c>
      <c r="Z424" s="50">
        <f t="shared" si="359"/>
        <v>2872</v>
      </c>
      <c r="AA424" s="50">
        <f t="shared" si="359"/>
        <v>2714</v>
      </c>
      <c r="AB424" s="50">
        <f t="shared" si="359"/>
        <v>2558</v>
      </c>
      <c r="AC424" s="50">
        <f t="shared" si="359"/>
        <v>2621</v>
      </c>
      <c r="AD424" s="50">
        <f t="shared" ref="J424:AU426" si="360">AD274+AD304+AD334+AD364+AD394</f>
        <v>2444</v>
      </c>
      <c r="AE424" s="50">
        <f t="shared" si="360"/>
        <v>2277</v>
      </c>
      <c r="AF424" s="50">
        <f t="shared" si="360"/>
        <v>1929</v>
      </c>
      <c r="AG424" s="50">
        <f t="shared" si="360"/>
        <v>1581</v>
      </c>
      <c r="AH424" s="50">
        <f t="shared" si="360"/>
        <v>1056</v>
      </c>
      <c r="AI424" s="50">
        <f t="shared" si="360"/>
        <v>530</v>
      </c>
      <c r="AJ424" s="50">
        <f t="shared" si="360"/>
        <v>0</v>
      </c>
      <c r="AK424" s="50">
        <f t="shared" si="360"/>
        <v>0</v>
      </c>
      <c r="AL424" s="50">
        <f t="shared" si="360"/>
        <v>0</v>
      </c>
      <c r="AM424" s="50">
        <f t="shared" si="360"/>
        <v>0</v>
      </c>
      <c r="AN424" s="50">
        <f t="shared" si="360"/>
        <v>0</v>
      </c>
      <c r="AO424" s="50">
        <f t="shared" si="360"/>
        <v>0</v>
      </c>
      <c r="AP424" s="50">
        <f t="shared" si="360"/>
        <v>0</v>
      </c>
      <c r="AQ424" s="50">
        <f t="shared" si="360"/>
        <v>0</v>
      </c>
      <c r="AR424" s="50">
        <f t="shared" si="360"/>
        <v>0</v>
      </c>
      <c r="AS424" s="50">
        <f t="shared" si="360"/>
        <v>0</v>
      </c>
      <c r="AT424" s="50">
        <f t="shared" si="360"/>
        <v>0</v>
      </c>
      <c r="AU424" s="50">
        <f t="shared" si="360"/>
        <v>0</v>
      </c>
      <c r="AV424" s="16"/>
    </row>
    <row r="425" spans="4:48" hidden="1">
      <c r="H425" s="17"/>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16"/>
    </row>
    <row r="426" spans="4:48" hidden="1">
      <c r="D426" s="1" t="s">
        <v>196</v>
      </c>
      <c r="F426" s="4" t="s">
        <v>169</v>
      </c>
      <c r="H426" s="17"/>
      <c r="I426" s="50">
        <f t="shared" si="356"/>
        <v>28823</v>
      </c>
      <c r="J426" s="50">
        <f t="shared" si="360"/>
        <v>29113</v>
      </c>
      <c r="K426" s="50">
        <f t="shared" si="360"/>
        <v>29403</v>
      </c>
      <c r="L426" s="50">
        <f t="shared" si="360"/>
        <v>29667</v>
      </c>
      <c r="M426" s="50">
        <f t="shared" si="360"/>
        <v>29933</v>
      </c>
      <c r="N426" s="50">
        <f t="shared" si="360"/>
        <v>30168</v>
      </c>
      <c r="O426" s="50">
        <f t="shared" si="360"/>
        <v>30311</v>
      </c>
      <c r="P426" s="50">
        <f t="shared" si="360"/>
        <v>30378</v>
      </c>
      <c r="Q426" s="50">
        <f t="shared" si="360"/>
        <v>30368</v>
      </c>
      <c r="R426" s="50">
        <f t="shared" si="360"/>
        <v>30200</v>
      </c>
      <c r="S426" s="50">
        <f t="shared" si="360"/>
        <v>29876</v>
      </c>
      <c r="T426" s="50">
        <f t="shared" si="360"/>
        <v>29322</v>
      </c>
      <c r="U426" s="50">
        <f t="shared" si="360"/>
        <v>28594</v>
      </c>
      <c r="V426" s="50">
        <f t="shared" si="360"/>
        <v>27725</v>
      </c>
      <c r="W426" s="50">
        <f t="shared" si="360"/>
        <v>26506</v>
      </c>
      <c r="X426" s="50">
        <f t="shared" si="360"/>
        <v>24970</v>
      </c>
      <c r="Y426" s="50">
        <f t="shared" si="360"/>
        <v>23001</v>
      </c>
      <c r="Z426" s="50">
        <f t="shared" si="360"/>
        <v>20582</v>
      </c>
      <c r="AA426" s="50">
        <f t="shared" si="360"/>
        <v>17710</v>
      </c>
      <c r="AB426" s="50">
        <f t="shared" si="360"/>
        <v>14996</v>
      </c>
      <c r="AC426" s="50">
        <f t="shared" si="360"/>
        <v>12438</v>
      </c>
      <c r="AD426" s="50">
        <f t="shared" si="360"/>
        <v>9817</v>
      </c>
      <c r="AE426" s="50">
        <f t="shared" si="360"/>
        <v>7373</v>
      </c>
      <c r="AF426" s="50">
        <f t="shared" si="360"/>
        <v>5096</v>
      </c>
      <c r="AG426" s="50">
        <f t="shared" si="360"/>
        <v>3167</v>
      </c>
      <c r="AH426" s="50">
        <f t="shared" si="360"/>
        <v>1586</v>
      </c>
      <c r="AI426" s="50">
        <f t="shared" si="360"/>
        <v>530</v>
      </c>
      <c r="AJ426" s="50">
        <f t="shared" si="360"/>
        <v>0</v>
      </c>
      <c r="AK426" s="50">
        <f t="shared" si="360"/>
        <v>0</v>
      </c>
      <c r="AL426" s="50">
        <f t="shared" si="360"/>
        <v>0</v>
      </c>
      <c r="AM426" s="50">
        <f t="shared" si="360"/>
        <v>0</v>
      </c>
      <c r="AN426" s="50">
        <f t="shared" si="360"/>
        <v>0</v>
      </c>
      <c r="AO426" s="50">
        <f t="shared" si="360"/>
        <v>0</v>
      </c>
      <c r="AP426" s="50">
        <f t="shared" si="360"/>
        <v>0</v>
      </c>
      <c r="AQ426" s="50">
        <f t="shared" si="360"/>
        <v>0</v>
      </c>
      <c r="AR426" s="50">
        <f t="shared" si="360"/>
        <v>0</v>
      </c>
      <c r="AS426" s="50">
        <f t="shared" si="360"/>
        <v>0</v>
      </c>
      <c r="AT426" s="50">
        <f t="shared" si="360"/>
        <v>0</v>
      </c>
      <c r="AU426" s="50">
        <f t="shared" si="360"/>
        <v>0</v>
      </c>
      <c r="AV426" s="16"/>
    </row>
    <row r="427" spans="4:48" hidden="1">
      <c r="H427" s="17"/>
      <c r="AV427" s="16"/>
    </row>
    <row r="428" spans="4:48" hidden="1">
      <c r="H428" s="17"/>
      <c r="AV428" s="16"/>
    </row>
    <row r="429" spans="4:48" hidden="1">
      <c r="H429" s="17"/>
    </row>
    <row r="430" spans="4:48" hidden="1">
      <c r="H430" s="17"/>
    </row>
    <row r="431" spans="4:48" hidden="1">
      <c r="H431" s="17"/>
    </row>
  </sheetData>
  <sheetProtection algorithmName="SHA-512" hashValue="q0HywYGnFgoSqUy1IkvHsCXBFEAVoK8bG0y5jpR/rbR6xKsjfuO+Hhv30SHgd09JjitG6wkrpEiIjOTw6trSXQ==" saltValue="bJ0TOHwUJcWfanqrMiQJD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BE3D6-FEF6-4515-AB18-234DC661A9A1}">
  <sheetPr>
    <tabColor theme="4" tint="9.9978637043366805E-2"/>
  </sheetPr>
  <dimension ref="A1:AW194"/>
  <sheetViews>
    <sheetView zoomScale="80" zoomScaleNormal="80" workbookViewId="0">
      <pane xSplit="7" ySplit="4" topLeftCell="H5" activePane="bottomRight" state="frozen"/>
      <selection pane="topRight" activeCell="H1" sqref="H1"/>
      <selection pane="bottomLeft" activeCell="A5" sqref="A5"/>
      <selection pane="bottomRight" activeCell="D21" sqref="D21"/>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H7" s="17"/>
      <c r="AV7" s="16"/>
    </row>
    <row r="8" spans="1:49">
      <c r="A8" s="66"/>
      <c r="B8" s="70" t="s">
        <v>173</v>
      </c>
      <c r="C8" s="66"/>
      <c r="D8" s="66"/>
      <c r="E8" s="66"/>
      <c r="F8" s="66"/>
      <c r="G8" s="66"/>
      <c r="H8" s="67"/>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row>
    <row r="9" spans="1:49">
      <c r="D9" s="1" t="str">
        <f>'Input R'!C13</f>
        <v>BEV Fleet Purchases</v>
      </c>
      <c r="E9" s="1"/>
      <c r="F9" s="4" t="str">
        <f>'Input R'!D13</f>
        <v>% of sales</v>
      </c>
      <c r="H9" s="17"/>
      <c r="I9" s="69">
        <f>'Input R'!I13</f>
        <v>0</v>
      </c>
      <c r="J9" s="69">
        <f>'Input R'!J13</f>
        <v>0</v>
      </c>
      <c r="K9" s="69">
        <f>'Input R'!K13</f>
        <v>0</v>
      </c>
      <c r="L9" s="69">
        <f>'Input R'!L13</f>
        <v>0.01</v>
      </c>
      <c r="M9" s="69">
        <f>'Input R'!M13</f>
        <v>0.01</v>
      </c>
      <c r="N9" s="69">
        <f>'Input R'!N13</f>
        <v>0.02</v>
      </c>
      <c r="O9" s="69">
        <f>'Input R'!O13</f>
        <v>0.05</v>
      </c>
      <c r="P9" s="69">
        <f>'Input R'!P13</f>
        <v>7.4999999999999997E-2</v>
      </c>
      <c r="Q9" s="69">
        <f>'Input R'!Q13</f>
        <v>0.1</v>
      </c>
      <c r="R9" s="69">
        <f>'Input R'!R13</f>
        <v>0.15</v>
      </c>
      <c r="S9" s="69">
        <f>'Input R'!S13</f>
        <v>0.2</v>
      </c>
      <c r="T9" s="69">
        <f>'Input R'!T13</f>
        <v>0.25</v>
      </c>
      <c r="U9" s="69">
        <f>'Input R'!U13</f>
        <v>0.3</v>
      </c>
      <c r="V9" s="69">
        <f>'Input R'!V13</f>
        <v>0.35</v>
      </c>
      <c r="W9" s="69">
        <f>'Input R'!W13</f>
        <v>0.45</v>
      </c>
      <c r="X9" s="69">
        <f>'Input R'!X13</f>
        <v>0.55000000000000004</v>
      </c>
      <c r="Y9" s="69">
        <f>'Input R'!Y13</f>
        <v>0.7</v>
      </c>
      <c r="Z9" s="69">
        <f>'Input R'!Z13</f>
        <v>0.85</v>
      </c>
      <c r="AA9" s="69">
        <f>'Input R'!AA13</f>
        <v>1</v>
      </c>
      <c r="AB9" s="69">
        <f>'Input R'!AB13</f>
        <v>1</v>
      </c>
      <c r="AC9" s="69">
        <f>'Input R'!AC13</f>
        <v>1</v>
      </c>
      <c r="AD9" s="69">
        <f>'Input R'!AD13</f>
        <v>1</v>
      </c>
      <c r="AE9" s="69">
        <f>'Input R'!AE13</f>
        <v>1</v>
      </c>
      <c r="AF9" s="69">
        <f>'Input R'!AF13</f>
        <v>1</v>
      </c>
      <c r="AG9" s="69">
        <f>'Input R'!AG13</f>
        <v>1</v>
      </c>
      <c r="AH9" s="69">
        <f>'Input R'!AH13</f>
        <v>1</v>
      </c>
      <c r="AI9" s="69">
        <f>'Input R'!AI13</f>
        <v>1</v>
      </c>
      <c r="AJ9" s="69">
        <f>'Input R'!AJ13</f>
        <v>1</v>
      </c>
      <c r="AK9" s="69">
        <f>'Input R'!AK13</f>
        <v>1</v>
      </c>
      <c r="AL9" s="69">
        <f>'Input R'!AL13</f>
        <v>1</v>
      </c>
      <c r="AM9" s="69">
        <f>'Input R'!AM13</f>
        <v>1</v>
      </c>
      <c r="AN9" s="69">
        <f>'Input R'!AN13</f>
        <v>1</v>
      </c>
      <c r="AO9" s="69">
        <f>'Input R'!AO13</f>
        <v>1</v>
      </c>
      <c r="AP9" s="69">
        <f>'Input R'!AP13</f>
        <v>1</v>
      </c>
      <c r="AQ9" s="69">
        <f>'Input R'!AQ13</f>
        <v>1</v>
      </c>
      <c r="AR9" s="69">
        <f>'Input R'!AR13</f>
        <v>1</v>
      </c>
      <c r="AS9" s="69">
        <f>'Input R'!AS13</f>
        <v>1</v>
      </c>
      <c r="AT9" s="69">
        <f>'Input R'!AT13</f>
        <v>1</v>
      </c>
      <c r="AU9" s="69">
        <f>'Input R'!AU13</f>
        <v>1</v>
      </c>
      <c r="AV9" s="16"/>
    </row>
    <row r="10" spans="1:49">
      <c r="H10" s="17"/>
      <c r="AV10" s="16"/>
    </row>
    <row r="11" spans="1:49">
      <c r="D11" s="58" t="s">
        <v>73</v>
      </c>
      <c r="E11" s="57"/>
      <c r="F11" s="59" t="s">
        <v>150</v>
      </c>
      <c r="H11" s="17"/>
      <c r="AV11" s="16"/>
    </row>
    <row r="12" spans="1:49">
      <c r="D12" s="6"/>
      <c r="E12" s="53"/>
      <c r="F12" s="35"/>
      <c r="H12" s="17"/>
      <c r="AV12" s="16"/>
    </row>
    <row r="13" spans="1:49">
      <c r="D13" s="1" t="s">
        <v>174</v>
      </c>
      <c r="E13" s="1"/>
      <c r="F13" s="4" t="s">
        <v>169</v>
      </c>
      <c r="H13" s="17"/>
      <c r="I13" s="1">
        <f>ROUND(I$9*'Base Fleet Plan'!I$83,0)</f>
        <v>0</v>
      </c>
      <c r="J13" s="1">
        <f>ROUND(J$9*'Base Fleet Plan'!J$83,0)</f>
        <v>0</v>
      </c>
      <c r="K13" s="1">
        <f>ROUND(K$9*'Base Fleet Plan'!K$83,0)</f>
        <v>0</v>
      </c>
      <c r="L13" s="1">
        <f>ROUND(L$9*'Base Fleet Plan'!L$83,0)</f>
        <v>2</v>
      </c>
      <c r="M13" s="1">
        <f>ROUND(M$9*'Base Fleet Plan'!M$83,0)</f>
        <v>2</v>
      </c>
      <c r="N13" s="1">
        <f>ROUND(N$9*'Base Fleet Plan'!N$83,0)</f>
        <v>5</v>
      </c>
      <c r="O13" s="1">
        <f>ROUND(O$9*'Base Fleet Plan'!O$83,0)</f>
        <v>12</v>
      </c>
      <c r="P13" s="1">
        <f>ROUND(P$9*'Base Fleet Plan'!P$83,0)</f>
        <v>19</v>
      </c>
      <c r="Q13" s="1">
        <f>ROUND(Q$9*'Base Fleet Plan'!Q$83,0)</f>
        <v>25</v>
      </c>
      <c r="R13" s="1">
        <f>ROUND(R$9*'Base Fleet Plan'!R$83,0)</f>
        <v>37</v>
      </c>
      <c r="S13" s="1">
        <f>ROUND(S$9*'Base Fleet Plan'!S$83,0)</f>
        <v>49</v>
      </c>
      <c r="T13" s="1">
        <f>ROUND(T$9*'Base Fleet Plan'!T$83,0)</f>
        <v>68</v>
      </c>
      <c r="U13" s="1">
        <f>ROUND(U$9*'Base Fleet Plan'!U$83,0)</f>
        <v>81</v>
      </c>
      <c r="V13" s="1">
        <f>ROUND(V$9*'Base Fleet Plan'!V$83,0)</f>
        <v>95</v>
      </c>
      <c r="W13" s="1">
        <f>ROUND(W$9*'Base Fleet Plan'!W$83,0)</f>
        <v>122</v>
      </c>
      <c r="X13" s="1">
        <f>ROUND(X$9*'Base Fleet Plan'!X$83,0)</f>
        <v>149</v>
      </c>
      <c r="Y13" s="1">
        <f>ROUND(Y$9*'Base Fleet Plan'!Y$83,0)</f>
        <v>190</v>
      </c>
      <c r="Z13" s="1">
        <f>ROUND(Z$9*'Base Fleet Plan'!Z$83,0)</f>
        <v>232</v>
      </c>
      <c r="AA13" s="1">
        <f>ROUND(AA$9*'Base Fleet Plan'!AA$83,0)</f>
        <v>274</v>
      </c>
      <c r="AB13" s="1">
        <f>ROUND(AB$9*'Base Fleet Plan'!AB$83,0)</f>
        <v>274</v>
      </c>
      <c r="AC13" s="1">
        <f>ROUND(AC$9*'Base Fleet Plan'!AC$83,0)</f>
        <v>274</v>
      </c>
      <c r="AD13" s="1">
        <f>ROUND(AD$9*'Base Fleet Plan'!AD$83,0)</f>
        <v>300</v>
      </c>
      <c r="AE13" s="1">
        <f>ROUND(AE$9*'Base Fleet Plan'!AE$83,0)</f>
        <v>298</v>
      </c>
      <c r="AF13" s="1">
        <f>ROUND(AF$9*'Base Fleet Plan'!AF$83,0)</f>
        <v>299</v>
      </c>
      <c r="AG13" s="1">
        <f>ROUND(AG$9*'Base Fleet Plan'!AG$83,0)</f>
        <v>300</v>
      </c>
      <c r="AH13" s="1">
        <f>ROUND(AH$9*'Base Fleet Plan'!AH$83,0)</f>
        <v>300</v>
      </c>
      <c r="AI13" s="1">
        <f>ROUND(AI$9*'Base Fleet Plan'!AI$83,0)</f>
        <v>300</v>
      </c>
      <c r="AJ13" s="1">
        <f>ROUND(AJ$9*'Base Fleet Plan'!AJ$83,0)</f>
        <v>302</v>
      </c>
      <c r="AK13" s="1">
        <f>ROUND(AK$9*'Base Fleet Plan'!AK$83,0)</f>
        <v>303</v>
      </c>
      <c r="AL13" s="1">
        <f>ROUND(AL$9*'Base Fleet Plan'!AL$83,0)</f>
        <v>304</v>
      </c>
      <c r="AM13" s="1">
        <f>ROUND(AM$9*'Base Fleet Plan'!AM$83,0)</f>
        <v>304</v>
      </c>
      <c r="AN13" s="1">
        <f>ROUND(AN$9*'Base Fleet Plan'!AN$83,0)</f>
        <v>330</v>
      </c>
      <c r="AO13" s="1">
        <f>ROUND(AO$9*'Base Fleet Plan'!AO$83,0)</f>
        <v>328</v>
      </c>
      <c r="AP13" s="1">
        <f>ROUND(AP$9*'Base Fleet Plan'!AP$83,0)</f>
        <v>330</v>
      </c>
      <c r="AQ13" s="1">
        <f>ROUND(AQ$9*'Base Fleet Plan'!AQ$83,0)</f>
        <v>331</v>
      </c>
      <c r="AR13" s="1">
        <f>ROUND(AR$9*'Base Fleet Plan'!AR$83,0)</f>
        <v>331</v>
      </c>
      <c r="AS13" s="1">
        <f>ROUND(AS$9*'Base Fleet Plan'!AS$83,0)</f>
        <v>332</v>
      </c>
      <c r="AT13" s="1">
        <f>ROUND(AT$9*'Base Fleet Plan'!AT$83,0)</f>
        <v>334</v>
      </c>
      <c r="AU13" s="1">
        <f>ROUND(AU$9*'Base Fleet Plan'!AU$83,0)</f>
        <v>335</v>
      </c>
      <c r="AV13" s="16"/>
    </row>
    <row r="14" spans="1:49">
      <c r="D14" s="6"/>
      <c r="E14" s="53"/>
      <c r="F14" s="35"/>
      <c r="H14" s="17"/>
      <c r="AV14" s="16"/>
    </row>
    <row r="15" spans="1:49">
      <c r="D15" s="1" t="s">
        <v>175</v>
      </c>
      <c r="E15" s="1"/>
      <c r="F15" s="4" t="s">
        <v>169</v>
      </c>
      <c r="H15" s="17"/>
      <c r="I15" s="63">
        <f>I13+H24</f>
        <v>0</v>
      </c>
      <c r="J15" s="1">
        <f t="shared" ref="J15:AU15" si="1">J13</f>
        <v>0</v>
      </c>
      <c r="K15" s="1">
        <f t="shared" si="1"/>
        <v>0</v>
      </c>
      <c r="L15" s="1">
        <f t="shared" si="1"/>
        <v>2</v>
      </c>
      <c r="M15" s="1">
        <f t="shared" si="1"/>
        <v>2</v>
      </c>
      <c r="N15" s="1">
        <f t="shared" si="1"/>
        <v>5</v>
      </c>
      <c r="O15" s="1">
        <f t="shared" si="1"/>
        <v>12</v>
      </c>
      <c r="P15" s="1">
        <f t="shared" si="1"/>
        <v>19</v>
      </c>
      <c r="Q15" s="1">
        <f t="shared" si="1"/>
        <v>25</v>
      </c>
      <c r="R15" s="1">
        <f t="shared" si="1"/>
        <v>37</v>
      </c>
      <c r="S15" s="1">
        <f t="shared" si="1"/>
        <v>49</v>
      </c>
      <c r="T15" s="1">
        <f t="shared" si="1"/>
        <v>68</v>
      </c>
      <c r="U15" s="1">
        <f t="shared" si="1"/>
        <v>81</v>
      </c>
      <c r="V15" s="1">
        <f t="shared" si="1"/>
        <v>95</v>
      </c>
      <c r="W15" s="1">
        <f t="shared" si="1"/>
        <v>122</v>
      </c>
      <c r="X15" s="1">
        <f t="shared" si="1"/>
        <v>149</v>
      </c>
      <c r="Y15" s="1">
        <f t="shared" si="1"/>
        <v>190</v>
      </c>
      <c r="Z15" s="1">
        <f t="shared" si="1"/>
        <v>232</v>
      </c>
      <c r="AA15" s="1">
        <f t="shared" si="1"/>
        <v>274</v>
      </c>
      <c r="AB15" s="1">
        <f t="shared" si="1"/>
        <v>274</v>
      </c>
      <c r="AC15" s="1">
        <f t="shared" si="1"/>
        <v>274</v>
      </c>
      <c r="AD15" s="1">
        <f t="shared" si="1"/>
        <v>300</v>
      </c>
      <c r="AE15" s="1">
        <f t="shared" si="1"/>
        <v>298</v>
      </c>
      <c r="AF15" s="1">
        <f t="shared" si="1"/>
        <v>299</v>
      </c>
      <c r="AG15" s="1">
        <f t="shared" si="1"/>
        <v>300</v>
      </c>
      <c r="AH15" s="1">
        <f t="shared" si="1"/>
        <v>300</v>
      </c>
      <c r="AI15" s="1">
        <f t="shared" si="1"/>
        <v>300</v>
      </c>
      <c r="AJ15" s="1">
        <f t="shared" si="1"/>
        <v>302</v>
      </c>
      <c r="AK15" s="1">
        <f t="shared" si="1"/>
        <v>303</v>
      </c>
      <c r="AL15" s="1">
        <f t="shared" si="1"/>
        <v>304</v>
      </c>
      <c r="AM15" s="1">
        <f t="shared" si="1"/>
        <v>304</v>
      </c>
      <c r="AN15" s="1">
        <f t="shared" si="1"/>
        <v>330</v>
      </c>
      <c r="AO15" s="1">
        <f t="shared" si="1"/>
        <v>328</v>
      </c>
      <c r="AP15" s="1">
        <f t="shared" si="1"/>
        <v>330</v>
      </c>
      <c r="AQ15" s="1">
        <f t="shared" si="1"/>
        <v>331</v>
      </c>
      <c r="AR15" s="1">
        <f t="shared" si="1"/>
        <v>331</v>
      </c>
      <c r="AS15" s="1">
        <f t="shared" si="1"/>
        <v>332</v>
      </c>
      <c r="AT15" s="1">
        <f t="shared" si="1"/>
        <v>334</v>
      </c>
      <c r="AU15" s="1">
        <f t="shared" si="1"/>
        <v>335</v>
      </c>
      <c r="AV15" s="16"/>
    </row>
    <row r="16" spans="1:49">
      <c r="D16" s="1" t="s">
        <v>176</v>
      </c>
      <c r="E16" s="1"/>
      <c r="F16" s="4" t="s">
        <v>169</v>
      </c>
      <c r="H16" s="17"/>
      <c r="I16" s="63">
        <v>0</v>
      </c>
      <c r="J16" s="1">
        <f>I15</f>
        <v>0</v>
      </c>
      <c r="K16" s="1">
        <f t="shared" ref="K16:AU23" si="2">J15</f>
        <v>0</v>
      </c>
      <c r="L16" s="1">
        <f t="shared" si="2"/>
        <v>0</v>
      </c>
      <c r="M16" s="1">
        <f t="shared" si="2"/>
        <v>2</v>
      </c>
      <c r="N16" s="1">
        <f t="shared" si="2"/>
        <v>2</v>
      </c>
      <c r="O16" s="1">
        <f t="shared" si="2"/>
        <v>5</v>
      </c>
      <c r="P16" s="1">
        <f t="shared" si="2"/>
        <v>12</v>
      </c>
      <c r="Q16" s="1">
        <f t="shared" si="2"/>
        <v>19</v>
      </c>
      <c r="R16" s="1">
        <f t="shared" si="2"/>
        <v>25</v>
      </c>
      <c r="S16" s="1">
        <f t="shared" si="2"/>
        <v>37</v>
      </c>
      <c r="T16" s="1">
        <f t="shared" si="2"/>
        <v>49</v>
      </c>
      <c r="U16" s="1">
        <f t="shared" si="2"/>
        <v>68</v>
      </c>
      <c r="V16" s="1">
        <f t="shared" si="2"/>
        <v>81</v>
      </c>
      <c r="W16" s="1">
        <f t="shared" si="2"/>
        <v>95</v>
      </c>
      <c r="X16" s="1">
        <f t="shared" si="2"/>
        <v>122</v>
      </c>
      <c r="Y16" s="1">
        <f t="shared" si="2"/>
        <v>149</v>
      </c>
      <c r="Z16" s="1">
        <f t="shared" si="2"/>
        <v>190</v>
      </c>
      <c r="AA16" s="1">
        <f t="shared" si="2"/>
        <v>232</v>
      </c>
      <c r="AB16" s="1">
        <f t="shared" si="2"/>
        <v>274</v>
      </c>
      <c r="AC16" s="1">
        <f t="shared" si="2"/>
        <v>274</v>
      </c>
      <c r="AD16" s="1">
        <f t="shared" si="2"/>
        <v>274</v>
      </c>
      <c r="AE16" s="1">
        <f t="shared" si="2"/>
        <v>300</v>
      </c>
      <c r="AF16" s="1">
        <f t="shared" si="2"/>
        <v>298</v>
      </c>
      <c r="AG16" s="1">
        <f t="shared" si="2"/>
        <v>299</v>
      </c>
      <c r="AH16" s="1">
        <f t="shared" si="2"/>
        <v>300</v>
      </c>
      <c r="AI16" s="1">
        <f t="shared" si="2"/>
        <v>300</v>
      </c>
      <c r="AJ16" s="1">
        <f t="shared" si="2"/>
        <v>300</v>
      </c>
      <c r="AK16" s="1">
        <f t="shared" si="2"/>
        <v>302</v>
      </c>
      <c r="AL16" s="1">
        <f t="shared" si="2"/>
        <v>303</v>
      </c>
      <c r="AM16" s="1">
        <f t="shared" si="2"/>
        <v>304</v>
      </c>
      <c r="AN16" s="1">
        <f t="shared" si="2"/>
        <v>304</v>
      </c>
      <c r="AO16" s="1">
        <f t="shared" si="2"/>
        <v>330</v>
      </c>
      <c r="AP16" s="1">
        <f t="shared" si="2"/>
        <v>328</v>
      </c>
      <c r="AQ16" s="1">
        <f t="shared" si="2"/>
        <v>330</v>
      </c>
      <c r="AR16" s="1">
        <f t="shared" si="2"/>
        <v>331</v>
      </c>
      <c r="AS16" s="1">
        <f t="shared" si="2"/>
        <v>331</v>
      </c>
      <c r="AT16" s="1">
        <f t="shared" si="2"/>
        <v>332</v>
      </c>
      <c r="AU16" s="1">
        <f t="shared" si="2"/>
        <v>334</v>
      </c>
      <c r="AV16" s="16"/>
    </row>
    <row r="17" spans="4:48">
      <c r="D17" s="1" t="s">
        <v>177</v>
      </c>
      <c r="E17" s="1"/>
      <c r="F17" s="4" t="s">
        <v>169</v>
      </c>
      <c r="H17" s="17"/>
      <c r="I17" s="63">
        <v>0</v>
      </c>
      <c r="J17" s="1">
        <f t="shared" ref="J17:Y24" si="3">I16</f>
        <v>0</v>
      </c>
      <c r="K17" s="1">
        <f t="shared" si="3"/>
        <v>0</v>
      </c>
      <c r="L17" s="1">
        <f t="shared" si="3"/>
        <v>0</v>
      </c>
      <c r="M17" s="1">
        <f t="shared" si="3"/>
        <v>0</v>
      </c>
      <c r="N17" s="1">
        <f t="shared" si="3"/>
        <v>2</v>
      </c>
      <c r="O17" s="1">
        <f t="shared" si="3"/>
        <v>2</v>
      </c>
      <c r="P17" s="1">
        <f t="shared" si="3"/>
        <v>5</v>
      </c>
      <c r="Q17" s="1">
        <f t="shared" si="3"/>
        <v>12</v>
      </c>
      <c r="R17" s="1">
        <f t="shared" si="3"/>
        <v>19</v>
      </c>
      <c r="S17" s="1">
        <f t="shared" si="3"/>
        <v>25</v>
      </c>
      <c r="T17" s="1">
        <f t="shared" si="3"/>
        <v>37</v>
      </c>
      <c r="U17" s="1">
        <f t="shared" si="3"/>
        <v>49</v>
      </c>
      <c r="V17" s="1">
        <f t="shared" si="3"/>
        <v>68</v>
      </c>
      <c r="W17" s="1">
        <f t="shared" si="3"/>
        <v>81</v>
      </c>
      <c r="X17" s="1">
        <f t="shared" si="3"/>
        <v>95</v>
      </c>
      <c r="Y17" s="1">
        <f t="shared" si="3"/>
        <v>122</v>
      </c>
      <c r="Z17" s="1">
        <f t="shared" si="2"/>
        <v>149</v>
      </c>
      <c r="AA17" s="1">
        <f t="shared" si="2"/>
        <v>190</v>
      </c>
      <c r="AB17" s="1">
        <f t="shared" si="2"/>
        <v>232</v>
      </c>
      <c r="AC17" s="1">
        <f t="shared" si="2"/>
        <v>274</v>
      </c>
      <c r="AD17" s="1">
        <f t="shared" si="2"/>
        <v>274</v>
      </c>
      <c r="AE17" s="1">
        <f t="shared" si="2"/>
        <v>274</v>
      </c>
      <c r="AF17" s="1">
        <f t="shared" si="2"/>
        <v>300</v>
      </c>
      <c r="AG17" s="1">
        <f t="shared" si="2"/>
        <v>298</v>
      </c>
      <c r="AH17" s="1">
        <f t="shared" si="2"/>
        <v>299</v>
      </c>
      <c r="AI17" s="1">
        <f t="shared" si="2"/>
        <v>300</v>
      </c>
      <c r="AJ17" s="1">
        <f t="shared" si="2"/>
        <v>300</v>
      </c>
      <c r="AK17" s="1">
        <f t="shared" si="2"/>
        <v>300</v>
      </c>
      <c r="AL17" s="1">
        <f t="shared" si="2"/>
        <v>302</v>
      </c>
      <c r="AM17" s="1">
        <f t="shared" si="2"/>
        <v>303</v>
      </c>
      <c r="AN17" s="1">
        <f t="shared" si="2"/>
        <v>304</v>
      </c>
      <c r="AO17" s="1">
        <f t="shared" si="2"/>
        <v>304</v>
      </c>
      <c r="AP17" s="1">
        <f t="shared" si="2"/>
        <v>330</v>
      </c>
      <c r="AQ17" s="1">
        <f t="shared" si="2"/>
        <v>328</v>
      </c>
      <c r="AR17" s="1">
        <f t="shared" si="2"/>
        <v>330</v>
      </c>
      <c r="AS17" s="1">
        <f t="shared" si="2"/>
        <v>331</v>
      </c>
      <c r="AT17" s="1">
        <f t="shared" si="2"/>
        <v>331</v>
      </c>
      <c r="AU17" s="1">
        <f t="shared" si="2"/>
        <v>332</v>
      </c>
      <c r="AV17" s="16"/>
    </row>
    <row r="18" spans="4:48">
      <c r="D18" s="1" t="s">
        <v>178</v>
      </c>
      <c r="E18" s="1"/>
      <c r="F18" s="4" t="s">
        <v>169</v>
      </c>
      <c r="H18" s="17"/>
      <c r="I18" s="63">
        <v>0</v>
      </c>
      <c r="J18" s="1">
        <f t="shared" si="3"/>
        <v>0</v>
      </c>
      <c r="K18" s="1">
        <f t="shared" si="3"/>
        <v>0</v>
      </c>
      <c r="L18" s="1">
        <f t="shared" si="3"/>
        <v>0</v>
      </c>
      <c r="M18" s="1">
        <f t="shared" si="3"/>
        <v>0</v>
      </c>
      <c r="N18" s="1">
        <f t="shared" si="2"/>
        <v>0</v>
      </c>
      <c r="O18" s="1">
        <f t="shared" si="2"/>
        <v>2</v>
      </c>
      <c r="P18" s="1">
        <f t="shared" si="2"/>
        <v>2</v>
      </c>
      <c r="Q18" s="1">
        <f t="shared" si="2"/>
        <v>5</v>
      </c>
      <c r="R18" s="1">
        <f t="shared" si="2"/>
        <v>12</v>
      </c>
      <c r="S18" s="1">
        <f t="shared" si="2"/>
        <v>19</v>
      </c>
      <c r="T18" s="1">
        <f t="shared" si="2"/>
        <v>25</v>
      </c>
      <c r="U18" s="1">
        <f t="shared" si="2"/>
        <v>37</v>
      </c>
      <c r="V18" s="1">
        <f t="shared" si="2"/>
        <v>49</v>
      </c>
      <c r="W18" s="1">
        <f t="shared" si="2"/>
        <v>68</v>
      </c>
      <c r="X18" s="1">
        <f t="shared" si="2"/>
        <v>81</v>
      </c>
      <c r="Y18" s="1">
        <f t="shared" si="2"/>
        <v>95</v>
      </c>
      <c r="Z18" s="1">
        <f t="shared" si="2"/>
        <v>122</v>
      </c>
      <c r="AA18" s="1">
        <f t="shared" si="2"/>
        <v>149</v>
      </c>
      <c r="AB18" s="1">
        <f t="shared" si="2"/>
        <v>190</v>
      </c>
      <c r="AC18" s="1">
        <f t="shared" si="2"/>
        <v>232</v>
      </c>
      <c r="AD18" s="1">
        <f t="shared" si="2"/>
        <v>274</v>
      </c>
      <c r="AE18" s="1">
        <f t="shared" si="2"/>
        <v>274</v>
      </c>
      <c r="AF18" s="1">
        <f t="shared" si="2"/>
        <v>274</v>
      </c>
      <c r="AG18" s="1">
        <f t="shared" si="2"/>
        <v>300</v>
      </c>
      <c r="AH18" s="1">
        <f t="shared" si="2"/>
        <v>298</v>
      </c>
      <c r="AI18" s="1">
        <f t="shared" si="2"/>
        <v>299</v>
      </c>
      <c r="AJ18" s="1">
        <f t="shared" si="2"/>
        <v>300</v>
      </c>
      <c r="AK18" s="1">
        <f t="shared" si="2"/>
        <v>300</v>
      </c>
      <c r="AL18" s="1">
        <f t="shared" si="2"/>
        <v>300</v>
      </c>
      <c r="AM18" s="1">
        <f t="shared" si="2"/>
        <v>302</v>
      </c>
      <c r="AN18" s="1">
        <f t="shared" si="2"/>
        <v>303</v>
      </c>
      <c r="AO18" s="1">
        <f t="shared" si="2"/>
        <v>304</v>
      </c>
      <c r="AP18" s="1">
        <f t="shared" si="2"/>
        <v>304</v>
      </c>
      <c r="AQ18" s="1">
        <f t="shared" si="2"/>
        <v>330</v>
      </c>
      <c r="AR18" s="1">
        <f t="shared" si="2"/>
        <v>328</v>
      </c>
      <c r="AS18" s="1">
        <f t="shared" si="2"/>
        <v>330</v>
      </c>
      <c r="AT18" s="1">
        <f t="shared" si="2"/>
        <v>331</v>
      </c>
      <c r="AU18" s="1">
        <f t="shared" si="2"/>
        <v>331</v>
      </c>
      <c r="AV18" s="16"/>
    </row>
    <row r="19" spans="4:48">
      <c r="D19" s="1" t="s">
        <v>179</v>
      </c>
      <c r="E19" s="1"/>
      <c r="F19" s="4" t="s">
        <v>169</v>
      </c>
      <c r="H19" s="17"/>
      <c r="I19" s="63">
        <v>0</v>
      </c>
      <c r="J19" s="1">
        <f t="shared" si="3"/>
        <v>0</v>
      </c>
      <c r="K19" s="1">
        <f t="shared" si="3"/>
        <v>0</v>
      </c>
      <c r="L19" s="1">
        <f t="shared" si="3"/>
        <v>0</v>
      </c>
      <c r="M19" s="1">
        <f t="shared" si="3"/>
        <v>0</v>
      </c>
      <c r="N19" s="1">
        <f t="shared" si="2"/>
        <v>0</v>
      </c>
      <c r="O19" s="1">
        <f t="shared" si="2"/>
        <v>0</v>
      </c>
      <c r="P19" s="1">
        <f t="shared" si="2"/>
        <v>2</v>
      </c>
      <c r="Q19" s="1">
        <f t="shared" si="2"/>
        <v>2</v>
      </c>
      <c r="R19" s="1">
        <f t="shared" si="2"/>
        <v>5</v>
      </c>
      <c r="S19" s="1">
        <f t="shared" si="2"/>
        <v>12</v>
      </c>
      <c r="T19" s="1">
        <f t="shared" si="2"/>
        <v>19</v>
      </c>
      <c r="U19" s="1">
        <f t="shared" si="2"/>
        <v>25</v>
      </c>
      <c r="V19" s="1">
        <f t="shared" si="2"/>
        <v>37</v>
      </c>
      <c r="W19" s="1">
        <f t="shared" si="2"/>
        <v>49</v>
      </c>
      <c r="X19" s="1">
        <f t="shared" si="2"/>
        <v>68</v>
      </c>
      <c r="Y19" s="1">
        <f t="shared" si="2"/>
        <v>81</v>
      </c>
      <c r="Z19" s="1">
        <f t="shared" si="2"/>
        <v>95</v>
      </c>
      <c r="AA19" s="1">
        <f t="shared" si="2"/>
        <v>122</v>
      </c>
      <c r="AB19" s="1">
        <f t="shared" si="2"/>
        <v>149</v>
      </c>
      <c r="AC19" s="1">
        <f t="shared" si="2"/>
        <v>190</v>
      </c>
      <c r="AD19" s="1">
        <f t="shared" si="2"/>
        <v>232</v>
      </c>
      <c r="AE19" s="1">
        <f t="shared" si="2"/>
        <v>274</v>
      </c>
      <c r="AF19" s="1">
        <f t="shared" si="2"/>
        <v>274</v>
      </c>
      <c r="AG19" s="1">
        <f t="shared" si="2"/>
        <v>274</v>
      </c>
      <c r="AH19" s="1">
        <f t="shared" si="2"/>
        <v>300</v>
      </c>
      <c r="AI19" s="1">
        <f t="shared" si="2"/>
        <v>298</v>
      </c>
      <c r="AJ19" s="1">
        <f t="shared" si="2"/>
        <v>299</v>
      </c>
      <c r="AK19" s="1">
        <f t="shared" si="2"/>
        <v>300</v>
      </c>
      <c r="AL19" s="1">
        <f t="shared" si="2"/>
        <v>300</v>
      </c>
      <c r="AM19" s="1">
        <f t="shared" si="2"/>
        <v>300</v>
      </c>
      <c r="AN19" s="1">
        <f t="shared" si="2"/>
        <v>302</v>
      </c>
      <c r="AO19" s="1">
        <f t="shared" si="2"/>
        <v>303</v>
      </c>
      <c r="AP19" s="1">
        <f t="shared" si="2"/>
        <v>304</v>
      </c>
      <c r="AQ19" s="1">
        <f t="shared" si="2"/>
        <v>304</v>
      </c>
      <c r="AR19" s="1">
        <f t="shared" si="2"/>
        <v>330</v>
      </c>
      <c r="AS19" s="1">
        <f t="shared" si="2"/>
        <v>328</v>
      </c>
      <c r="AT19" s="1">
        <f t="shared" si="2"/>
        <v>330</v>
      </c>
      <c r="AU19" s="1">
        <f t="shared" si="2"/>
        <v>331</v>
      </c>
      <c r="AV19" s="16"/>
    </row>
    <row r="20" spans="4:48">
      <c r="D20" s="1" t="s">
        <v>180</v>
      </c>
      <c r="E20" s="1"/>
      <c r="F20" s="4" t="s">
        <v>169</v>
      </c>
      <c r="H20" s="17"/>
      <c r="I20" s="63">
        <v>0</v>
      </c>
      <c r="J20" s="1">
        <f t="shared" si="3"/>
        <v>0</v>
      </c>
      <c r="K20" s="1">
        <f t="shared" si="3"/>
        <v>0</v>
      </c>
      <c r="L20" s="1">
        <f t="shared" si="3"/>
        <v>0</v>
      </c>
      <c r="M20" s="1">
        <f t="shared" si="3"/>
        <v>0</v>
      </c>
      <c r="N20" s="1">
        <f t="shared" si="2"/>
        <v>0</v>
      </c>
      <c r="O20" s="1">
        <f t="shared" si="2"/>
        <v>0</v>
      </c>
      <c r="P20" s="1">
        <f t="shared" si="2"/>
        <v>0</v>
      </c>
      <c r="Q20" s="1">
        <f t="shared" si="2"/>
        <v>2</v>
      </c>
      <c r="R20" s="1">
        <f t="shared" si="2"/>
        <v>2</v>
      </c>
      <c r="S20" s="1">
        <f t="shared" si="2"/>
        <v>5</v>
      </c>
      <c r="T20" s="1">
        <f t="shared" si="2"/>
        <v>12</v>
      </c>
      <c r="U20" s="1">
        <f t="shared" si="2"/>
        <v>19</v>
      </c>
      <c r="V20" s="1">
        <f t="shared" si="2"/>
        <v>25</v>
      </c>
      <c r="W20" s="1">
        <f t="shared" si="2"/>
        <v>37</v>
      </c>
      <c r="X20" s="1">
        <f t="shared" si="2"/>
        <v>49</v>
      </c>
      <c r="Y20" s="1">
        <f t="shared" si="2"/>
        <v>68</v>
      </c>
      <c r="Z20" s="1">
        <f t="shared" si="2"/>
        <v>81</v>
      </c>
      <c r="AA20" s="1">
        <f t="shared" si="2"/>
        <v>95</v>
      </c>
      <c r="AB20" s="1">
        <f t="shared" si="2"/>
        <v>122</v>
      </c>
      <c r="AC20" s="1">
        <f t="shared" si="2"/>
        <v>149</v>
      </c>
      <c r="AD20" s="1">
        <f t="shared" si="2"/>
        <v>190</v>
      </c>
      <c r="AE20" s="1">
        <f t="shared" si="2"/>
        <v>232</v>
      </c>
      <c r="AF20" s="1">
        <f t="shared" si="2"/>
        <v>274</v>
      </c>
      <c r="AG20" s="1">
        <f t="shared" si="2"/>
        <v>274</v>
      </c>
      <c r="AH20" s="1">
        <f t="shared" si="2"/>
        <v>274</v>
      </c>
      <c r="AI20" s="1">
        <f t="shared" si="2"/>
        <v>300</v>
      </c>
      <c r="AJ20" s="1">
        <f t="shared" si="2"/>
        <v>298</v>
      </c>
      <c r="AK20" s="1">
        <f t="shared" si="2"/>
        <v>299</v>
      </c>
      <c r="AL20" s="1">
        <f t="shared" si="2"/>
        <v>300</v>
      </c>
      <c r="AM20" s="1">
        <f t="shared" si="2"/>
        <v>300</v>
      </c>
      <c r="AN20" s="1">
        <f t="shared" si="2"/>
        <v>300</v>
      </c>
      <c r="AO20" s="1">
        <f t="shared" si="2"/>
        <v>302</v>
      </c>
      <c r="AP20" s="1">
        <f t="shared" si="2"/>
        <v>303</v>
      </c>
      <c r="AQ20" s="1">
        <f t="shared" si="2"/>
        <v>304</v>
      </c>
      <c r="AR20" s="1">
        <f t="shared" si="2"/>
        <v>304</v>
      </c>
      <c r="AS20" s="1">
        <f t="shared" si="2"/>
        <v>330</v>
      </c>
      <c r="AT20" s="1">
        <f t="shared" si="2"/>
        <v>328</v>
      </c>
      <c r="AU20" s="1">
        <f t="shared" si="2"/>
        <v>330</v>
      </c>
      <c r="AV20" s="16"/>
    </row>
    <row r="21" spans="4:48">
      <c r="D21" s="1" t="s">
        <v>181</v>
      </c>
      <c r="E21" s="1"/>
      <c r="F21" s="4" t="s">
        <v>169</v>
      </c>
      <c r="H21" s="17"/>
      <c r="I21" s="63">
        <v>0</v>
      </c>
      <c r="J21" s="1">
        <f t="shared" si="3"/>
        <v>0</v>
      </c>
      <c r="K21" s="1">
        <f t="shared" si="3"/>
        <v>0</v>
      </c>
      <c r="L21" s="1">
        <f t="shared" si="3"/>
        <v>0</v>
      </c>
      <c r="M21" s="1">
        <f t="shared" si="3"/>
        <v>0</v>
      </c>
      <c r="N21" s="1">
        <f t="shared" si="2"/>
        <v>0</v>
      </c>
      <c r="O21" s="1">
        <f t="shared" si="2"/>
        <v>0</v>
      </c>
      <c r="P21" s="1">
        <f t="shared" si="2"/>
        <v>0</v>
      </c>
      <c r="Q21" s="1">
        <f t="shared" si="2"/>
        <v>0</v>
      </c>
      <c r="R21" s="1">
        <f t="shared" si="2"/>
        <v>2</v>
      </c>
      <c r="S21" s="1">
        <f t="shared" si="2"/>
        <v>2</v>
      </c>
      <c r="T21" s="1">
        <f t="shared" si="2"/>
        <v>5</v>
      </c>
      <c r="U21" s="1">
        <f t="shared" si="2"/>
        <v>12</v>
      </c>
      <c r="V21" s="1">
        <f t="shared" si="2"/>
        <v>19</v>
      </c>
      <c r="W21" s="1">
        <f t="shared" si="2"/>
        <v>25</v>
      </c>
      <c r="X21" s="1">
        <f t="shared" si="2"/>
        <v>37</v>
      </c>
      <c r="Y21" s="1">
        <f t="shared" si="2"/>
        <v>49</v>
      </c>
      <c r="Z21" s="1">
        <f t="shared" si="2"/>
        <v>68</v>
      </c>
      <c r="AA21" s="1">
        <f t="shared" si="2"/>
        <v>81</v>
      </c>
      <c r="AB21" s="1">
        <f t="shared" si="2"/>
        <v>95</v>
      </c>
      <c r="AC21" s="1">
        <f t="shared" si="2"/>
        <v>122</v>
      </c>
      <c r="AD21" s="1">
        <f t="shared" si="2"/>
        <v>149</v>
      </c>
      <c r="AE21" s="1">
        <f t="shared" si="2"/>
        <v>190</v>
      </c>
      <c r="AF21" s="1">
        <f t="shared" si="2"/>
        <v>232</v>
      </c>
      <c r="AG21" s="1">
        <f t="shared" si="2"/>
        <v>274</v>
      </c>
      <c r="AH21" s="1">
        <f t="shared" si="2"/>
        <v>274</v>
      </c>
      <c r="AI21" s="1">
        <f t="shared" si="2"/>
        <v>274</v>
      </c>
      <c r="AJ21" s="1">
        <f t="shared" si="2"/>
        <v>300</v>
      </c>
      <c r="AK21" s="1">
        <f t="shared" si="2"/>
        <v>298</v>
      </c>
      <c r="AL21" s="1">
        <f t="shared" si="2"/>
        <v>299</v>
      </c>
      <c r="AM21" s="1">
        <f t="shared" si="2"/>
        <v>300</v>
      </c>
      <c r="AN21" s="1">
        <f t="shared" si="2"/>
        <v>300</v>
      </c>
      <c r="AO21" s="1">
        <f t="shared" si="2"/>
        <v>300</v>
      </c>
      <c r="AP21" s="1">
        <f t="shared" si="2"/>
        <v>302</v>
      </c>
      <c r="AQ21" s="1">
        <f t="shared" si="2"/>
        <v>303</v>
      </c>
      <c r="AR21" s="1">
        <f t="shared" si="2"/>
        <v>304</v>
      </c>
      <c r="AS21" s="1">
        <f t="shared" si="2"/>
        <v>304</v>
      </c>
      <c r="AT21" s="1">
        <f t="shared" si="2"/>
        <v>330</v>
      </c>
      <c r="AU21" s="1">
        <f t="shared" si="2"/>
        <v>328</v>
      </c>
      <c r="AV21" s="16"/>
    </row>
    <row r="22" spans="4:48">
      <c r="D22" s="1" t="s">
        <v>182</v>
      </c>
      <c r="E22" s="1"/>
      <c r="F22" s="4" t="s">
        <v>169</v>
      </c>
      <c r="H22" s="17"/>
      <c r="I22" s="63">
        <v>0</v>
      </c>
      <c r="J22" s="1">
        <f t="shared" si="3"/>
        <v>0</v>
      </c>
      <c r="K22" s="1">
        <f t="shared" si="3"/>
        <v>0</v>
      </c>
      <c r="L22" s="1">
        <f t="shared" si="3"/>
        <v>0</v>
      </c>
      <c r="M22" s="1">
        <f t="shared" si="3"/>
        <v>0</v>
      </c>
      <c r="N22" s="1">
        <f t="shared" si="2"/>
        <v>0</v>
      </c>
      <c r="O22" s="1">
        <f t="shared" si="2"/>
        <v>0</v>
      </c>
      <c r="P22" s="1">
        <f t="shared" si="2"/>
        <v>0</v>
      </c>
      <c r="Q22" s="1">
        <f t="shared" si="2"/>
        <v>0</v>
      </c>
      <c r="R22" s="1">
        <f t="shared" si="2"/>
        <v>0</v>
      </c>
      <c r="S22" s="1">
        <f t="shared" si="2"/>
        <v>2</v>
      </c>
      <c r="T22" s="1">
        <f t="shared" si="2"/>
        <v>2</v>
      </c>
      <c r="U22" s="1">
        <f t="shared" si="2"/>
        <v>5</v>
      </c>
      <c r="V22" s="1">
        <f t="shared" si="2"/>
        <v>12</v>
      </c>
      <c r="W22" s="1">
        <f t="shared" si="2"/>
        <v>19</v>
      </c>
      <c r="X22" s="1">
        <f t="shared" si="2"/>
        <v>25</v>
      </c>
      <c r="Y22" s="1">
        <f t="shared" si="2"/>
        <v>37</v>
      </c>
      <c r="Z22" s="1">
        <f t="shared" si="2"/>
        <v>49</v>
      </c>
      <c r="AA22" s="1">
        <f t="shared" si="2"/>
        <v>68</v>
      </c>
      <c r="AB22" s="1">
        <f t="shared" si="2"/>
        <v>81</v>
      </c>
      <c r="AC22" s="1">
        <f t="shared" si="2"/>
        <v>95</v>
      </c>
      <c r="AD22" s="1">
        <f t="shared" si="2"/>
        <v>122</v>
      </c>
      <c r="AE22" s="1">
        <f t="shared" si="2"/>
        <v>149</v>
      </c>
      <c r="AF22" s="1">
        <f t="shared" si="2"/>
        <v>190</v>
      </c>
      <c r="AG22" s="1">
        <f t="shared" si="2"/>
        <v>232</v>
      </c>
      <c r="AH22" s="1">
        <f t="shared" si="2"/>
        <v>274</v>
      </c>
      <c r="AI22" s="1">
        <f t="shared" si="2"/>
        <v>274</v>
      </c>
      <c r="AJ22" s="1">
        <f t="shared" si="2"/>
        <v>274</v>
      </c>
      <c r="AK22" s="1">
        <f t="shared" si="2"/>
        <v>300</v>
      </c>
      <c r="AL22" s="1">
        <f t="shared" si="2"/>
        <v>298</v>
      </c>
      <c r="AM22" s="1">
        <f t="shared" si="2"/>
        <v>299</v>
      </c>
      <c r="AN22" s="1">
        <f t="shared" si="2"/>
        <v>300</v>
      </c>
      <c r="AO22" s="1">
        <f t="shared" si="2"/>
        <v>300</v>
      </c>
      <c r="AP22" s="1">
        <f t="shared" si="2"/>
        <v>300</v>
      </c>
      <c r="AQ22" s="1">
        <f t="shared" si="2"/>
        <v>302</v>
      </c>
      <c r="AR22" s="1">
        <f t="shared" si="2"/>
        <v>303</v>
      </c>
      <c r="AS22" s="1">
        <f t="shared" si="2"/>
        <v>304</v>
      </c>
      <c r="AT22" s="1">
        <f t="shared" si="2"/>
        <v>304</v>
      </c>
      <c r="AU22" s="1">
        <f t="shared" si="2"/>
        <v>330</v>
      </c>
      <c r="AV22" s="16"/>
    </row>
    <row r="23" spans="4:48">
      <c r="D23" s="1" t="s">
        <v>183</v>
      </c>
      <c r="E23" s="1"/>
      <c r="F23" s="4" t="s">
        <v>169</v>
      </c>
      <c r="H23" s="17"/>
      <c r="I23" s="63">
        <v>0</v>
      </c>
      <c r="J23" s="1">
        <f t="shared" si="3"/>
        <v>0</v>
      </c>
      <c r="K23" s="1">
        <f t="shared" si="3"/>
        <v>0</v>
      </c>
      <c r="L23" s="1">
        <f t="shared" si="3"/>
        <v>0</v>
      </c>
      <c r="M23" s="1">
        <f t="shared" si="3"/>
        <v>0</v>
      </c>
      <c r="N23" s="1">
        <f t="shared" si="2"/>
        <v>0</v>
      </c>
      <c r="O23" s="1">
        <f t="shared" si="2"/>
        <v>0</v>
      </c>
      <c r="P23" s="1">
        <f t="shared" si="2"/>
        <v>0</v>
      </c>
      <c r="Q23" s="1">
        <f t="shared" si="2"/>
        <v>0</v>
      </c>
      <c r="R23" s="1">
        <f t="shared" si="2"/>
        <v>0</v>
      </c>
      <c r="S23" s="1">
        <f t="shared" si="2"/>
        <v>0</v>
      </c>
      <c r="T23" s="1">
        <f t="shared" si="2"/>
        <v>2</v>
      </c>
      <c r="U23" s="1">
        <f t="shared" si="2"/>
        <v>2</v>
      </c>
      <c r="V23" s="1">
        <f t="shared" si="2"/>
        <v>5</v>
      </c>
      <c r="W23" s="1">
        <f t="shared" si="2"/>
        <v>12</v>
      </c>
      <c r="X23" s="1">
        <f t="shared" si="2"/>
        <v>19</v>
      </c>
      <c r="Y23" s="1">
        <f t="shared" si="2"/>
        <v>25</v>
      </c>
      <c r="Z23" s="1">
        <f t="shared" si="2"/>
        <v>37</v>
      </c>
      <c r="AA23" s="1">
        <f t="shared" si="2"/>
        <v>49</v>
      </c>
      <c r="AB23" s="1">
        <f t="shared" si="2"/>
        <v>68</v>
      </c>
      <c r="AC23" s="1">
        <f t="shared" si="2"/>
        <v>81</v>
      </c>
      <c r="AD23" s="1">
        <f t="shared" si="2"/>
        <v>95</v>
      </c>
      <c r="AE23" s="1">
        <f t="shared" si="2"/>
        <v>122</v>
      </c>
      <c r="AF23" s="1">
        <f t="shared" si="2"/>
        <v>149</v>
      </c>
      <c r="AG23" s="1">
        <f t="shared" si="2"/>
        <v>190</v>
      </c>
      <c r="AH23" s="1">
        <f t="shared" si="2"/>
        <v>232</v>
      </c>
      <c r="AI23" s="1">
        <f t="shared" si="2"/>
        <v>274</v>
      </c>
      <c r="AJ23" s="1">
        <f t="shared" si="2"/>
        <v>274</v>
      </c>
      <c r="AK23" s="1">
        <f t="shared" si="2"/>
        <v>274</v>
      </c>
      <c r="AL23" s="1">
        <f t="shared" si="2"/>
        <v>300</v>
      </c>
      <c r="AM23" s="1">
        <f t="shared" si="2"/>
        <v>298</v>
      </c>
      <c r="AN23" s="1">
        <f t="shared" ref="AN23:AU23" si="4">AM22</f>
        <v>299</v>
      </c>
      <c r="AO23" s="1">
        <f t="shared" si="4"/>
        <v>300</v>
      </c>
      <c r="AP23" s="1">
        <f t="shared" si="4"/>
        <v>300</v>
      </c>
      <c r="AQ23" s="1">
        <f t="shared" si="4"/>
        <v>300</v>
      </c>
      <c r="AR23" s="1">
        <f t="shared" si="4"/>
        <v>302</v>
      </c>
      <c r="AS23" s="1">
        <f t="shared" si="4"/>
        <v>303</v>
      </c>
      <c r="AT23" s="1">
        <f t="shared" si="4"/>
        <v>304</v>
      </c>
      <c r="AU23" s="1">
        <f t="shared" si="4"/>
        <v>304</v>
      </c>
      <c r="AV23" s="16"/>
    </row>
    <row r="24" spans="4:48">
      <c r="D24" s="1" t="s">
        <v>184</v>
      </c>
      <c r="E24" s="1"/>
      <c r="F24" s="4" t="s">
        <v>169</v>
      </c>
      <c r="H24" s="17"/>
      <c r="I24" s="63">
        <v>0</v>
      </c>
      <c r="J24" s="1">
        <f t="shared" si="3"/>
        <v>0</v>
      </c>
      <c r="K24" s="1">
        <f t="shared" si="3"/>
        <v>0</v>
      </c>
      <c r="L24" s="1">
        <f t="shared" si="3"/>
        <v>0</v>
      </c>
      <c r="M24" s="1">
        <f t="shared" si="3"/>
        <v>0</v>
      </c>
      <c r="N24" s="1">
        <f t="shared" si="3"/>
        <v>0</v>
      </c>
      <c r="O24" s="1">
        <f t="shared" si="3"/>
        <v>0</v>
      </c>
      <c r="P24" s="1">
        <f t="shared" si="3"/>
        <v>0</v>
      </c>
      <c r="Q24" s="1">
        <f t="shared" si="3"/>
        <v>0</v>
      </c>
      <c r="R24" s="1">
        <f t="shared" si="3"/>
        <v>0</v>
      </c>
      <c r="S24" s="1">
        <f t="shared" si="3"/>
        <v>0</v>
      </c>
      <c r="T24" s="1">
        <f t="shared" si="3"/>
        <v>0</v>
      </c>
      <c r="U24" s="1">
        <f t="shared" si="3"/>
        <v>2</v>
      </c>
      <c r="V24" s="1">
        <f t="shared" si="3"/>
        <v>2</v>
      </c>
      <c r="W24" s="1">
        <f t="shared" si="3"/>
        <v>5</v>
      </c>
      <c r="X24" s="1">
        <f t="shared" si="3"/>
        <v>12</v>
      </c>
      <c r="Y24" s="1">
        <f t="shared" si="3"/>
        <v>19</v>
      </c>
      <c r="Z24" s="1">
        <f t="shared" ref="Z24:AU24" si="5">Y23</f>
        <v>25</v>
      </c>
      <c r="AA24" s="1">
        <f t="shared" si="5"/>
        <v>37</v>
      </c>
      <c r="AB24" s="1">
        <f t="shared" si="5"/>
        <v>49</v>
      </c>
      <c r="AC24" s="1">
        <f t="shared" si="5"/>
        <v>68</v>
      </c>
      <c r="AD24" s="1">
        <f t="shared" si="5"/>
        <v>81</v>
      </c>
      <c r="AE24" s="1">
        <f t="shared" si="5"/>
        <v>95</v>
      </c>
      <c r="AF24" s="1">
        <f t="shared" si="5"/>
        <v>122</v>
      </c>
      <c r="AG24" s="1">
        <f t="shared" si="5"/>
        <v>149</v>
      </c>
      <c r="AH24" s="1">
        <f t="shared" si="5"/>
        <v>190</v>
      </c>
      <c r="AI24" s="1">
        <f t="shared" si="5"/>
        <v>232</v>
      </c>
      <c r="AJ24" s="1">
        <f t="shared" si="5"/>
        <v>274</v>
      </c>
      <c r="AK24" s="1">
        <f t="shared" si="5"/>
        <v>274</v>
      </c>
      <c r="AL24" s="1">
        <f t="shared" si="5"/>
        <v>274</v>
      </c>
      <c r="AM24" s="1">
        <f t="shared" si="5"/>
        <v>300</v>
      </c>
      <c r="AN24" s="1">
        <f t="shared" si="5"/>
        <v>298</v>
      </c>
      <c r="AO24" s="1">
        <f t="shared" si="5"/>
        <v>299</v>
      </c>
      <c r="AP24" s="1">
        <f t="shared" si="5"/>
        <v>300</v>
      </c>
      <c r="AQ24" s="1">
        <f t="shared" si="5"/>
        <v>300</v>
      </c>
      <c r="AR24" s="1">
        <f t="shared" si="5"/>
        <v>300</v>
      </c>
      <c r="AS24" s="1">
        <f t="shared" si="5"/>
        <v>302</v>
      </c>
      <c r="AT24" s="1">
        <f t="shared" si="5"/>
        <v>303</v>
      </c>
      <c r="AU24" s="1">
        <f t="shared" si="5"/>
        <v>304</v>
      </c>
      <c r="AV24" s="16"/>
    </row>
    <row r="25" spans="4:48">
      <c r="H25" s="17"/>
      <c r="AV25" s="16"/>
    </row>
    <row r="26" spans="4:48">
      <c r="D26" s="1" t="s">
        <v>185</v>
      </c>
      <c r="F26" s="4" t="s">
        <v>169</v>
      </c>
      <c r="H26" s="17"/>
      <c r="I26" s="50">
        <f t="shared" ref="I26:AT26" si="6">SUM(I15:I24)</f>
        <v>0</v>
      </c>
      <c r="J26" s="50">
        <f t="shared" si="6"/>
        <v>0</v>
      </c>
      <c r="K26" s="50">
        <f t="shared" si="6"/>
        <v>0</v>
      </c>
      <c r="L26" s="50">
        <f t="shared" si="6"/>
        <v>2</v>
      </c>
      <c r="M26" s="50">
        <f t="shared" si="6"/>
        <v>4</v>
      </c>
      <c r="N26" s="50">
        <f t="shared" si="6"/>
        <v>9</v>
      </c>
      <c r="O26" s="50">
        <f t="shared" si="6"/>
        <v>21</v>
      </c>
      <c r="P26" s="50">
        <f t="shared" si="6"/>
        <v>40</v>
      </c>
      <c r="Q26" s="50">
        <f t="shared" si="6"/>
        <v>65</v>
      </c>
      <c r="R26" s="50">
        <f t="shared" si="6"/>
        <v>102</v>
      </c>
      <c r="S26" s="50">
        <f t="shared" si="6"/>
        <v>151</v>
      </c>
      <c r="T26" s="50">
        <f t="shared" si="6"/>
        <v>219</v>
      </c>
      <c r="U26" s="50">
        <f t="shared" si="6"/>
        <v>300</v>
      </c>
      <c r="V26" s="50">
        <f t="shared" si="6"/>
        <v>393</v>
      </c>
      <c r="W26" s="50">
        <f t="shared" si="6"/>
        <v>513</v>
      </c>
      <c r="X26" s="50">
        <f t="shared" si="6"/>
        <v>657</v>
      </c>
      <c r="Y26" s="50">
        <f t="shared" si="6"/>
        <v>835</v>
      </c>
      <c r="Z26" s="50">
        <f t="shared" si="6"/>
        <v>1048</v>
      </c>
      <c r="AA26" s="50">
        <f t="shared" si="6"/>
        <v>1297</v>
      </c>
      <c r="AB26" s="50">
        <f t="shared" si="6"/>
        <v>1534</v>
      </c>
      <c r="AC26" s="50">
        <f t="shared" si="6"/>
        <v>1759</v>
      </c>
      <c r="AD26" s="50">
        <f t="shared" si="6"/>
        <v>1991</v>
      </c>
      <c r="AE26" s="50">
        <f t="shared" si="6"/>
        <v>2208</v>
      </c>
      <c r="AF26" s="50">
        <f t="shared" si="6"/>
        <v>2412</v>
      </c>
      <c r="AG26" s="50">
        <f t="shared" si="6"/>
        <v>2590</v>
      </c>
      <c r="AH26" s="50">
        <f t="shared" si="6"/>
        <v>2741</v>
      </c>
      <c r="AI26" s="50">
        <f t="shared" si="6"/>
        <v>2851</v>
      </c>
      <c r="AJ26" s="50">
        <f t="shared" si="6"/>
        <v>2921</v>
      </c>
      <c r="AK26" s="50">
        <f t="shared" si="6"/>
        <v>2950</v>
      </c>
      <c r="AL26" s="50">
        <f t="shared" si="6"/>
        <v>2980</v>
      </c>
      <c r="AM26" s="50">
        <f t="shared" si="6"/>
        <v>3010</v>
      </c>
      <c r="AN26" s="50">
        <f t="shared" si="6"/>
        <v>3040</v>
      </c>
      <c r="AO26" s="50">
        <f t="shared" si="6"/>
        <v>3070</v>
      </c>
      <c r="AP26" s="50">
        <f t="shared" si="6"/>
        <v>3101</v>
      </c>
      <c r="AQ26" s="50">
        <f t="shared" si="6"/>
        <v>3132</v>
      </c>
      <c r="AR26" s="50">
        <f t="shared" si="6"/>
        <v>3163</v>
      </c>
      <c r="AS26" s="50">
        <f t="shared" si="6"/>
        <v>3195</v>
      </c>
      <c r="AT26" s="50">
        <f t="shared" si="6"/>
        <v>3227</v>
      </c>
      <c r="AU26" s="50">
        <f>SUM(AU15:AU24)</f>
        <v>3259</v>
      </c>
      <c r="AV26" s="16"/>
    </row>
    <row r="27" spans="4:48">
      <c r="H27" s="17"/>
      <c r="AV27" s="16"/>
    </row>
    <row r="28" spans="4:48">
      <c r="D28" s="1" t="s">
        <v>186</v>
      </c>
      <c r="F28" s="4" t="s">
        <v>169</v>
      </c>
      <c r="H28" s="17"/>
      <c r="I28" s="1">
        <f>'Base Fleet Plan'!I55+'Base Fleet Plan'!I68-I15</f>
        <v>223</v>
      </c>
      <c r="J28" s="1">
        <f>'Base Fleet Plan'!J55+'Base Fleet Plan'!J68-J15</f>
        <v>248</v>
      </c>
      <c r="K28" s="1">
        <f>'Base Fleet Plan'!K55+'Base Fleet Plan'!K68-K15</f>
        <v>246</v>
      </c>
      <c r="L28" s="1">
        <f>'Base Fleet Plan'!L55+'Base Fleet Plan'!L68-L15</f>
        <v>244</v>
      </c>
      <c r="M28" s="1">
        <f>'Base Fleet Plan'!M55+'Base Fleet Plan'!M68-M15</f>
        <v>244</v>
      </c>
      <c r="N28" s="1">
        <f>'Base Fleet Plan'!N55+'Base Fleet Plan'!N68-N15</f>
        <v>241</v>
      </c>
      <c r="O28" s="1">
        <f>'Base Fleet Plan'!O55+'Base Fleet Plan'!O68-O15</f>
        <v>234</v>
      </c>
      <c r="P28" s="1">
        <f>'Base Fleet Plan'!P55+'Base Fleet Plan'!P68-P15</f>
        <v>228</v>
      </c>
      <c r="Q28" s="1">
        <f>'Base Fleet Plan'!Q55+'Base Fleet Plan'!Q68-Q15</f>
        <v>222</v>
      </c>
      <c r="R28" s="1">
        <f>'Base Fleet Plan'!R55+'Base Fleet Plan'!R68-R15</f>
        <v>210</v>
      </c>
      <c r="S28" s="1">
        <f>'Base Fleet Plan'!S55+'Base Fleet Plan'!S68-S15</f>
        <v>198</v>
      </c>
      <c r="T28" s="1">
        <f>'Base Fleet Plan'!T55+'Base Fleet Plan'!T68-T15</f>
        <v>205</v>
      </c>
      <c r="U28" s="1">
        <f>'Base Fleet Plan'!U55+'Base Fleet Plan'!U68-U15</f>
        <v>190</v>
      </c>
      <c r="V28" s="1">
        <f>'Base Fleet Plan'!V55+'Base Fleet Plan'!V68-V15</f>
        <v>176</v>
      </c>
      <c r="W28" s="1">
        <f>'Base Fleet Plan'!W55+'Base Fleet Plan'!W68-W15</f>
        <v>150</v>
      </c>
      <c r="X28" s="1">
        <f>'Base Fleet Plan'!X55+'Base Fleet Plan'!X68-X15</f>
        <v>122</v>
      </c>
      <c r="Y28" s="1">
        <f>'Base Fleet Plan'!Y55+'Base Fleet Plan'!Y68-Y15</f>
        <v>82</v>
      </c>
      <c r="Z28" s="1">
        <f>'Base Fleet Plan'!Z55+'Base Fleet Plan'!Z68-Z15</f>
        <v>41</v>
      </c>
      <c r="AA28" s="1">
        <f>'Base Fleet Plan'!AA55+'Base Fleet Plan'!AA68-AA15</f>
        <v>0</v>
      </c>
      <c r="AB28" s="1">
        <f>'Base Fleet Plan'!AB55+'Base Fleet Plan'!AB68-AB15</f>
        <v>0</v>
      </c>
      <c r="AC28" s="1">
        <f>'Base Fleet Plan'!AC55+'Base Fleet Plan'!AC68-AC15</f>
        <v>0</v>
      </c>
      <c r="AD28" s="1">
        <f>'Base Fleet Plan'!AD55+'Base Fleet Plan'!AD68-AD15</f>
        <v>0</v>
      </c>
      <c r="AE28" s="1">
        <f>'Base Fleet Plan'!AE55+'Base Fleet Plan'!AE68-AE15</f>
        <v>0</v>
      </c>
      <c r="AF28" s="1">
        <f>'Base Fleet Plan'!AF55+'Base Fleet Plan'!AF68-AF15</f>
        <v>0</v>
      </c>
      <c r="AG28" s="1">
        <f>'Base Fleet Plan'!AG55+'Base Fleet Plan'!AG68-AG15</f>
        <v>0</v>
      </c>
      <c r="AH28" s="1">
        <f>'Base Fleet Plan'!AH55+'Base Fleet Plan'!AH68-AH15</f>
        <v>0</v>
      </c>
      <c r="AI28" s="1">
        <f>'Base Fleet Plan'!AI55+'Base Fleet Plan'!AI68-AI15</f>
        <v>0</v>
      </c>
      <c r="AJ28" s="1">
        <f>'Base Fleet Plan'!AJ55+'Base Fleet Plan'!AJ68-AJ15</f>
        <v>0</v>
      </c>
      <c r="AK28" s="1">
        <f>'Base Fleet Plan'!AK55+'Base Fleet Plan'!AK68-AK15</f>
        <v>0</v>
      </c>
      <c r="AL28" s="1">
        <f>'Base Fleet Plan'!AL55+'Base Fleet Plan'!AL68-AL15</f>
        <v>0</v>
      </c>
      <c r="AM28" s="1">
        <f>'Base Fleet Plan'!AM55+'Base Fleet Plan'!AM68-AM15</f>
        <v>0</v>
      </c>
      <c r="AN28" s="1">
        <f>'Base Fleet Plan'!AN55+'Base Fleet Plan'!AN68-AN15</f>
        <v>0</v>
      </c>
      <c r="AO28" s="1">
        <f>'Base Fleet Plan'!AO55+'Base Fleet Plan'!AO68-AO15</f>
        <v>0</v>
      </c>
      <c r="AP28" s="1">
        <f>'Base Fleet Plan'!AP55+'Base Fleet Plan'!AP68-AP15</f>
        <v>0</v>
      </c>
      <c r="AQ28" s="1">
        <f>'Base Fleet Plan'!AQ55+'Base Fleet Plan'!AQ68-AQ15</f>
        <v>0</v>
      </c>
      <c r="AR28" s="1">
        <f>'Base Fleet Plan'!AR55+'Base Fleet Plan'!AR68-AR15</f>
        <v>0</v>
      </c>
      <c r="AS28" s="1">
        <f>'Base Fleet Plan'!AS55+'Base Fleet Plan'!AS68-AS15</f>
        <v>0</v>
      </c>
      <c r="AT28" s="1">
        <f>'Base Fleet Plan'!AT55+'Base Fleet Plan'!AT68-AT15</f>
        <v>0</v>
      </c>
      <c r="AU28" s="1">
        <f>'Base Fleet Plan'!AU55+'Base Fleet Plan'!AU68-AU15</f>
        <v>0</v>
      </c>
      <c r="AV28" s="16"/>
    </row>
    <row r="29" spans="4:48">
      <c r="D29" s="1" t="s">
        <v>187</v>
      </c>
      <c r="F29" s="4" t="s">
        <v>169</v>
      </c>
      <c r="H29" s="17"/>
      <c r="I29" s="1">
        <f>'Base Fleet Plan'!I56+'Base Fleet Plan'!I69-I16</f>
        <v>223</v>
      </c>
      <c r="J29" s="1">
        <f>'Base Fleet Plan'!J56+'Base Fleet Plan'!J69-J16</f>
        <v>223</v>
      </c>
      <c r="K29" s="1">
        <f>'Base Fleet Plan'!K56+'Base Fleet Plan'!K69-K16</f>
        <v>248</v>
      </c>
      <c r="L29" s="1">
        <f>'Base Fleet Plan'!L56+'Base Fleet Plan'!L69-L16</f>
        <v>246</v>
      </c>
      <c r="M29" s="1">
        <f>'Base Fleet Plan'!M56+'Base Fleet Plan'!M69-M16</f>
        <v>244</v>
      </c>
      <c r="N29" s="1">
        <f>'Base Fleet Plan'!N56+'Base Fleet Plan'!N69-N16</f>
        <v>244</v>
      </c>
      <c r="O29" s="1">
        <f>'Base Fleet Plan'!O56+'Base Fleet Plan'!O69-O16</f>
        <v>241</v>
      </c>
      <c r="P29" s="1">
        <f>'Base Fleet Plan'!P56+'Base Fleet Plan'!P69-P16</f>
        <v>234</v>
      </c>
      <c r="Q29" s="1">
        <f>'Base Fleet Plan'!Q56+'Base Fleet Plan'!Q69-Q16</f>
        <v>228</v>
      </c>
      <c r="R29" s="1">
        <f>'Base Fleet Plan'!R56+'Base Fleet Plan'!R69-R16</f>
        <v>222</v>
      </c>
      <c r="S29" s="1">
        <f>'Base Fleet Plan'!S56+'Base Fleet Plan'!S69-S16</f>
        <v>210</v>
      </c>
      <c r="T29" s="1">
        <f>'Base Fleet Plan'!T56+'Base Fleet Plan'!T69-T16</f>
        <v>198</v>
      </c>
      <c r="U29" s="1">
        <f>'Base Fleet Plan'!U56+'Base Fleet Plan'!U69-U16</f>
        <v>205</v>
      </c>
      <c r="V29" s="1">
        <f>'Base Fleet Plan'!V56+'Base Fleet Plan'!V69-V16</f>
        <v>190</v>
      </c>
      <c r="W29" s="1">
        <f>'Base Fleet Plan'!W56+'Base Fleet Plan'!W69-W16</f>
        <v>176</v>
      </c>
      <c r="X29" s="1">
        <f>'Base Fleet Plan'!X56+'Base Fleet Plan'!X69-X16</f>
        <v>150</v>
      </c>
      <c r="Y29" s="1">
        <f>'Base Fleet Plan'!Y56+'Base Fleet Plan'!Y69-Y16</f>
        <v>122</v>
      </c>
      <c r="Z29" s="1">
        <f>'Base Fleet Plan'!Z56+'Base Fleet Plan'!Z69-Z16</f>
        <v>82</v>
      </c>
      <c r="AA29" s="1">
        <f>'Base Fleet Plan'!AA56+'Base Fleet Plan'!AA69-AA16</f>
        <v>41</v>
      </c>
      <c r="AB29" s="1">
        <f>'Base Fleet Plan'!AB56+'Base Fleet Plan'!AB69-AB16</f>
        <v>0</v>
      </c>
      <c r="AC29" s="1">
        <f>'Base Fleet Plan'!AC56+'Base Fleet Plan'!AC69-AC16</f>
        <v>0</v>
      </c>
      <c r="AD29" s="1">
        <f>'Base Fleet Plan'!AD56+'Base Fleet Plan'!AD69-AD16</f>
        <v>0</v>
      </c>
      <c r="AE29" s="1">
        <f>'Base Fleet Plan'!AE56+'Base Fleet Plan'!AE69-AE16</f>
        <v>0</v>
      </c>
      <c r="AF29" s="1">
        <f>'Base Fleet Plan'!AF56+'Base Fleet Plan'!AF69-AF16</f>
        <v>0</v>
      </c>
      <c r="AG29" s="1">
        <f>'Base Fleet Plan'!AG56+'Base Fleet Plan'!AG69-AG16</f>
        <v>0</v>
      </c>
      <c r="AH29" s="1">
        <f>'Base Fleet Plan'!AH56+'Base Fleet Plan'!AH69-AH16</f>
        <v>0</v>
      </c>
      <c r="AI29" s="1">
        <f>'Base Fleet Plan'!AI56+'Base Fleet Plan'!AI69-AI16</f>
        <v>0</v>
      </c>
      <c r="AJ29" s="1">
        <f>'Base Fleet Plan'!AJ56+'Base Fleet Plan'!AJ69-AJ16</f>
        <v>0</v>
      </c>
      <c r="AK29" s="1">
        <f>'Base Fleet Plan'!AK56+'Base Fleet Plan'!AK69-AK16</f>
        <v>0</v>
      </c>
      <c r="AL29" s="1">
        <f>'Base Fleet Plan'!AL56+'Base Fleet Plan'!AL69-AL16</f>
        <v>0</v>
      </c>
      <c r="AM29" s="1">
        <f>'Base Fleet Plan'!AM56+'Base Fleet Plan'!AM69-AM16</f>
        <v>0</v>
      </c>
      <c r="AN29" s="1">
        <f>'Base Fleet Plan'!AN56+'Base Fleet Plan'!AN69-AN16</f>
        <v>0</v>
      </c>
      <c r="AO29" s="1">
        <f>'Base Fleet Plan'!AO56+'Base Fleet Plan'!AO69-AO16</f>
        <v>0</v>
      </c>
      <c r="AP29" s="1">
        <f>'Base Fleet Plan'!AP56+'Base Fleet Plan'!AP69-AP16</f>
        <v>0</v>
      </c>
      <c r="AQ29" s="1">
        <f>'Base Fleet Plan'!AQ56+'Base Fleet Plan'!AQ69-AQ16</f>
        <v>0</v>
      </c>
      <c r="AR29" s="1">
        <f>'Base Fleet Plan'!AR56+'Base Fleet Plan'!AR69-AR16</f>
        <v>0</v>
      </c>
      <c r="AS29" s="1">
        <f>'Base Fleet Plan'!AS56+'Base Fleet Plan'!AS69-AS16</f>
        <v>0</v>
      </c>
      <c r="AT29" s="1">
        <f>'Base Fleet Plan'!AT56+'Base Fleet Plan'!AT69-AT16</f>
        <v>0</v>
      </c>
      <c r="AU29" s="1">
        <f>'Base Fleet Plan'!AU56+'Base Fleet Plan'!AU69-AU16</f>
        <v>0</v>
      </c>
      <c r="AV29" s="16"/>
    </row>
    <row r="30" spans="4:48">
      <c r="D30" s="1" t="s">
        <v>188</v>
      </c>
      <c r="F30" s="4" t="s">
        <v>169</v>
      </c>
      <c r="H30" s="17"/>
      <c r="I30" s="1">
        <f>'Base Fleet Plan'!I57+'Base Fleet Plan'!I70-I17</f>
        <v>223</v>
      </c>
      <c r="J30" s="1">
        <f>'Base Fleet Plan'!J57+'Base Fleet Plan'!J70-J17</f>
        <v>223</v>
      </c>
      <c r="K30" s="1">
        <f>'Base Fleet Plan'!K57+'Base Fleet Plan'!K70-K17</f>
        <v>223</v>
      </c>
      <c r="L30" s="1">
        <f>'Base Fleet Plan'!L57+'Base Fleet Plan'!L70-L17</f>
        <v>248</v>
      </c>
      <c r="M30" s="1">
        <f>'Base Fleet Plan'!M57+'Base Fleet Plan'!M70-M17</f>
        <v>246</v>
      </c>
      <c r="N30" s="1">
        <f>'Base Fleet Plan'!N57+'Base Fleet Plan'!N70-N17</f>
        <v>244</v>
      </c>
      <c r="O30" s="1">
        <f>'Base Fleet Plan'!O57+'Base Fleet Plan'!O70-O17</f>
        <v>244</v>
      </c>
      <c r="P30" s="1">
        <f>'Base Fleet Plan'!P57+'Base Fleet Plan'!P70-P17</f>
        <v>241</v>
      </c>
      <c r="Q30" s="1">
        <f>'Base Fleet Plan'!Q57+'Base Fleet Plan'!Q70-Q17</f>
        <v>234</v>
      </c>
      <c r="R30" s="1">
        <f>'Base Fleet Plan'!R57+'Base Fleet Plan'!R70-R17</f>
        <v>228</v>
      </c>
      <c r="S30" s="1">
        <f>'Base Fleet Plan'!S57+'Base Fleet Plan'!S70-S17</f>
        <v>222</v>
      </c>
      <c r="T30" s="1">
        <f>'Base Fleet Plan'!T57+'Base Fleet Plan'!T70-T17</f>
        <v>210</v>
      </c>
      <c r="U30" s="1">
        <f>'Base Fleet Plan'!U57+'Base Fleet Plan'!U70-U17</f>
        <v>198</v>
      </c>
      <c r="V30" s="1">
        <f>'Base Fleet Plan'!V57+'Base Fleet Plan'!V70-V17</f>
        <v>205</v>
      </c>
      <c r="W30" s="1">
        <f>'Base Fleet Plan'!W57+'Base Fleet Plan'!W70-W17</f>
        <v>190</v>
      </c>
      <c r="X30" s="1">
        <f>'Base Fleet Plan'!X57+'Base Fleet Plan'!X70-X17</f>
        <v>176</v>
      </c>
      <c r="Y30" s="1">
        <f>'Base Fleet Plan'!Y57+'Base Fleet Plan'!Y70-Y17</f>
        <v>150</v>
      </c>
      <c r="Z30" s="1">
        <f>'Base Fleet Plan'!Z57+'Base Fleet Plan'!Z70-Z17</f>
        <v>122</v>
      </c>
      <c r="AA30" s="1">
        <f>'Base Fleet Plan'!AA57+'Base Fleet Plan'!AA70-AA17</f>
        <v>82</v>
      </c>
      <c r="AB30" s="1">
        <f>'Base Fleet Plan'!AB57+'Base Fleet Plan'!AB70-AB17</f>
        <v>41</v>
      </c>
      <c r="AC30" s="1">
        <f>'Base Fleet Plan'!AC57+'Base Fleet Plan'!AC70-AC17</f>
        <v>0</v>
      </c>
      <c r="AD30" s="1">
        <f>'Base Fleet Plan'!AD57+'Base Fleet Plan'!AD70-AD17</f>
        <v>0</v>
      </c>
      <c r="AE30" s="1">
        <f>'Base Fleet Plan'!AE57+'Base Fleet Plan'!AE70-AE17</f>
        <v>0</v>
      </c>
      <c r="AF30" s="1">
        <f>'Base Fleet Plan'!AF57+'Base Fleet Plan'!AF70-AF17</f>
        <v>0</v>
      </c>
      <c r="AG30" s="1">
        <f>'Base Fleet Plan'!AG57+'Base Fleet Plan'!AG70-AG17</f>
        <v>0</v>
      </c>
      <c r="AH30" s="1">
        <f>'Base Fleet Plan'!AH57+'Base Fleet Plan'!AH70-AH17</f>
        <v>0</v>
      </c>
      <c r="AI30" s="1">
        <f>'Base Fleet Plan'!AI57+'Base Fleet Plan'!AI70-AI17</f>
        <v>0</v>
      </c>
      <c r="AJ30" s="1">
        <f>'Base Fleet Plan'!AJ57+'Base Fleet Plan'!AJ70-AJ17</f>
        <v>0</v>
      </c>
      <c r="AK30" s="1">
        <f>'Base Fleet Plan'!AK57+'Base Fleet Plan'!AK70-AK17</f>
        <v>0</v>
      </c>
      <c r="AL30" s="1">
        <f>'Base Fleet Plan'!AL57+'Base Fleet Plan'!AL70-AL17</f>
        <v>0</v>
      </c>
      <c r="AM30" s="1">
        <f>'Base Fleet Plan'!AM57+'Base Fleet Plan'!AM70-AM17</f>
        <v>0</v>
      </c>
      <c r="AN30" s="1">
        <f>'Base Fleet Plan'!AN57+'Base Fleet Plan'!AN70-AN17</f>
        <v>0</v>
      </c>
      <c r="AO30" s="1">
        <f>'Base Fleet Plan'!AO57+'Base Fleet Plan'!AO70-AO17</f>
        <v>0</v>
      </c>
      <c r="AP30" s="1">
        <f>'Base Fleet Plan'!AP57+'Base Fleet Plan'!AP70-AP17</f>
        <v>0</v>
      </c>
      <c r="AQ30" s="1">
        <f>'Base Fleet Plan'!AQ57+'Base Fleet Plan'!AQ70-AQ17</f>
        <v>0</v>
      </c>
      <c r="AR30" s="1">
        <f>'Base Fleet Plan'!AR57+'Base Fleet Plan'!AR70-AR17</f>
        <v>0</v>
      </c>
      <c r="AS30" s="1">
        <f>'Base Fleet Plan'!AS57+'Base Fleet Plan'!AS70-AS17</f>
        <v>0</v>
      </c>
      <c r="AT30" s="1">
        <f>'Base Fleet Plan'!AT57+'Base Fleet Plan'!AT70-AT17</f>
        <v>0</v>
      </c>
      <c r="AU30" s="1">
        <f>'Base Fleet Plan'!AU57+'Base Fleet Plan'!AU70-AU17</f>
        <v>0</v>
      </c>
      <c r="AV30" s="16"/>
    </row>
    <row r="31" spans="4:48">
      <c r="D31" s="1" t="s">
        <v>189</v>
      </c>
      <c r="F31" s="4" t="s">
        <v>169</v>
      </c>
      <c r="H31" s="17"/>
      <c r="I31" s="1">
        <f>'Base Fleet Plan'!I58+'Base Fleet Plan'!I71-I18</f>
        <v>223</v>
      </c>
      <c r="J31" s="1">
        <f>'Base Fleet Plan'!J58+'Base Fleet Plan'!J71-J18</f>
        <v>223</v>
      </c>
      <c r="K31" s="1">
        <f>'Base Fleet Plan'!K58+'Base Fleet Plan'!K71-K18</f>
        <v>223</v>
      </c>
      <c r="L31" s="1">
        <f>'Base Fleet Plan'!L58+'Base Fleet Plan'!L71-L18</f>
        <v>223</v>
      </c>
      <c r="M31" s="1">
        <f>'Base Fleet Plan'!M58+'Base Fleet Plan'!M71-M18</f>
        <v>248</v>
      </c>
      <c r="N31" s="1">
        <f>'Base Fleet Plan'!N58+'Base Fleet Plan'!N71-N18</f>
        <v>246</v>
      </c>
      <c r="O31" s="1">
        <f>'Base Fleet Plan'!O58+'Base Fleet Plan'!O71-O18</f>
        <v>244</v>
      </c>
      <c r="P31" s="1">
        <f>'Base Fleet Plan'!P58+'Base Fleet Plan'!P71-P18</f>
        <v>244</v>
      </c>
      <c r="Q31" s="1">
        <f>'Base Fleet Plan'!Q58+'Base Fleet Plan'!Q71-Q18</f>
        <v>241</v>
      </c>
      <c r="R31" s="1">
        <f>'Base Fleet Plan'!R58+'Base Fleet Plan'!R71-R18</f>
        <v>234</v>
      </c>
      <c r="S31" s="1">
        <f>'Base Fleet Plan'!S58+'Base Fleet Plan'!S71-S18</f>
        <v>228</v>
      </c>
      <c r="T31" s="1">
        <f>'Base Fleet Plan'!T58+'Base Fleet Plan'!T71-T18</f>
        <v>222</v>
      </c>
      <c r="U31" s="1">
        <f>'Base Fleet Plan'!U58+'Base Fleet Plan'!U71-U18</f>
        <v>210</v>
      </c>
      <c r="V31" s="1">
        <f>'Base Fleet Plan'!V58+'Base Fleet Plan'!V71-V18</f>
        <v>198</v>
      </c>
      <c r="W31" s="1">
        <f>'Base Fleet Plan'!W58+'Base Fleet Plan'!W71-W18</f>
        <v>205</v>
      </c>
      <c r="X31" s="1">
        <f>'Base Fleet Plan'!X58+'Base Fleet Plan'!X71-X18</f>
        <v>190</v>
      </c>
      <c r="Y31" s="1">
        <f>'Base Fleet Plan'!Y58+'Base Fleet Plan'!Y71-Y18</f>
        <v>176</v>
      </c>
      <c r="Z31" s="1">
        <f>'Base Fleet Plan'!Z58+'Base Fleet Plan'!Z71-Z18</f>
        <v>150</v>
      </c>
      <c r="AA31" s="1">
        <f>'Base Fleet Plan'!AA58+'Base Fleet Plan'!AA71-AA18</f>
        <v>122</v>
      </c>
      <c r="AB31" s="1">
        <f>'Base Fleet Plan'!AB58+'Base Fleet Plan'!AB71-AB18</f>
        <v>82</v>
      </c>
      <c r="AC31" s="1">
        <f>'Base Fleet Plan'!AC58+'Base Fleet Plan'!AC71-AC18</f>
        <v>41</v>
      </c>
      <c r="AD31" s="1">
        <f>'Base Fleet Plan'!AD58+'Base Fleet Plan'!AD71-AD18</f>
        <v>0</v>
      </c>
      <c r="AE31" s="1">
        <f>'Base Fleet Plan'!AE58+'Base Fleet Plan'!AE71-AE18</f>
        <v>0</v>
      </c>
      <c r="AF31" s="1">
        <f>'Base Fleet Plan'!AF58+'Base Fleet Plan'!AF71-AF18</f>
        <v>0</v>
      </c>
      <c r="AG31" s="1">
        <f>'Base Fleet Plan'!AG58+'Base Fleet Plan'!AG71-AG18</f>
        <v>0</v>
      </c>
      <c r="AH31" s="1">
        <f>'Base Fleet Plan'!AH58+'Base Fleet Plan'!AH71-AH18</f>
        <v>0</v>
      </c>
      <c r="AI31" s="1">
        <f>'Base Fleet Plan'!AI58+'Base Fleet Plan'!AI71-AI18</f>
        <v>0</v>
      </c>
      <c r="AJ31" s="1">
        <f>'Base Fleet Plan'!AJ58+'Base Fleet Plan'!AJ71-AJ18</f>
        <v>0</v>
      </c>
      <c r="AK31" s="1">
        <f>'Base Fleet Plan'!AK58+'Base Fleet Plan'!AK71-AK18</f>
        <v>0</v>
      </c>
      <c r="AL31" s="1">
        <f>'Base Fleet Plan'!AL58+'Base Fleet Plan'!AL71-AL18</f>
        <v>0</v>
      </c>
      <c r="AM31" s="1">
        <f>'Base Fleet Plan'!AM58+'Base Fleet Plan'!AM71-AM18</f>
        <v>0</v>
      </c>
      <c r="AN31" s="1">
        <f>'Base Fleet Plan'!AN58+'Base Fleet Plan'!AN71-AN18</f>
        <v>0</v>
      </c>
      <c r="AO31" s="1">
        <f>'Base Fleet Plan'!AO58+'Base Fleet Plan'!AO71-AO18</f>
        <v>0</v>
      </c>
      <c r="AP31" s="1">
        <f>'Base Fleet Plan'!AP58+'Base Fleet Plan'!AP71-AP18</f>
        <v>0</v>
      </c>
      <c r="AQ31" s="1">
        <f>'Base Fleet Plan'!AQ58+'Base Fleet Plan'!AQ71-AQ18</f>
        <v>0</v>
      </c>
      <c r="AR31" s="1">
        <f>'Base Fleet Plan'!AR58+'Base Fleet Plan'!AR71-AR18</f>
        <v>0</v>
      </c>
      <c r="AS31" s="1">
        <f>'Base Fleet Plan'!AS58+'Base Fleet Plan'!AS71-AS18</f>
        <v>0</v>
      </c>
      <c r="AT31" s="1">
        <f>'Base Fleet Plan'!AT58+'Base Fleet Plan'!AT71-AT18</f>
        <v>0</v>
      </c>
      <c r="AU31" s="1">
        <f>'Base Fleet Plan'!AU58+'Base Fleet Plan'!AU71-AU18</f>
        <v>0</v>
      </c>
      <c r="AV31" s="16"/>
    </row>
    <row r="32" spans="4:48">
      <c r="D32" s="1" t="s">
        <v>190</v>
      </c>
      <c r="F32" s="4" t="s">
        <v>169</v>
      </c>
      <c r="H32" s="17"/>
      <c r="I32" s="1">
        <f>'Base Fleet Plan'!I59+'Base Fleet Plan'!I72-I19</f>
        <v>223</v>
      </c>
      <c r="J32" s="1">
        <f>'Base Fleet Plan'!J59+'Base Fleet Plan'!J72-J19</f>
        <v>223</v>
      </c>
      <c r="K32" s="1">
        <f>'Base Fleet Plan'!K59+'Base Fleet Plan'!K72-K19</f>
        <v>223</v>
      </c>
      <c r="L32" s="1">
        <f>'Base Fleet Plan'!L59+'Base Fleet Plan'!L72-L19</f>
        <v>223</v>
      </c>
      <c r="M32" s="1">
        <f>'Base Fleet Plan'!M59+'Base Fleet Plan'!M72-M19</f>
        <v>223</v>
      </c>
      <c r="N32" s="1">
        <f>'Base Fleet Plan'!N59+'Base Fleet Plan'!N72-N19</f>
        <v>248</v>
      </c>
      <c r="O32" s="1">
        <f>'Base Fleet Plan'!O59+'Base Fleet Plan'!O72-O19</f>
        <v>246</v>
      </c>
      <c r="P32" s="1">
        <f>'Base Fleet Plan'!P59+'Base Fleet Plan'!P72-P19</f>
        <v>244</v>
      </c>
      <c r="Q32" s="1">
        <f>'Base Fleet Plan'!Q59+'Base Fleet Plan'!Q72-Q19</f>
        <v>244</v>
      </c>
      <c r="R32" s="1">
        <f>'Base Fleet Plan'!R59+'Base Fleet Plan'!R72-R19</f>
        <v>241</v>
      </c>
      <c r="S32" s="1">
        <f>'Base Fleet Plan'!S59+'Base Fleet Plan'!S72-S19</f>
        <v>234</v>
      </c>
      <c r="T32" s="1">
        <f>'Base Fleet Plan'!T59+'Base Fleet Plan'!T72-T19</f>
        <v>228</v>
      </c>
      <c r="U32" s="1">
        <f>'Base Fleet Plan'!U59+'Base Fleet Plan'!U72-U19</f>
        <v>222</v>
      </c>
      <c r="V32" s="1">
        <f>'Base Fleet Plan'!V59+'Base Fleet Plan'!V72-V19</f>
        <v>210</v>
      </c>
      <c r="W32" s="1">
        <f>'Base Fleet Plan'!W59+'Base Fleet Plan'!W72-W19</f>
        <v>198</v>
      </c>
      <c r="X32" s="1">
        <f>'Base Fleet Plan'!X59+'Base Fleet Plan'!X72-X19</f>
        <v>205</v>
      </c>
      <c r="Y32" s="1">
        <f>'Base Fleet Plan'!Y59+'Base Fleet Plan'!Y72-Y19</f>
        <v>190</v>
      </c>
      <c r="Z32" s="1">
        <f>'Base Fleet Plan'!Z59+'Base Fleet Plan'!Z72-Z19</f>
        <v>176</v>
      </c>
      <c r="AA32" s="1">
        <f>'Base Fleet Plan'!AA59+'Base Fleet Plan'!AA72-AA19</f>
        <v>150</v>
      </c>
      <c r="AB32" s="1">
        <f>'Base Fleet Plan'!AB59+'Base Fleet Plan'!AB72-AB19</f>
        <v>122</v>
      </c>
      <c r="AC32" s="1">
        <f>'Base Fleet Plan'!AC59+'Base Fleet Plan'!AC72-AC19</f>
        <v>82</v>
      </c>
      <c r="AD32" s="1">
        <f>'Base Fleet Plan'!AD59+'Base Fleet Plan'!AD72-AD19</f>
        <v>41</v>
      </c>
      <c r="AE32" s="1">
        <f>'Base Fleet Plan'!AE59+'Base Fleet Plan'!AE72-AE19</f>
        <v>0</v>
      </c>
      <c r="AF32" s="1">
        <f>'Base Fleet Plan'!AF59+'Base Fleet Plan'!AF72-AF19</f>
        <v>0</v>
      </c>
      <c r="AG32" s="1">
        <f>'Base Fleet Plan'!AG59+'Base Fleet Plan'!AG72-AG19</f>
        <v>0</v>
      </c>
      <c r="AH32" s="1">
        <f>'Base Fleet Plan'!AH59+'Base Fleet Plan'!AH72-AH19</f>
        <v>0</v>
      </c>
      <c r="AI32" s="1">
        <f>'Base Fleet Plan'!AI59+'Base Fleet Plan'!AI72-AI19</f>
        <v>0</v>
      </c>
      <c r="AJ32" s="1">
        <f>'Base Fleet Plan'!AJ59+'Base Fleet Plan'!AJ72-AJ19</f>
        <v>0</v>
      </c>
      <c r="AK32" s="1">
        <f>'Base Fleet Plan'!AK59+'Base Fleet Plan'!AK72-AK19</f>
        <v>0</v>
      </c>
      <c r="AL32" s="1">
        <f>'Base Fleet Plan'!AL59+'Base Fleet Plan'!AL72-AL19</f>
        <v>0</v>
      </c>
      <c r="AM32" s="1">
        <f>'Base Fleet Plan'!AM59+'Base Fleet Plan'!AM72-AM19</f>
        <v>0</v>
      </c>
      <c r="AN32" s="1">
        <f>'Base Fleet Plan'!AN59+'Base Fleet Plan'!AN72-AN19</f>
        <v>0</v>
      </c>
      <c r="AO32" s="1">
        <f>'Base Fleet Plan'!AO59+'Base Fleet Plan'!AO72-AO19</f>
        <v>0</v>
      </c>
      <c r="AP32" s="1">
        <f>'Base Fleet Plan'!AP59+'Base Fleet Plan'!AP72-AP19</f>
        <v>0</v>
      </c>
      <c r="AQ32" s="1">
        <f>'Base Fleet Plan'!AQ59+'Base Fleet Plan'!AQ72-AQ19</f>
        <v>0</v>
      </c>
      <c r="AR32" s="1">
        <f>'Base Fleet Plan'!AR59+'Base Fleet Plan'!AR72-AR19</f>
        <v>0</v>
      </c>
      <c r="AS32" s="1">
        <f>'Base Fleet Plan'!AS59+'Base Fleet Plan'!AS72-AS19</f>
        <v>0</v>
      </c>
      <c r="AT32" s="1">
        <f>'Base Fleet Plan'!AT59+'Base Fleet Plan'!AT72-AT19</f>
        <v>0</v>
      </c>
      <c r="AU32" s="1">
        <f>'Base Fleet Plan'!AU59+'Base Fleet Plan'!AU72-AU19</f>
        <v>0</v>
      </c>
      <c r="AV32" s="16"/>
    </row>
    <row r="33" spans="4:48">
      <c r="D33" s="1" t="s">
        <v>191</v>
      </c>
      <c r="F33" s="4" t="s">
        <v>169</v>
      </c>
      <c r="H33" s="17"/>
      <c r="I33" s="1">
        <f>'Base Fleet Plan'!I60+'Base Fleet Plan'!I73-I20</f>
        <v>223</v>
      </c>
      <c r="J33" s="1">
        <f>'Base Fleet Plan'!J60+'Base Fleet Plan'!J73-J20</f>
        <v>223</v>
      </c>
      <c r="K33" s="1">
        <f>'Base Fleet Plan'!K60+'Base Fleet Plan'!K73-K20</f>
        <v>223</v>
      </c>
      <c r="L33" s="1">
        <f>'Base Fleet Plan'!L60+'Base Fleet Plan'!L73-L20</f>
        <v>223</v>
      </c>
      <c r="M33" s="1">
        <f>'Base Fleet Plan'!M60+'Base Fleet Plan'!M73-M20</f>
        <v>223</v>
      </c>
      <c r="N33" s="1">
        <f>'Base Fleet Plan'!N60+'Base Fleet Plan'!N73-N20</f>
        <v>223</v>
      </c>
      <c r="O33" s="1">
        <f>'Base Fleet Plan'!O60+'Base Fleet Plan'!O73-O20</f>
        <v>248</v>
      </c>
      <c r="P33" s="1">
        <f>'Base Fleet Plan'!P60+'Base Fleet Plan'!P73-P20</f>
        <v>246</v>
      </c>
      <c r="Q33" s="1">
        <f>'Base Fleet Plan'!Q60+'Base Fleet Plan'!Q73-Q20</f>
        <v>244</v>
      </c>
      <c r="R33" s="1">
        <f>'Base Fleet Plan'!R60+'Base Fleet Plan'!R73-R20</f>
        <v>244</v>
      </c>
      <c r="S33" s="1">
        <f>'Base Fleet Plan'!S60+'Base Fleet Plan'!S73-S20</f>
        <v>241</v>
      </c>
      <c r="T33" s="1">
        <f>'Base Fleet Plan'!T60+'Base Fleet Plan'!T73-T20</f>
        <v>234</v>
      </c>
      <c r="U33" s="1">
        <f>'Base Fleet Plan'!U60+'Base Fleet Plan'!U73-U20</f>
        <v>228</v>
      </c>
      <c r="V33" s="1">
        <f>'Base Fleet Plan'!V60+'Base Fleet Plan'!V73-V20</f>
        <v>222</v>
      </c>
      <c r="W33" s="1">
        <f>'Base Fleet Plan'!W60+'Base Fleet Plan'!W73-W20</f>
        <v>210</v>
      </c>
      <c r="X33" s="1">
        <f>'Base Fleet Plan'!X60+'Base Fleet Plan'!X73-X20</f>
        <v>198</v>
      </c>
      <c r="Y33" s="1">
        <f>'Base Fleet Plan'!Y60+'Base Fleet Plan'!Y73-Y20</f>
        <v>205</v>
      </c>
      <c r="Z33" s="1">
        <f>'Base Fleet Plan'!Z60+'Base Fleet Plan'!Z73-Z20</f>
        <v>190</v>
      </c>
      <c r="AA33" s="1">
        <f>'Base Fleet Plan'!AA60+'Base Fleet Plan'!AA73-AA20</f>
        <v>176</v>
      </c>
      <c r="AB33" s="1">
        <f>'Base Fleet Plan'!AB60+'Base Fleet Plan'!AB73-AB20</f>
        <v>150</v>
      </c>
      <c r="AC33" s="1">
        <f>'Base Fleet Plan'!AC60+'Base Fleet Plan'!AC73-AC20</f>
        <v>122</v>
      </c>
      <c r="AD33" s="1">
        <f>'Base Fleet Plan'!AD60+'Base Fleet Plan'!AD73-AD20</f>
        <v>82</v>
      </c>
      <c r="AE33" s="1">
        <f>'Base Fleet Plan'!AE60+'Base Fleet Plan'!AE73-AE20</f>
        <v>41</v>
      </c>
      <c r="AF33" s="1">
        <f>'Base Fleet Plan'!AF60+'Base Fleet Plan'!AF73-AF20</f>
        <v>0</v>
      </c>
      <c r="AG33" s="1">
        <f>'Base Fleet Plan'!AG60+'Base Fleet Plan'!AG73-AG20</f>
        <v>0</v>
      </c>
      <c r="AH33" s="1">
        <f>'Base Fleet Plan'!AH60+'Base Fleet Plan'!AH73-AH20</f>
        <v>0</v>
      </c>
      <c r="AI33" s="1">
        <f>'Base Fleet Plan'!AI60+'Base Fleet Plan'!AI73-AI20</f>
        <v>0</v>
      </c>
      <c r="AJ33" s="1">
        <f>'Base Fleet Plan'!AJ60+'Base Fleet Plan'!AJ73-AJ20</f>
        <v>0</v>
      </c>
      <c r="AK33" s="1">
        <f>'Base Fleet Plan'!AK60+'Base Fleet Plan'!AK73-AK20</f>
        <v>0</v>
      </c>
      <c r="AL33" s="1">
        <f>'Base Fleet Plan'!AL60+'Base Fleet Plan'!AL73-AL20</f>
        <v>0</v>
      </c>
      <c r="AM33" s="1">
        <f>'Base Fleet Plan'!AM60+'Base Fleet Plan'!AM73-AM20</f>
        <v>0</v>
      </c>
      <c r="AN33" s="1">
        <f>'Base Fleet Plan'!AN60+'Base Fleet Plan'!AN73-AN20</f>
        <v>0</v>
      </c>
      <c r="AO33" s="1">
        <f>'Base Fleet Plan'!AO60+'Base Fleet Plan'!AO73-AO20</f>
        <v>0</v>
      </c>
      <c r="AP33" s="1">
        <f>'Base Fleet Plan'!AP60+'Base Fleet Plan'!AP73-AP20</f>
        <v>0</v>
      </c>
      <c r="AQ33" s="1">
        <f>'Base Fleet Plan'!AQ60+'Base Fleet Plan'!AQ73-AQ20</f>
        <v>0</v>
      </c>
      <c r="AR33" s="1">
        <f>'Base Fleet Plan'!AR60+'Base Fleet Plan'!AR73-AR20</f>
        <v>0</v>
      </c>
      <c r="AS33" s="1">
        <f>'Base Fleet Plan'!AS60+'Base Fleet Plan'!AS73-AS20</f>
        <v>0</v>
      </c>
      <c r="AT33" s="1">
        <f>'Base Fleet Plan'!AT60+'Base Fleet Plan'!AT73-AT20</f>
        <v>0</v>
      </c>
      <c r="AU33" s="1">
        <f>'Base Fleet Plan'!AU60+'Base Fleet Plan'!AU73-AU20</f>
        <v>0</v>
      </c>
      <c r="AV33" s="16"/>
    </row>
    <row r="34" spans="4:48">
      <c r="D34" s="1" t="s">
        <v>192</v>
      </c>
      <c r="F34" s="4" t="s">
        <v>169</v>
      </c>
      <c r="H34" s="17"/>
      <c r="I34" s="1">
        <f>'Base Fleet Plan'!I61+'Base Fleet Plan'!I74-I21</f>
        <v>223</v>
      </c>
      <c r="J34" s="1">
        <f>'Base Fleet Plan'!J61+'Base Fleet Plan'!J74-J21</f>
        <v>223</v>
      </c>
      <c r="K34" s="1">
        <f>'Base Fleet Plan'!K61+'Base Fleet Plan'!K74-K21</f>
        <v>223</v>
      </c>
      <c r="L34" s="1">
        <f>'Base Fleet Plan'!L61+'Base Fleet Plan'!L74-L21</f>
        <v>223</v>
      </c>
      <c r="M34" s="1">
        <f>'Base Fleet Plan'!M61+'Base Fleet Plan'!M74-M21</f>
        <v>223</v>
      </c>
      <c r="N34" s="1">
        <f>'Base Fleet Plan'!N61+'Base Fleet Plan'!N74-N21</f>
        <v>223</v>
      </c>
      <c r="O34" s="1">
        <f>'Base Fleet Plan'!O61+'Base Fleet Plan'!O74-O21</f>
        <v>223</v>
      </c>
      <c r="P34" s="1">
        <f>'Base Fleet Plan'!P61+'Base Fleet Plan'!P74-P21</f>
        <v>248</v>
      </c>
      <c r="Q34" s="1">
        <f>'Base Fleet Plan'!Q61+'Base Fleet Plan'!Q74-Q21</f>
        <v>246</v>
      </c>
      <c r="R34" s="1">
        <f>'Base Fleet Plan'!R61+'Base Fleet Plan'!R74-R21</f>
        <v>244</v>
      </c>
      <c r="S34" s="1">
        <f>'Base Fleet Plan'!S61+'Base Fleet Plan'!S74-S21</f>
        <v>244</v>
      </c>
      <c r="T34" s="1">
        <f>'Base Fleet Plan'!T61+'Base Fleet Plan'!T74-T21</f>
        <v>241</v>
      </c>
      <c r="U34" s="1">
        <f>'Base Fleet Plan'!U61+'Base Fleet Plan'!U74-U21</f>
        <v>234</v>
      </c>
      <c r="V34" s="1">
        <f>'Base Fleet Plan'!V61+'Base Fleet Plan'!V74-V21</f>
        <v>228</v>
      </c>
      <c r="W34" s="1">
        <f>'Base Fleet Plan'!W61+'Base Fleet Plan'!W74-W21</f>
        <v>222</v>
      </c>
      <c r="X34" s="1">
        <f>'Base Fleet Plan'!X61+'Base Fleet Plan'!X74-X21</f>
        <v>210</v>
      </c>
      <c r="Y34" s="1">
        <f>'Base Fleet Plan'!Y61+'Base Fleet Plan'!Y74-Y21</f>
        <v>198</v>
      </c>
      <c r="Z34" s="1">
        <f>'Base Fleet Plan'!Z61+'Base Fleet Plan'!Z74-Z21</f>
        <v>205</v>
      </c>
      <c r="AA34" s="1">
        <f>'Base Fleet Plan'!AA61+'Base Fleet Plan'!AA74-AA21</f>
        <v>190</v>
      </c>
      <c r="AB34" s="1">
        <f>'Base Fleet Plan'!AB61+'Base Fleet Plan'!AB74-AB21</f>
        <v>176</v>
      </c>
      <c r="AC34" s="1">
        <f>'Base Fleet Plan'!AC61+'Base Fleet Plan'!AC74-AC21</f>
        <v>150</v>
      </c>
      <c r="AD34" s="1">
        <f>'Base Fleet Plan'!AD61+'Base Fleet Plan'!AD74-AD21</f>
        <v>122</v>
      </c>
      <c r="AE34" s="1">
        <f>'Base Fleet Plan'!AE61+'Base Fleet Plan'!AE74-AE21</f>
        <v>82</v>
      </c>
      <c r="AF34" s="1">
        <f>'Base Fleet Plan'!AF61+'Base Fleet Plan'!AF74-AF21</f>
        <v>41</v>
      </c>
      <c r="AG34" s="1">
        <f>'Base Fleet Plan'!AG61+'Base Fleet Plan'!AG74-AG21</f>
        <v>0</v>
      </c>
      <c r="AH34" s="1">
        <f>'Base Fleet Plan'!AH61+'Base Fleet Plan'!AH74-AH21</f>
        <v>0</v>
      </c>
      <c r="AI34" s="1">
        <f>'Base Fleet Plan'!AI61+'Base Fleet Plan'!AI74-AI21</f>
        <v>0</v>
      </c>
      <c r="AJ34" s="1">
        <f>'Base Fleet Plan'!AJ61+'Base Fleet Plan'!AJ74-AJ21</f>
        <v>0</v>
      </c>
      <c r="AK34" s="1">
        <f>'Base Fleet Plan'!AK61+'Base Fleet Plan'!AK74-AK21</f>
        <v>0</v>
      </c>
      <c r="AL34" s="1">
        <f>'Base Fleet Plan'!AL61+'Base Fleet Plan'!AL74-AL21</f>
        <v>0</v>
      </c>
      <c r="AM34" s="1">
        <f>'Base Fleet Plan'!AM61+'Base Fleet Plan'!AM74-AM21</f>
        <v>0</v>
      </c>
      <c r="AN34" s="1">
        <f>'Base Fleet Plan'!AN61+'Base Fleet Plan'!AN74-AN21</f>
        <v>0</v>
      </c>
      <c r="AO34" s="1">
        <f>'Base Fleet Plan'!AO61+'Base Fleet Plan'!AO74-AO21</f>
        <v>0</v>
      </c>
      <c r="AP34" s="1">
        <f>'Base Fleet Plan'!AP61+'Base Fleet Plan'!AP74-AP21</f>
        <v>0</v>
      </c>
      <c r="AQ34" s="1">
        <f>'Base Fleet Plan'!AQ61+'Base Fleet Plan'!AQ74-AQ21</f>
        <v>0</v>
      </c>
      <c r="AR34" s="1">
        <f>'Base Fleet Plan'!AR61+'Base Fleet Plan'!AR74-AR21</f>
        <v>0</v>
      </c>
      <c r="AS34" s="1">
        <f>'Base Fleet Plan'!AS61+'Base Fleet Plan'!AS74-AS21</f>
        <v>0</v>
      </c>
      <c r="AT34" s="1">
        <f>'Base Fleet Plan'!AT61+'Base Fleet Plan'!AT74-AT21</f>
        <v>0</v>
      </c>
      <c r="AU34" s="1">
        <f>'Base Fleet Plan'!AU61+'Base Fleet Plan'!AU74-AU21</f>
        <v>0</v>
      </c>
      <c r="AV34" s="16"/>
    </row>
    <row r="35" spans="4:48">
      <c r="D35" s="1" t="s">
        <v>193</v>
      </c>
      <c r="F35" s="4" t="s">
        <v>169</v>
      </c>
      <c r="H35" s="17"/>
      <c r="I35" s="1">
        <f>'Base Fleet Plan'!I62+'Base Fleet Plan'!I75-I22</f>
        <v>223</v>
      </c>
      <c r="J35" s="1">
        <f>'Base Fleet Plan'!J62+'Base Fleet Plan'!J75-J22</f>
        <v>223</v>
      </c>
      <c r="K35" s="1">
        <f>'Base Fleet Plan'!K62+'Base Fleet Plan'!K75-K22</f>
        <v>223</v>
      </c>
      <c r="L35" s="1">
        <f>'Base Fleet Plan'!L62+'Base Fleet Plan'!L75-L22</f>
        <v>223</v>
      </c>
      <c r="M35" s="1">
        <f>'Base Fleet Plan'!M62+'Base Fleet Plan'!M75-M22</f>
        <v>223</v>
      </c>
      <c r="N35" s="1">
        <f>'Base Fleet Plan'!N62+'Base Fleet Plan'!N75-N22</f>
        <v>223</v>
      </c>
      <c r="O35" s="1">
        <f>'Base Fleet Plan'!O62+'Base Fleet Plan'!O75-O22</f>
        <v>223</v>
      </c>
      <c r="P35" s="1">
        <f>'Base Fleet Plan'!P62+'Base Fleet Plan'!P75-P22</f>
        <v>223</v>
      </c>
      <c r="Q35" s="1">
        <f>'Base Fleet Plan'!Q62+'Base Fleet Plan'!Q75-Q22</f>
        <v>248</v>
      </c>
      <c r="R35" s="1">
        <f>'Base Fleet Plan'!R62+'Base Fleet Plan'!R75-R22</f>
        <v>246</v>
      </c>
      <c r="S35" s="1">
        <f>'Base Fleet Plan'!S62+'Base Fleet Plan'!S75-S22</f>
        <v>244</v>
      </c>
      <c r="T35" s="1">
        <f>'Base Fleet Plan'!T62+'Base Fleet Plan'!T75-T22</f>
        <v>244</v>
      </c>
      <c r="U35" s="1">
        <f>'Base Fleet Plan'!U62+'Base Fleet Plan'!U75-U22</f>
        <v>241</v>
      </c>
      <c r="V35" s="1">
        <f>'Base Fleet Plan'!V62+'Base Fleet Plan'!V75-V22</f>
        <v>234</v>
      </c>
      <c r="W35" s="1">
        <f>'Base Fleet Plan'!W62+'Base Fleet Plan'!W75-W22</f>
        <v>228</v>
      </c>
      <c r="X35" s="1">
        <f>'Base Fleet Plan'!X62+'Base Fleet Plan'!X75-X22</f>
        <v>222</v>
      </c>
      <c r="Y35" s="1">
        <f>'Base Fleet Plan'!Y62+'Base Fleet Plan'!Y75-Y22</f>
        <v>210</v>
      </c>
      <c r="Z35" s="1">
        <f>'Base Fleet Plan'!Z62+'Base Fleet Plan'!Z75-Z22</f>
        <v>198</v>
      </c>
      <c r="AA35" s="1">
        <f>'Base Fleet Plan'!AA62+'Base Fleet Plan'!AA75-AA22</f>
        <v>205</v>
      </c>
      <c r="AB35" s="1">
        <f>'Base Fleet Plan'!AB62+'Base Fleet Plan'!AB75-AB22</f>
        <v>190</v>
      </c>
      <c r="AC35" s="1">
        <f>'Base Fleet Plan'!AC62+'Base Fleet Plan'!AC75-AC22</f>
        <v>176</v>
      </c>
      <c r="AD35" s="1">
        <f>'Base Fleet Plan'!AD62+'Base Fleet Plan'!AD75-AD22</f>
        <v>150</v>
      </c>
      <c r="AE35" s="1">
        <f>'Base Fleet Plan'!AE62+'Base Fleet Plan'!AE75-AE22</f>
        <v>122</v>
      </c>
      <c r="AF35" s="1">
        <f>'Base Fleet Plan'!AF62+'Base Fleet Plan'!AF75-AF22</f>
        <v>82</v>
      </c>
      <c r="AG35" s="1">
        <f>'Base Fleet Plan'!AG62+'Base Fleet Plan'!AG75-AG22</f>
        <v>41</v>
      </c>
      <c r="AH35" s="1">
        <f>'Base Fleet Plan'!AH62+'Base Fleet Plan'!AH75-AH22</f>
        <v>0</v>
      </c>
      <c r="AI35" s="1">
        <f>'Base Fleet Plan'!AI62+'Base Fleet Plan'!AI75-AI22</f>
        <v>0</v>
      </c>
      <c r="AJ35" s="1">
        <f>'Base Fleet Plan'!AJ62+'Base Fleet Plan'!AJ75-AJ22</f>
        <v>0</v>
      </c>
      <c r="AK35" s="1">
        <f>'Base Fleet Plan'!AK62+'Base Fleet Plan'!AK75-AK22</f>
        <v>0</v>
      </c>
      <c r="AL35" s="1">
        <f>'Base Fleet Plan'!AL62+'Base Fleet Plan'!AL75-AL22</f>
        <v>0</v>
      </c>
      <c r="AM35" s="1">
        <f>'Base Fleet Plan'!AM62+'Base Fleet Plan'!AM75-AM22</f>
        <v>0</v>
      </c>
      <c r="AN35" s="1">
        <f>'Base Fleet Plan'!AN62+'Base Fleet Plan'!AN75-AN22</f>
        <v>0</v>
      </c>
      <c r="AO35" s="1">
        <f>'Base Fleet Plan'!AO62+'Base Fleet Plan'!AO75-AO22</f>
        <v>0</v>
      </c>
      <c r="AP35" s="1">
        <f>'Base Fleet Plan'!AP62+'Base Fleet Plan'!AP75-AP22</f>
        <v>0</v>
      </c>
      <c r="AQ35" s="1">
        <f>'Base Fleet Plan'!AQ62+'Base Fleet Plan'!AQ75-AQ22</f>
        <v>0</v>
      </c>
      <c r="AR35" s="1">
        <f>'Base Fleet Plan'!AR62+'Base Fleet Plan'!AR75-AR22</f>
        <v>0</v>
      </c>
      <c r="AS35" s="1">
        <f>'Base Fleet Plan'!AS62+'Base Fleet Plan'!AS75-AS22</f>
        <v>0</v>
      </c>
      <c r="AT35" s="1">
        <f>'Base Fleet Plan'!AT62+'Base Fleet Plan'!AT75-AT22</f>
        <v>0</v>
      </c>
      <c r="AU35" s="1">
        <f>'Base Fleet Plan'!AU62+'Base Fleet Plan'!AU75-AU22</f>
        <v>0</v>
      </c>
      <c r="AV35" s="16"/>
    </row>
    <row r="36" spans="4:48">
      <c r="D36" s="1" t="s">
        <v>194</v>
      </c>
      <c r="F36" s="4" t="s">
        <v>169</v>
      </c>
      <c r="H36" s="17"/>
      <c r="I36" s="1">
        <f>'Base Fleet Plan'!I63+'Base Fleet Plan'!I76-I23</f>
        <v>223</v>
      </c>
      <c r="J36" s="1">
        <f>'Base Fleet Plan'!J63+'Base Fleet Plan'!J76-J23</f>
        <v>223</v>
      </c>
      <c r="K36" s="1">
        <f>'Base Fleet Plan'!K63+'Base Fleet Plan'!K76-K23</f>
        <v>223</v>
      </c>
      <c r="L36" s="1">
        <f>'Base Fleet Plan'!L63+'Base Fleet Plan'!L76-L23</f>
        <v>223</v>
      </c>
      <c r="M36" s="1">
        <f>'Base Fleet Plan'!M63+'Base Fleet Plan'!M76-M23</f>
        <v>223</v>
      </c>
      <c r="N36" s="1">
        <f>'Base Fleet Plan'!N63+'Base Fleet Plan'!N76-N23</f>
        <v>223</v>
      </c>
      <c r="O36" s="1">
        <f>'Base Fleet Plan'!O63+'Base Fleet Plan'!O76-O23</f>
        <v>223</v>
      </c>
      <c r="P36" s="1">
        <f>'Base Fleet Plan'!P63+'Base Fleet Plan'!P76-P23</f>
        <v>223</v>
      </c>
      <c r="Q36" s="1">
        <f>'Base Fleet Plan'!Q63+'Base Fleet Plan'!Q76-Q23</f>
        <v>223</v>
      </c>
      <c r="R36" s="1">
        <f>'Base Fleet Plan'!R63+'Base Fleet Plan'!R76-R23</f>
        <v>248</v>
      </c>
      <c r="S36" s="1">
        <f>'Base Fleet Plan'!S63+'Base Fleet Plan'!S76-S23</f>
        <v>246</v>
      </c>
      <c r="T36" s="1">
        <f>'Base Fleet Plan'!T63+'Base Fleet Plan'!T76-T23</f>
        <v>244</v>
      </c>
      <c r="U36" s="1">
        <f>'Base Fleet Plan'!U63+'Base Fleet Plan'!U76-U23</f>
        <v>244</v>
      </c>
      <c r="V36" s="1">
        <f>'Base Fleet Plan'!V63+'Base Fleet Plan'!V76-V23</f>
        <v>241</v>
      </c>
      <c r="W36" s="1">
        <f>'Base Fleet Plan'!W63+'Base Fleet Plan'!W76-W23</f>
        <v>234</v>
      </c>
      <c r="X36" s="1">
        <f>'Base Fleet Plan'!X63+'Base Fleet Plan'!X76-X23</f>
        <v>228</v>
      </c>
      <c r="Y36" s="1">
        <f>'Base Fleet Plan'!Y63+'Base Fleet Plan'!Y76-Y23</f>
        <v>222</v>
      </c>
      <c r="Z36" s="1">
        <f>'Base Fleet Plan'!Z63+'Base Fleet Plan'!Z76-Z23</f>
        <v>210</v>
      </c>
      <c r="AA36" s="1">
        <f>'Base Fleet Plan'!AA63+'Base Fleet Plan'!AA76-AA23</f>
        <v>198</v>
      </c>
      <c r="AB36" s="1">
        <f>'Base Fleet Plan'!AB63+'Base Fleet Plan'!AB76-AB23</f>
        <v>205</v>
      </c>
      <c r="AC36" s="1">
        <f>'Base Fleet Plan'!AC63+'Base Fleet Plan'!AC76-AC23</f>
        <v>190</v>
      </c>
      <c r="AD36" s="1">
        <f>'Base Fleet Plan'!AD63+'Base Fleet Plan'!AD76-AD23</f>
        <v>176</v>
      </c>
      <c r="AE36" s="1">
        <f>'Base Fleet Plan'!AE63+'Base Fleet Plan'!AE76-AE23</f>
        <v>150</v>
      </c>
      <c r="AF36" s="1">
        <f>'Base Fleet Plan'!AF63+'Base Fleet Plan'!AF76-AF23</f>
        <v>122</v>
      </c>
      <c r="AG36" s="1">
        <f>'Base Fleet Plan'!AG63+'Base Fleet Plan'!AG76-AG23</f>
        <v>82</v>
      </c>
      <c r="AH36" s="1">
        <f>'Base Fleet Plan'!AH63+'Base Fleet Plan'!AH76-AH23</f>
        <v>41</v>
      </c>
      <c r="AI36" s="1">
        <f>'Base Fleet Plan'!AI63+'Base Fleet Plan'!AI76-AI23</f>
        <v>0</v>
      </c>
      <c r="AJ36" s="1">
        <f>'Base Fleet Plan'!AJ63+'Base Fleet Plan'!AJ76-AJ23</f>
        <v>0</v>
      </c>
      <c r="AK36" s="1">
        <f>'Base Fleet Plan'!AK63+'Base Fleet Plan'!AK76-AK23</f>
        <v>0</v>
      </c>
      <c r="AL36" s="1">
        <f>'Base Fleet Plan'!AL63+'Base Fleet Plan'!AL76-AL23</f>
        <v>0</v>
      </c>
      <c r="AM36" s="1">
        <f>'Base Fleet Plan'!AM63+'Base Fleet Plan'!AM76-AM23</f>
        <v>0</v>
      </c>
      <c r="AN36" s="1">
        <f>'Base Fleet Plan'!AN63+'Base Fleet Plan'!AN76-AN23</f>
        <v>0</v>
      </c>
      <c r="AO36" s="1">
        <f>'Base Fleet Plan'!AO63+'Base Fleet Plan'!AO76-AO23</f>
        <v>0</v>
      </c>
      <c r="AP36" s="1">
        <f>'Base Fleet Plan'!AP63+'Base Fleet Plan'!AP76-AP23</f>
        <v>0</v>
      </c>
      <c r="AQ36" s="1">
        <f>'Base Fleet Plan'!AQ63+'Base Fleet Plan'!AQ76-AQ23</f>
        <v>0</v>
      </c>
      <c r="AR36" s="1">
        <f>'Base Fleet Plan'!AR63+'Base Fleet Plan'!AR76-AR23</f>
        <v>0</v>
      </c>
      <c r="AS36" s="1">
        <f>'Base Fleet Plan'!AS63+'Base Fleet Plan'!AS76-AS23</f>
        <v>0</v>
      </c>
      <c r="AT36" s="1">
        <f>'Base Fleet Plan'!AT63+'Base Fleet Plan'!AT76-AT23</f>
        <v>0</v>
      </c>
      <c r="AU36" s="1">
        <f>'Base Fleet Plan'!AU63+'Base Fleet Plan'!AU76-AU23</f>
        <v>0</v>
      </c>
      <c r="AV36" s="16"/>
    </row>
    <row r="37" spans="4:48">
      <c r="D37" s="1" t="s">
        <v>195</v>
      </c>
      <c r="F37" s="4" t="s">
        <v>169</v>
      </c>
      <c r="H37" s="17"/>
      <c r="I37" s="1">
        <f>'Base Fleet Plan'!I64+'Base Fleet Plan'!I77-I24</f>
        <v>226</v>
      </c>
      <c r="J37" s="1">
        <f>'Base Fleet Plan'!J64+'Base Fleet Plan'!J77-J24</f>
        <v>223</v>
      </c>
      <c r="K37" s="1">
        <f>'Base Fleet Plan'!K64+'Base Fleet Plan'!K77-K24</f>
        <v>223</v>
      </c>
      <c r="L37" s="1">
        <f>'Base Fleet Plan'!L64+'Base Fleet Plan'!L77-L24</f>
        <v>223</v>
      </c>
      <c r="M37" s="1">
        <f>'Base Fleet Plan'!M64+'Base Fleet Plan'!M77-M24</f>
        <v>223</v>
      </c>
      <c r="N37" s="1">
        <f>'Base Fleet Plan'!N64+'Base Fleet Plan'!N77-N24</f>
        <v>223</v>
      </c>
      <c r="O37" s="1">
        <f>'Base Fleet Plan'!O64+'Base Fleet Plan'!O77-O24</f>
        <v>223</v>
      </c>
      <c r="P37" s="1">
        <f>'Base Fleet Plan'!P64+'Base Fleet Plan'!P77-P24</f>
        <v>223</v>
      </c>
      <c r="Q37" s="1">
        <f>'Base Fleet Plan'!Q64+'Base Fleet Plan'!Q77-Q24</f>
        <v>223</v>
      </c>
      <c r="R37" s="1">
        <f>'Base Fleet Plan'!R64+'Base Fleet Plan'!R77-R24</f>
        <v>223</v>
      </c>
      <c r="S37" s="1">
        <f>'Base Fleet Plan'!S64+'Base Fleet Plan'!S77-S24</f>
        <v>248</v>
      </c>
      <c r="T37" s="1">
        <f>'Base Fleet Plan'!T64+'Base Fleet Plan'!T77-T24</f>
        <v>246</v>
      </c>
      <c r="U37" s="1">
        <f>'Base Fleet Plan'!U64+'Base Fleet Plan'!U77-U24</f>
        <v>244</v>
      </c>
      <c r="V37" s="1">
        <f>'Base Fleet Plan'!V64+'Base Fleet Plan'!V77-V24</f>
        <v>244</v>
      </c>
      <c r="W37" s="1">
        <f>'Base Fleet Plan'!W64+'Base Fleet Plan'!W77-W24</f>
        <v>241</v>
      </c>
      <c r="X37" s="1">
        <f>'Base Fleet Plan'!X64+'Base Fleet Plan'!X77-X24</f>
        <v>234</v>
      </c>
      <c r="Y37" s="1">
        <f>'Base Fleet Plan'!Y64+'Base Fleet Plan'!Y77-Y24</f>
        <v>228</v>
      </c>
      <c r="Z37" s="1">
        <f>'Base Fleet Plan'!Z64+'Base Fleet Plan'!Z77-Z24</f>
        <v>222</v>
      </c>
      <c r="AA37" s="1">
        <f>'Base Fleet Plan'!AA64+'Base Fleet Plan'!AA77-AA24</f>
        <v>210</v>
      </c>
      <c r="AB37" s="1">
        <f>'Base Fleet Plan'!AB64+'Base Fleet Plan'!AB77-AB24</f>
        <v>198</v>
      </c>
      <c r="AC37" s="1">
        <f>'Base Fleet Plan'!AC64+'Base Fleet Plan'!AC77-AC24</f>
        <v>205</v>
      </c>
      <c r="AD37" s="1">
        <f>'Base Fleet Plan'!AD64+'Base Fleet Plan'!AD77-AD24</f>
        <v>190</v>
      </c>
      <c r="AE37" s="1">
        <f>'Base Fleet Plan'!AE64+'Base Fleet Plan'!AE77-AE24</f>
        <v>176</v>
      </c>
      <c r="AF37" s="1">
        <f>'Base Fleet Plan'!AF64+'Base Fleet Plan'!AF77-AF24</f>
        <v>150</v>
      </c>
      <c r="AG37" s="1">
        <f>'Base Fleet Plan'!AG64+'Base Fleet Plan'!AG77-AG24</f>
        <v>122</v>
      </c>
      <c r="AH37" s="1">
        <f>'Base Fleet Plan'!AH64+'Base Fleet Plan'!AH77-AH24</f>
        <v>82</v>
      </c>
      <c r="AI37" s="1">
        <f>'Base Fleet Plan'!AI64+'Base Fleet Plan'!AI77-AI24</f>
        <v>41</v>
      </c>
      <c r="AJ37" s="1">
        <f>'Base Fleet Plan'!AJ64+'Base Fleet Plan'!AJ77-AJ24</f>
        <v>0</v>
      </c>
      <c r="AK37" s="1">
        <f>'Base Fleet Plan'!AK64+'Base Fleet Plan'!AK77-AK24</f>
        <v>0</v>
      </c>
      <c r="AL37" s="1">
        <f>'Base Fleet Plan'!AL64+'Base Fleet Plan'!AL77-AL24</f>
        <v>0</v>
      </c>
      <c r="AM37" s="1">
        <f>'Base Fleet Plan'!AM64+'Base Fleet Plan'!AM77-AM24</f>
        <v>0</v>
      </c>
      <c r="AN37" s="1">
        <f>'Base Fleet Plan'!AN64+'Base Fleet Plan'!AN77-AN24</f>
        <v>0</v>
      </c>
      <c r="AO37" s="1">
        <f>'Base Fleet Plan'!AO64+'Base Fleet Plan'!AO77-AO24</f>
        <v>0</v>
      </c>
      <c r="AP37" s="1">
        <f>'Base Fleet Plan'!AP64+'Base Fleet Plan'!AP77-AP24</f>
        <v>0</v>
      </c>
      <c r="AQ37" s="1">
        <f>'Base Fleet Plan'!AQ64+'Base Fleet Plan'!AQ77-AQ24</f>
        <v>0</v>
      </c>
      <c r="AR37" s="1">
        <f>'Base Fleet Plan'!AR64+'Base Fleet Plan'!AR77-AR24</f>
        <v>0</v>
      </c>
      <c r="AS37" s="1">
        <f>'Base Fleet Plan'!AS64+'Base Fleet Plan'!AS77-AS24</f>
        <v>0</v>
      </c>
      <c r="AT37" s="1">
        <f>'Base Fleet Plan'!AT64+'Base Fleet Plan'!AT77-AT24</f>
        <v>0</v>
      </c>
      <c r="AU37" s="1">
        <f>'Base Fleet Plan'!AU64+'Base Fleet Plan'!AU77-AU24</f>
        <v>0</v>
      </c>
      <c r="AV37" s="16"/>
    </row>
    <row r="38" spans="4:48">
      <c r="H38" s="17"/>
      <c r="AV38" s="16"/>
    </row>
    <row r="39" spans="4:48">
      <c r="D39" s="1" t="s">
        <v>196</v>
      </c>
      <c r="F39" s="65" t="s">
        <v>169</v>
      </c>
      <c r="H39" s="17"/>
      <c r="I39" s="50">
        <f>SUM(I28:I37)</f>
        <v>2233</v>
      </c>
      <c r="J39" s="50">
        <f t="shared" ref="J39:AU39" si="7">SUM(J28:J37)</f>
        <v>2255</v>
      </c>
      <c r="K39" s="50">
        <f t="shared" si="7"/>
        <v>2278</v>
      </c>
      <c r="L39" s="50">
        <f t="shared" si="7"/>
        <v>2299</v>
      </c>
      <c r="M39" s="50">
        <f t="shared" si="7"/>
        <v>2320</v>
      </c>
      <c r="N39" s="50">
        <f t="shared" si="7"/>
        <v>2338</v>
      </c>
      <c r="O39" s="50">
        <f t="shared" si="7"/>
        <v>2349</v>
      </c>
      <c r="P39" s="50">
        <f t="shared" si="7"/>
        <v>2354</v>
      </c>
      <c r="Q39" s="50">
        <f t="shared" si="7"/>
        <v>2353</v>
      </c>
      <c r="R39" s="50">
        <f t="shared" si="7"/>
        <v>2340</v>
      </c>
      <c r="S39" s="50">
        <f t="shared" si="7"/>
        <v>2315</v>
      </c>
      <c r="T39" s="50">
        <f t="shared" si="7"/>
        <v>2272</v>
      </c>
      <c r="U39" s="50">
        <f t="shared" si="7"/>
        <v>2216</v>
      </c>
      <c r="V39" s="50">
        <f t="shared" si="7"/>
        <v>2148</v>
      </c>
      <c r="W39" s="50">
        <f t="shared" si="7"/>
        <v>2054</v>
      </c>
      <c r="X39" s="50">
        <f t="shared" si="7"/>
        <v>1935</v>
      </c>
      <c r="Y39" s="50">
        <f t="shared" si="7"/>
        <v>1783</v>
      </c>
      <c r="Z39" s="50">
        <f t="shared" si="7"/>
        <v>1596</v>
      </c>
      <c r="AA39" s="50">
        <f t="shared" si="7"/>
        <v>1374</v>
      </c>
      <c r="AB39" s="50">
        <f t="shared" si="7"/>
        <v>1164</v>
      </c>
      <c r="AC39" s="50">
        <f t="shared" si="7"/>
        <v>966</v>
      </c>
      <c r="AD39" s="50">
        <f t="shared" si="7"/>
        <v>761</v>
      </c>
      <c r="AE39" s="50">
        <f t="shared" si="7"/>
        <v>571</v>
      </c>
      <c r="AF39" s="50">
        <f t="shared" si="7"/>
        <v>395</v>
      </c>
      <c r="AG39" s="50">
        <f t="shared" si="7"/>
        <v>245</v>
      </c>
      <c r="AH39" s="50">
        <f t="shared" si="7"/>
        <v>123</v>
      </c>
      <c r="AI39" s="50">
        <f t="shared" si="7"/>
        <v>41</v>
      </c>
      <c r="AJ39" s="50">
        <f t="shared" si="7"/>
        <v>0</v>
      </c>
      <c r="AK39" s="50">
        <f t="shared" si="7"/>
        <v>0</v>
      </c>
      <c r="AL39" s="50">
        <f t="shared" si="7"/>
        <v>0</v>
      </c>
      <c r="AM39" s="50">
        <f t="shared" si="7"/>
        <v>0</v>
      </c>
      <c r="AN39" s="50">
        <f t="shared" si="7"/>
        <v>0</v>
      </c>
      <c r="AO39" s="50">
        <f t="shared" si="7"/>
        <v>0</v>
      </c>
      <c r="AP39" s="50">
        <f t="shared" si="7"/>
        <v>0</v>
      </c>
      <c r="AQ39" s="50">
        <f t="shared" si="7"/>
        <v>0</v>
      </c>
      <c r="AR39" s="50">
        <f t="shared" si="7"/>
        <v>0</v>
      </c>
      <c r="AS39" s="50">
        <f t="shared" si="7"/>
        <v>0</v>
      </c>
      <c r="AT39" s="50">
        <f t="shared" si="7"/>
        <v>0</v>
      </c>
      <c r="AU39" s="50">
        <f t="shared" si="7"/>
        <v>0</v>
      </c>
      <c r="AV39" s="16"/>
    </row>
    <row r="40" spans="4:48">
      <c r="H40" s="17"/>
      <c r="AV40" s="16"/>
    </row>
    <row r="41" spans="4:48">
      <c r="D41" s="58" t="s">
        <v>75</v>
      </c>
      <c r="E41" s="57"/>
      <c r="F41" s="59" t="s">
        <v>150</v>
      </c>
      <c r="H41" s="17"/>
      <c r="AV41" s="16"/>
    </row>
    <row r="42" spans="4:48">
      <c r="D42" s="6"/>
      <c r="E42" s="53"/>
      <c r="F42" s="35"/>
      <c r="H42" s="17"/>
      <c r="AV42" s="16"/>
    </row>
    <row r="43" spans="4:48">
      <c r="D43" s="1" t="s">
        <v>174</v>
      </c>
      <c r="E43" s="1"/>
      <c r="F43" s="4" t="s">
        <v>169</v>
      </c>
      <c r="H43" s="17"/>
      <c r="I43" s="1">
        <f>ROUND(I$9*'Base Fleet Plan'!I$115,0)</f>
        <v>0</v>
      </c>
      <c r="J43" s="1">
        <f>ROUND(J$9*'Base Fleet Plan'!J$115,0)</f>
        <v>0</v>
      </c>
      <c r="K43" s="1">
        <f>ROUND(K$9*'Base Fleet Plan'!K$115,0)</f>
        <v>0</v>
      </c>
      <c r="L43" s="1">
        <f>ROUND(L$9*'Base Fleet Plan'!L$115,0)</f>
        <v>3</v>
      </c>
      <c r="M43" s="1">
        <f>ROUND(M$9*'Base Fleet Plan'!M$115,0)</f>
        <v>3</v>
      </c>
      <c r="N43" s="1">
        <f>ROUND(N$9*'Base Fleet Plan'!N$115,0)</f>
        <v>7</v>
      </c>
      <c r="O43" s="1">
        <f>ROUND(O$9*'Base Fleet Plan'!O$115,0)</f>
        <v>17</v>
      </c>
      <c r="P43" s="1">
        <f>ROUND(P$9*'Base Fleet Plan'!P$115,0)</f>
        <v>25</v>
      </c>
      <c r="Q43" s="1">
        <f>ROUND(Q$9*'Base Fleet Plan'!Q$115,0)</f>
        <v>33</v>
      </c>
      <c r="R43" s="1">
        <f>ROUND(R$9*'Base Fleet Plan'!R$115,0)</f>
        <v>50</v>
      </c>
      <c r="S43" s="1">
        <f>ROUND(S$9*'Base Fleet Plan'!S$115,0)</f>
        <v>66</v>
      </c>
      <c r="T43" s="1">
        <f>ROUND(T$9*'Base Fleet Plan'!T$115,0)</f>
        <v>90</v>
      </c>
      <c r="U43" s="1">
        <f>ROUND(U$9*'Base Fleet Plan'!U$115,0)</f>
        <v>109</v>
      </c>
      <c r="V43" s="1">
        <f>ROUND(V$9*'Base Fleet Plan'!V$115,0)</f>
        <v>127</v>
      </c>
      <c r="W43" s="1">
        <f>ROUND(W$9*'Base Fleet Plan'!W$115,0)</f>
        <v>164</v>
      </c>
      <c r="X43" s="1">
        <f>ROUND(X$9*'Base Fleet Plan'!X$115,0)</f>
        <v>200</v>
      </c>
      <c r="Y43" s="1">
        <f>ROUND(Y$9*'Base Fleet Plan'!Y$115,0)</f>
        <v>256</v>
      </c>
      <c r="Z43" s="1">
        <f>ROUND(Z$9*'Base Fleet Plan'!Z$115,0)</f>
        <v>311</v>
      </c>
      <c r="AA43" s="1">
        <f>ROUND(AA$9*'Base Fleet Plan'!AA$115,0)</f>
        <v>367</v>
      </c>
      <c r="AB43" s="1">
        <f>ROUND(AB$9*'Base Fleet Plan'!AB$115,0)</f>
        <v>366</v>
      </c>
      <c r="AC43" s="1">
        <f>ROUND(AC$9*'Base Fleet Plan'!AC$115,0)</f>
        <v>368</v>
      </c>
      <c r="AD43" s="1">
        <f>ROUND(AD$9*'Base Fleet Plan'!AD$115,0)</f>
        <v>398</v>
      </c>
      <c r="AE43" s="1">
        <f>ROUND(AE$9*'Base Fleet Plan'!AE$115,0)</f>
        <v>399</v>
      </c>
      <c r="AF43" s="1">
        <f>ROUND(AF$9*'Base Fleet Plan'!AF$115,0)</f>
        <v>401</v>
      </c>
      <c r="AG43" s="1">
        <f>ROUND(AG$9*'Base Fleet Plan'!AG$115,0)</f>
        <v>402</v>
      </c>
      <c r="AH43" s="1">
        <f>ROUND(AH$9*'Base Fleet Plan'!AH$115,0)</f>
        <v>402</v>
      </c>
      <c r="AI43" s="1">
        <f>ROUND(AI$9*'Base Fleet Plan'!AI$115,0)</f>
        <v>403</v>
      </c>
      <c r="AJ43" s="1">
        <f>ROUND(AJ$9*'Base Fleet Plan'!AJ$115,0)</f>
        <v>405</v>
      </c>
      <c r="AK43" s="1">
        <f>ROUND(AK$9*'Base Fleet Plan'!AK$115,0)</f>
        <v>406</v>
      </c>
      <c r="AL43" s="1">
        <f>ROUND(AL$9*'Base Fleet Plan'!AL$115,0)</f>
        <v>405</v>
      </c>
      <c r="AM43" s="1">
        <f>ROUND(AM$9*'Base Fleet Plan'!AM$115,0)</f>
        <v>408</v>
      </c>
      <c r="AN43" s="1">
        <f>ROUND(AN$9*'Base Fleet Plan'!AN$115,0)</f>
        <v>438</v>
      </c>
      <c r="AO43" s="1">
        <f>ROUND(AO$9*'Base Fleet Plan'!AO$115,0)</f>
        <v>440</v>
      </c>
      <c r="AP43" s="1">
        <f>ROUND(AP$9*'Base Fleet Plan'!AP$115,0)</f>
        <v>442</v>
      </c>
      <c r="AQ43" s="1">
        <f>ROUND(AQ$9*'Base Fleet Plan'!AQ$115,0)</f>
        <v>444</v>
      </c>
      <c r="AR43" s="1">
        <f>ROUND(AR$9*'Base Fleet Plan'!AR$115,0)</f>
        <v>444</v>
      </c>
      <c r="AS43" s="1">
        <f>ROUND(AS$9*'Base Fleet Plan'!AS$115,0)</f>
        <v>445</v>
      </c>
      <c r="AT43" s="1">
        <f>ROUND(AT$9*'Base Fleet Plan'!AT$115,0)</f>
        <v>448</v>
      </c>
      <c r="AU43" s="1">
        <f>ROUND(AU$9*'Base Fleet Plan'!AU$115,0)</f>
        <v>449</v>
      </c>
      <c r="AV43" s="16"/>
    </row>
    <row r="44" spans="4:48">
      <c r="D44" s="6"/>
      <c r="E44" s="53"/>
      <c r="F44" s="35"/>
      <c r="H44" s="17"/>
      <c r="AV44" s="16"/>
    </row>
    <row r="45" spans="4:48">
      <c r="D45" s="1" t="s">
        <v>175</v>
      </c>
      <c r="E45" s="1"/>
      <c r="F45" s="4" t="s">
        <v>169</v>
      </c>
      <c r="H45" s="17"/>
      <c r="I45" s="63">
        <f>I43+H54</f>
        <v>0</v>
      </c>
      <c r="J45" s="50">
        <f>J43</f>
        <v>0</v>
      </c>
      <c r="K45" s="50">
        <f t="shared" ref="K45:O45" si="8">K43</f>
        <v>0</v>
      </c>
      <c r="L45" s="50">
        <f t="shared" si="8"/>
        <v>3</v>
      </c>
      <c r="M45" s="50">
        <f t="shared" si="8"/>
        <v>3</v>
      </c>
      <c r="N45" s="50">
        <f t="shared" si="8"/>
        <v>7</v>
      </c>
      <c r="O45" s="50">
        <f t="shared" si="8"/>
        <v>17</v>
      </c>
      <c r="P45" s="50">
        <f>P43</f>
        <v>25</v>
      </c>
      <c r="Q45" s="50">
        <f>Q43</f>
        <v>33</v>
      </c>
      <c r="R45" s="50">
        <f t="shared" ref="R45:V45" si="9">R43</f>
        <v>50</v>
      </c>
      <c r="S45" s="50">
        <f t="shared" si="9"/>
        <v>66</v>
      </c>
      <c r="T45" s="50">
        <f t="shared" si="9"/>
        <v>90</v>
      </c>
      <c r="U45" s="50">
        <f t="shared" si="9"/>
        <v>109</v>
      </c>
      <c r="V45" s="50">
        <f t="shared" si="9"/>
        <v>127</v>
      </c>
      <c r="W45" s="50">
        <f>W43</f>
        <v>164</v>
      </c>
      <c r="X45" s="50">
        <f t="shared" ref="X45:AU45" si="10">X43</f>
        <v>200</v>
      </c>
      <c r="Y45" s="50">
        <f t="shared" si="10"/>
        <v>256</v>
      </c>
      <c r="Z45" s="50">
        <f t="shared" si="10"/>
        <v>311</v>
      </c>
      <c r="AA45" s="50">
        <f t="shared" si="10"/>
        <v>367</v>
      </c>
      <c r="AB45" s="50">
        <f t="shared" si="10"/>
        <v>366</v>
      </c>
      <c r="AC45" s="50">
        <f t="shared" si="10"/>
        <v>368</v>
      </c>
      <c r="AD45" s="50">
        <f t="shared" si="10"/>
        <v>398</v>
      </c>
      <c r="AE45" s="50">
        <f t="shared" si="10"/>
        <v>399</v>
      </c>
      <c r="AF45" s="50">
        <f t="shared" si="10"/>
        <v>401</v>
      </c>
      <c r="AG45" s="50">
        <f t="shared" si="10"/>
        <v>402</v>
      </c>
      <c r="AH45" s="50">
        <f t="shared" si="10"/>
        <v>402</v>
      </c>
      <c r="AI45" s="50">
        <f t="shared" si="10"/>
        <v>403</v>
      </c>
      <c r="AJ45" s="50">
        <f t="shared" si="10"/>
        <v>405</v>
      </c>
      <c r="AK45" s="50">
        <f t="shared" si="10"/>
        <v>406</v>
      </c>
      <c r="AL45" s="50">
        <f t="shared" si="10"/>
        <v>405</v>
      </c>
      <c r="AM45" s="50">
        <f t="shared" si="10"/>
        <v>408</v>
      </c>
      <c r="AN45" s="50">
        <f t="shared" si="10"/>
        <v>438</v>
      </c>
      <c r="AO45" s="50">
        <f t="shared" si="10"/>
        <v>440</v>
      </c>
      <c r="AP45" s="50">
        <f t="shared" si="10"/>
        <v>442</v>
      </c>
      <c r="AQ45" s="50">
        <f t="shared" si="10"/>
        <v>444</v>
      </c>
      <c r="AR45" s="50">
        <f t="shared" si="10"/>
        <v>444</v>
      </c>
      <c r="AS45" s="50">
        <f t="shared" si="10"/>
        <v>445</v>
      </c>
      <c r="AT45" s="50">
        <f t="shared" si="10"/>
        <v>448</v>
      </c>
      <c r="AU45" s="50">
        <f t="shared" si="10"/>
        <v>449</v>
      </c>
      <c r="AV45" s="16"/>
    </row>
    <row r="46" spans="4:48">
      <c r="D46" s="1" t="s">
        <v>176</v>
      </c>
      <c r="E46" s="1"/>
      <c r="F46" s="4" t="s">
        <v>169</v>
      </c>
      <c r="H46" s="17"/>
      <c r="I46" s="63">
        <v>0</v>
      </c>
      <c r="J46" s="50">
        <f>I45</f>
        <v>0</v>
      </c>
      <c r="K46" s="50">
        <f t="shared" ref="K46:O46" si="11">J45</f>
        <v>0</v>
      </c>
      <c r="L46" s="50">
        <f t="shared" si="11"/>
        <v>0</v>
      </c>
      <c r="M46" s="50">
        <f t="shared" si="11"/>
        <v>3</v>
      </c>
      <c r="N46" s="50">
        <f t="shared" si="11"/>
        <v>3</v>
      </c>
      <c r="O46" s="50">
        <f t="shared" si="11"/>
        <v>7</v>
      </c>
      <c r="P46" s="50">
        <f>O45</f>
        <v>17</v>
      </c>
      <c r="Q46" s="50">
        <f>P45</f>
        <v>25</v>
      </c>
      <c r="R46" s="50">
        <f t="shared" ref="R46:V46" si="12">Q45</f>
        <v>33</v>
      </c>
      <c r="S46" s="50">
        <f t="shared" si="12"/>
        <v>50</v>
      </c>
      <c r="T46" s="50">
        <f t="shared" si="12"/>
        <v>66</v>
      </c>
      <c r="U46" s="50">
        <f t="shared" si="12"/>
        <v>90</v>
      </c>
      <c r="V46" s="50">
        <f t="shared" si="12"/>
        <v>109</v>
      </c>
      <c r="W46" s="50">
        <f>V45</f>
        <v>127</v>
      </c>
      <c r="X46" s="50">
        <f t="shared" ref="X46:AU54" si="13">W45</f>
        <v>164</v>
      </c>
      <c r="Y46" s="50">
        <f t="shared" si="13"/>
        <v>200</v>
      </c>
      <c r="Z46" s="50">
        <f t="shared" si="13"/>
        <v>256</v>
      </c>
      <c r="AA46" s="50">
        <f t="shared" si="13"/>
        <v>311</v>
      </c>
      <c r="AB46" s="50">
        <f t="shared" si="13"/>
        <v>367</v>
      </c>
      <c r="AC46" s="50">
        <f t="shared" si="13"/>
        <v>366</v>
      </c>
      <c r="AD46" s="50">
        <f t="shared" si="13"/>
        <v>368</v>
      </c>
      <c r="AE46" s="50">
        <f t="shared" si="13"/>
        <v>398</v>
      </c>
      <c r="AF46" s="50">
        <f t="shared" si="13"/>
        <v>399</v>
      </c>
      <c r="AG46" s="50">
        <f t="shared" si="13"/>
        <v>401</v>
      </c>
      <c r="AH46" s="50">
        <f t="shared" si="13"/>
        <v>402</v>
      </c>
      <c r="AI46" s="50">
        <f t="shared" si="13"/>
        <v>402</v>
      </c>
      <c r="AJ46" s="50">
        <f t="shared" si="13"/>
        <v>403</v>
      </c>
      <c r="AK46" s="50">
        <f t="shared" si="13"/>
        <v>405</v>
      </c>
      <c r="AL46" s="50">
        <f t="shared" si="13"/>
        <v>406</v>
      </c>
      <c r="AM46" s="50">
        <f t="shared" si="13"/>
        <v>405</v>
      </c>
      <c r="AN46" s="50">
        <f t="shared" si="13"/>
        <v>408</v>
      </c>
      <c r="AO46" s="50">
        <f t="shared" si="13"/>
        <v>438</v>
      </c>
      <c r="AP46" s="50">
        <f t="shared" si="13"/>
        <v>440</v>
      </c>
      <c r="AQ46" s="50">
        <f t="shared" si="13"/>
        <v>442</v>
      </c>
      <c r="AR46" s="50">
        <f t="shared" si="13"/>
        <v>444</v>
      </c>
      <c r="AS46" s="50">
        <f t="shared" si="13"/>
        <v>444</v>
      </c>
      <c r="AT46" s="50">
        <f t="shared" si="13"/>
        <v>445</v>
      </c>
      <c r="AU46" s="50">
        <f t="shared" si="13"/>
        <v>448</v>
      </c>
      <c r="AV46" s="16"/>
    </row>
    <row r="47" spans="4:48">
      <c r="D47" s="1" t="s">
        <v>177</v>
      </c>
      <c r="E47" s="1"/>
      <c r="F47" s="4" t="s">
        <v>169</v>
      </c>
      <c r="H47" s="17"/>
      <c r="I47" s="63">
        <v>0</v>
      </c>
      <c r="J47" s="50">
        <f t="shared" ref="J47:Y54" si="14">I46</f>
        <v>0</v>
      </c>
      <c r="K47" s="50">
        <f t="shared" si="14"/>
        <v>0</v>
      </c>
      <c r="L47" s="50">
        <f t="shared" si="14"/>
        <v>0</v>
      </c>
      <c r="M47" s="50">
        <f t="shared" si="14"/>
        <v>0</v>
      </c>
      <c r="N47" s="50">
        <f t="shared" si="14"/>
        <v>3</v>
      </c>
      <c r="O47" s="50">
        <f t="shared" si="14"/>
        <v>3</v>
      </c>
      <c r="P47" s="50">
        <f t="shared" si="14"/>
        <v>7</v>
      </c>
      <c r="Q47" s="50">
        <f t="shared" si="14"/>
        <v>17</v>
      </c>
      <c r="R47" s="50">
        <f t="shared" si="14"/>
        <v>25</v>
      </c>
      <c r="S47" s="50">
        <f t="shared" si="14"/>
        <v>33</v>
      </c>
      <c r="T47" s="50">
        <f t="shared" si="14"/>
        <v>50</v>
      </c>
      <c r="U47" s="50">
        <f t="shared" si="14"/>
        <v>66</v>
      </c>
      <c r="V47" s="50">
        <f t="shared" si="14"/>
        <v>90</v>
      </c>
      <c r="W47" s="50">
        <f t="shared" si="14"/>
        <v>109</v>
      </c>
      <c r="X47" s="50">
        <f t="shared" si="14"/>
        <v>127</v>
      </c>
      <c r="Y47" s="50">
        <f t="shared" si="14"/>
        <v>164</v>
      </c>
      <c r="Z47" s="50">
        <f t="shared" si="13"/>
        <v>200</v>
      </c>
      <c r="AA47" s="50">
        <f t="shared" si="13"/>
        <v>256</v>
      </c>
      <c r="AB47" s="50">
        <f t="shared" si="13"/>
        <v>311</v>
      </c>
      <c r="AC47" s="50">
        <f t="shared" si="13"/>
        <v>367</v>
      </c>
      <c r="AD47" s="50">
        <f t="shared" si="13"/>
        <v>366</v>
      </c>
      <c r="AE47" s="50">
        <f t="shared" si="13"/>
        <v>368</v>
      </c>
      <c r="AF47" s="50">
        <f t="shared" si="13"/>
        <v>398</v>
      </c>
      <c r="AG47" s="50">
        <f t="shared" si="13"/>
        <v>399</v>
      </c>
      <c r="AH47" s="50">
        <f t="shared" si="13"/>
        <v>401</v>
      </c>
      <c r="AI47" s="50">
        <f t="shared" si="13"/>
        <v>402</v>
      </c>
      <c r="AJ47" s="50">
        <f t="shared" si="13"/>
        <v>402</v>
      </c>
      <c r="AK47" s="50">
        <f t="shared" si="13"/>
        <v>403</v>
      </c>
      <c r="AL47" s="50">
        <f t="shared" si="13"/>
        <v>405</v>
      </c>
      <c r="AM47" s="50">
        <f t="shared" si="13"/>
        <v>406</v>
      </c>
      <c r="AN47" s="50">
        <f t="shared" si="13"/>
        <v>405</v>
      </c>
      <c r="AO47" s="50">
        <f t="shared" si="13"/>
        <v>408</v>
      </c>
      <c r="AP47" s="50">
        <f t="shared" si="13"/>
        <v>438</v>
      </c>
      <c r="AQ47" s="50">
        <f t="shared" si="13"/>
        <v>440</v>
      </c>
      <c r="AR47" s="50">
        <f t="shared" si="13"/>
        <v>442</v>
      </c>
      <c r="AS47" s="50">
        <f t="shared" si="13"/>
        <v>444</v>
      </c>
      <c r="AT47" s="50">
        <f t="shared" si="13"/>
        <v>444</v>
      </c>
      <c r="AU47" s="50">
        <f t="shared" si="13"/>
        <v>445</v>
      </c>
      <c r="AV47" s="16"/>
    </row>
    <row r="48" spans="4:48">
      <c r="D48" s="1" t="s">
        <v>178</v>
      </c>
      <c r="E48" s="1"/>
      <c r="F48" s="4" t="s">
        <v>169</v>
      </c>
      <c r="H48" s="17"/>
      <c r="I48" s="63">
        <v>0</v>
      </c>
      <c r="J48" s="50">
        <f t="shared" si="14"/>
        <v>0</v>
      </c>
      <c r="K48" s="50">
        <f t="shared" si="14"/>
        <v>0</v>
      </c>
      <c r="L48" s="50">
        <f t="shared" si="14"/>
        <v>0</v>
      </c>
      <c r="M48" s="50">
        <f t="shared" si="14"/>
        <v>0</v>
      </c>
      <c r="N48" s="50">
        <f t="shared" si="14"/>
        <v>0</v>
      </c>
      <c r="O48" s="50">
        <f t="shared" si="14"/>
        <v>3</v>
      </c>
      <c r="P48" s="50">
        <f t="shared" si="14"/>
        <v>3</v>
      </c>
      <c r="Q48" s="50">
        <f t="shared" si="14"/>
        <v>7</v>
      </c>
      <c r="R48" s="50">
        <f t="shared" si="14"/>
        <v>17</v>
      </c>
      <c r="S48" s="50">
        <f t="shared" si="14"/>
        <v>25</v>
      </c>
      <c r="T48" s="50">
        <f t="shared" si="14"/>
        <v>33</v>
      </c>
      <c r="U48" s="50">
        <f t="shared" si="14"/>
        <v>50</v>
      </c>
      <c r="V48" s="50">
        <f t="shared" si="14"/>
        <v>66</v>
      </c>
      <c r="W48" s="50">
        <f t="shared" si="14"/>
        <v>90</v>
      </c>
      <c r="X48" s="50">
        <f t="shared" si="13"/>
        <v>109</v>
      </c>
      <c r="Y48" s="50">
        <f t="shared" si="13"/>
        <v>127</v>
      </c>
      <c r="Z48" s="50">
        <f t="shared" si="13"/>
        <v>164</v>
      </c>
      <c r="AA48" s="50">
        <f t="shared" si="13"/>
        <v>200</v>
      </c>
      <c r="AB48" s="50">
        <f t="shared" si="13"/>
        <v>256</v>
      </c>
      <c r="AC48" s="50">
        <f t="shared" si="13"/>
        <v>311</v>
      </c>
      <c r="AD48" s="50">
        <f t="shared" si="13"/>
        <v>367</v>
      </c>
      <c r="AE48" s="50">
        <f t="shared" si="13"/>
        <v>366</v>
      </c>
      <c r="AF48" s="50">
        <f t="shared" si="13"/>
        <v>368</v>
      </c>
      <c r="AG48" s="50">
        <f t="shared" si="13"/>
        <v>398</v>
      </c>
      <c r="AH48" s="50">
        <f t="shared" si="13"/>
        <v>399</v>
      </c>
      <c r="AI48" s="50">
        <f t="shared" si="13"/>
        <v>401</v>
      </c>
      <c r="AJ48" s="50">
        <f t="shared" si="13"/>
        <v>402</v>
      </c>
      <c r="AK48" s="50">
        <f t="shared" si="13"/>
        <v>402</v>
      </c>
      <c r="AL48" s="50">
        <f t="shared" si="13"/>
        <v>403</v>
      </c>
      <c r="AM48" s="50">
        <f t="shared" si="13"/>
        <v>405</v>
      </c>
      <c r="AN48" s="50">
        <f t="shared" si="13"/>
        <v>406</v>
      </c>
      <c r="AO48" s="50">
        <f t="shared" si="13"/>
        <v>405</v>
      </c>
      <c r="AP48" s="50">
        <f t="shared" si="13"/>
        <v>408</v>
      </c>
      <c r="AQ48" s="50">
        <f t="shared" si="13"/>
        <v>438</v>
      </c>
      <c r="AR48" s="50">
        <f t="shared" si="13"/>
        <v>440</v>
      </c>
      <c r="AS48" s="50">
        <f t="shared" si="13"/>
        <v>442</v>
      </c>
      <c r="AT48" s="50">
        <f t="shared" si="13"/>
        <v>444</v>
      </c>
      <c r="AU48" s="50">
        <f t="shared" si="13"/>
        <v>444</v>
      </c>
      <c r="AV48" s="16"/>
    </row>
    <row r="49" spans="4:48">
      <c r="D49" s="1" t="s">
        <v>179</v>
      </c>
      <c r="E49" s="1"/>
      <c r="F49" s="4" t="s">
        <v>169</v>
      </c>
      <c r="H49" s="17"/>
      <c r="I49" s="63">
        <v>0</v>
      </c>
      <c r="J49" s="50">
        <f t="shared" si="14"/>
        <v>0</v>
      </c>
      <c r="K49" s="50">
        <f t="shared" si="14"/>
        <v>0</v>
      </c>
      <c r="L49" s="50">
        <f t="shared" si="14"/>
        <v>0</v>
      </c>
      <c r="M49" s="50">
        <f t="shared" si="14"/>
        <v>0</v>
      </c>
      <c r="N49" s="50">
        <f t="shared" si="14"/>
        <v>0</v>
      </c>
      <c r="O49" s="50">
        <f t="shared" si="14"/>
        <v>0</v>
      </c>
      <c r="P49" s="50">
        <f t="shared" si="14"/>
        <v>3</v>
      </c>
      <c r="Q49" s="50">
        <f t="shared" si="14"/>
        <v>3</v>
      </c>
      <c r="R49" s="50">
        <f t="shared" si="14"/>
        <v>7</v>
      </c>
      <c r="S49" s="50">
        <f t="shared" si="14"/>
        <v>17</v>
      </c>
      <c r="T49" s="50">
        <f t="shared" si="14"/>
        <v>25</v>
      </c>
      <c r="U49" s="50">
        <f t="shared" si="14"/>
        <v>33</v>
      </c>
      <c r="V49" s="50">
        <f t="shared" si="14"/>
        <v>50</v>
      </c>
      <c r="W49" s="50">
        <f t="shared" si="14"/>
        <v>66</v>
      </c>
      <c r="X49" s="50">
        <f t="shared" si="13"/>
        <v>90</v>
      </c>
      <c r="Y49" s="50">
        <f t="shared" si="13"/>
        <v>109</v>
      </c>
      <c r="Z49" s="50">
        <f t="shared" si="13"/>
        <v>127</v>
      </c>
      <c r="AA49" s="50">
        <f t="shared" si="13"/>
        <v>164</v>
      </c>
      <c r="AB49" s="50">
        <f t="shared" si="13"/>
        <v>200</v>
      </c>
      <c r="AC49" s="50">
        <f t="shared" si="13"/>
        <v>256</v>
      </c>
      <c r="AD49" s="50">
        <f t="shared" si="13"/>
        <v>311</v>
      </c>
      <c r="AE49" s="50">
        <f t="shared" si="13"/>
        <v>367</v>
      </c>
      <c r="AF49" s="50">
        <f t="shared" si="13"/>
        <v>366</v>
      </c>
      <c r="AG49" s="50">
        <f t="shared" si="13"/>
        <v>368</v>
      </c>
      <c r="AH49" s="50">
        <f t="shared" si="13"/>
        <v>398</v>
      </c>
      <c r="AI49" s="50">
        <f t="shared" si="13"/>
        <v>399</v>
      </c>
      <c r="AJ49" s="50">
        <f t="shared" si="13"/>
        <v>401</v>
      </c>
      <c r="AK49" s="50">
        <f t="shared" si="13"/>
        <v>402</v>
      </c>
      <c r="AL49" s="50">
        <f t="shared" si="13"/>
        <v>402</v>
      </c>
      <c r="AM49" s="50">
        <f t="shared" si="13"/>
        <v>403</v>
      </c>
      <c r="AN49" s="50">
        <f t="shared" si="13"/>
        <v>405</v>
      </c>
      <c r="AO49" s="50">
        <f t="shared" si="13"/>
        <v>406</v>
      </c>
      <c r="AP49" s="50">
        <f t="shared" si="13"/>
        <v>405</v>
      </c>
      <c r="AQ49" s="50">
        <f t="shared" si="13"/>
        <v>408</v>
      </c>
      <c r="AR49" s="50">
        <f t="shared" si="13"/>
        <v>438</v>
      </c>
      <c r="AS49" s="50">
        <f t="shared" si="13"/>
        <v>440</v>
      </c>
      <c r="AT49" s="50">
        <f t="shared" si="13"/>
        <v>442</v>
      </c>
      <c r="AU49" s="50">
        <f t="shared" si="13"/>
        <v>444</v>
      </c>
      <c r="AV49" s="16"/>
    </row>
    <row r="50" spans="4:48">
      <c r="D50" s="1" t="s">
        <v>180</v>
      </c>
      <c r="E50" s="1"/>
      <c r="F50" s="4" t="s">
        <v>169</v>
      </c>
      <c r="H50" s="17"/>
      <c r="I50" s="63">
        <v>0</v>
      </c>
      <c r="J50" s="50">
        <f t="shared" si="14"/>
        <v>0</v>
      </c>
      <c r="K50" s="50">
        <f t="shared" si="14"/>
        <v>0</v>
      </c>
      <c r="L50" s="50">
        <f t="shared" si="14"/>
        <v>0</v>
      </c>
      <c r="M50" s="50">
        <f t="shared" si="14"/>
        <v>0</v>
      </c>
      <c r="N50" s="50">
        <f t="shared" si="14"/>
        <v>0</v>
      </c>
      <c r="O50" s="50">
        <f t="shared" si="14"/>
        <v>0</v>
      </c>
      <c r="P50" s="50">
        <f t="shared" si="14"/>
        <v>0</v>
      </c>
      <c r="Q50" s="50">
        <f t="shared" si="14"/>
        <v>3</v>
      </c>
      <c r="R50" s="50">
        <f t="shared" si="14"/>
        <v>3</v>
      </c>
      <c r="S50" s="50">
        <f t="shared" si="14"/>
        <v>7</v>
      </c>
      <c r="T50" s="50">
        <f t="shared" si="14"/>
        <v>17</v>
      </c>
      <c r="U50" s="50">
        <f t="shared" si="14"/>
        <v>25</v>
      </c>
      <c r="V50" s="50">
        <f t="shared" si="14"/>
        <v>33</v>
      </c>
      <c r="W50" s="50">
        <f t="shared" si="14"/>
        <v>50</v>
      </c>
      <c r="X50" s="50">
        <f t="shared" si="13"/>
        <v>66</v>
      </c>
      <c r="Y50" s="50">
        <f t="shared" si="13"/>
        <v>90</v>
      </c>
      <c r="Z50" s="50">
        <f t="shared" si="13"/>
        <v>109</v>
      </c>
      <c r="AA50" s="50">
        <f t="shared" si="13"/>
        <v>127</v>
      </c>
      <c r="AB50" s="50">
        <f t="shared" si="13"/>
        <v>164</v>
      </c>
      <c r="AC50" s="50">
        <f t="shared" si="13"/>
        <v>200</v>
      </c>
      <c r="AD50" s="50">
        <f t="shared" si="13"/>
        <v>256</v>
      </c>
      <c r="AE50" s="50">
        <f t="shared" si="13"/>
        <v>311</v>
      </c>
      <c r="AF50" s="50">
        <f t="shared" si="13"/>
        <v>367</v>
      </c>
      <c r="AG50" s="50">
        <f t="shared" si="13"/>
        <v>366</v>
      </c>
      <c r="AH50" s="50">
        <f t="shared" si="13"/>
        <v>368</v>
      </c>
      <c r="AI50" s="50">
        <f t="shared" si="13"/>
        <v>398</v>
      </c>
      <c r="AJ50" s="50">
        <f t="shared" si="13"/>
        <v>399</v>
      </c>
      <c r="AK50" s="50">
        <f t="shared" si="13"/>
        <v>401</v>
      </c>
      <c r="AL50" s="50">
        <f t="shared" si="13"/>
        <v>402</v>
      </c>
      <c r="AM50" s="50">
        <f t="shared" si="13"/>
        <v>402</v>
      </c>
      <c r="AN50" s="50">
        <f t="shared" si="13"/>
        <v>403</v>
      </c>
      <c r="AO50" s="50">
        <f t="shared" si="13"/>
        <v>405</v>
      </c>
      <c r="AP50" s="50">
        <f t="shared" si="13"/>
        <v>406</v>
      </c>
      <c r="AQ50" s="50">
        <f t="shared" si="13"/>
        <v>405</v>
      </c>
      <c r="AR50" s="50">
        <f t="shared" si="13"/>
        <v>408</v>
      </c>
      <c r="AS50" s="50">
        <f t="shared" si="13"/>
        <v>438</v>
      </c>
      <c r="AT50" s="50">
        <f t="shared" si="13"/>
        <v>440</v>
      </c>
      <c r="AU50" s="50">
        <f t="shared" si="13"/>
        <v>442</v>
      </c>
      <c r="AV50" s="16"/>
    </row>
    <row r="51" spans="4:48">
      <c r="D51" s="1" t="s">
        <v>181</v>
      </c>
      <c r="E51" s="1"/>
      <c r="F51" s="4" t="s">
        <v>169</v>
      </c>
      <c r="H51" s="17"/>
      <c r="I51" s="63">
        <v>0</v>
      </c>
      <c r="J51" s="50">
        <f t="shared" si="14"/>
        <v>0</v>
      </c>
      <c r="K51" s="50">
        <f t="shared" si="14"/>
        <v>0</v>
      </c>
      <c r="L51" s="50">
        <f t="shared" si="14"/>
        <v>0</v>
      </c>
      <c r="M51" s="50">
        <f t="shared" si="14"/>
        <v>0</v>
      </c>
      <c r="N51" s="50">
        <f t="shared" si="14"/>
        <v>0</v>
      </c>
      <c r="O51" s="50">
        <f t="shared" si="14"/>
        <v>0</v>
      </c>
      <c r="P51" s="50">
        <f t="shared" si="14"/>
        <v>0</v>
      </c>
      <c r="Q51" s="50">
        <f t="shared" si="14"/>
        <v>0</v>
      </c>
      <c r="R51" s="50">
        <f t="shared" si="14"/>
        <v>3</v>
      </c>
      <c r="S51" s="50">
        <f t="shared" si="14"/>
        <v>3</v>
      </c>
      <c r="T51" s="50">
        <f t="shared" si="14"/>
        <v>7</v>
      </c>
      <c r="U51" s="50">
        <f t="shared" si="14"/>
        <v>17</v>
      </c>
      <c r="V51" s="50">
        <f t="shared" si="14"/>
        <v>25</v>
      </c>
      <c r="W51" s="50">
        <f t="shared" si="14"/>
        <v>33</v>
      </c>
      <c r="X51" s="50">
        <f t="shared" si="13"/>
        <v>50</v>
      </c>
      <c r="Y51" s="50">
        <f t="shared" si="13"/>
        <v>66</v>
      </c>
      <c r="Z51" s="50">
        <f t="shared" si="13"/>
        <v>90</v>
      </c>
      <c r="AA51" s="50">
        <f t="shared" si="13"/>
        <v>109</v>
      </c>
      <c r="AB51" s="50">
        <f t="shared" si="13"/>
        <v>127</v>
      </c>
      <c r="AC51" s="50">
        <f t="shared" si="13"/>
        <v>164</v>
      </c>
      <c r="AD51" s="50">
        <f t="shared" si="13"/>
        <v>200</v>
      </c>
      <c r="AE51" s="50">
        <f t="shared" si="13"/>
        <v>256</v>
      </c>
      <c r="AF51" s="50">
        <f t="shared" si="13"/>
        <v>311</v>
      </c>
      <c r="AG51" s="50">
        <f t="shared" si="13"/>
        <v>367</v>
      </c>
      <c r="AH51" s="50">
        <f t="shared" si="13"/>
        <v>366</v>
      </c>
      <c r="AI51" s="50">
        <f t="shared" si="13"/>
        <v>368</v>
      </c>
      <c r="AJ51" s="50">
        <f t="shared" si="13"/>
        <v>398</v>
      </c>
      <c r="AK51" s="50">
        <f t="shared" si="13"/>
        <v>399</v>
      </c>
      <c r="AL51" s="50">
        <f t="shared" si="13"/>
        <v>401</v>
      </c>
      <c r="AM51" s="50">
        <f t="shared" si="13"/>
        <v>402</v>
      </c>
      <c r="AN51" s="50">
        <f t="shared" si="13"/>
        <v>402</v>
      </c>
      <c r="AO51" s="50">
        <f t="shared" si="13"/>
        <v>403</v>
      </c>
      <c r="AP51" s="50">
        <f t="shared" si="13"/>
        <v>405</v>
      </c>
      <c r="AQ51" s="50">
        <f t="shared" si="13"/>
        <v>406</v>
      </c>
      <c r="AR51" s="50">
        <f t="shared" si="13"/>
        <v>405</v>
      </c>
      <c r="AS51" s="50">
        <f t="shared" si="13"/>
        <v>408</v>
      </c>
      <c r="AT51" s="50">
        <f t="shared" si="13"/>
        <v>438</v>
      </c>
      <c r="AU51" s="50">
        <f t="shared" si="13"/>
        <v>440</v>
      </c>
      <c r="AV51" s="16"/>
    </row>
    <row r="52" spans="4:48">
      <c r="D52" s="1" t="s">
        <v>182</v>
      </c>
      <c r="E52" s="1"/>
      <c r="F52" s="4" t="s">
        <v>169</v>
      </c>
      <c r="H52" s="17"/>
      <c r="I52" s="63">
        <v>0</v>
      </c>
      <c r="J52" s="50">
        <f t="shared" si="14"/>
        <v>0</v>
      </c>
      <c r="K52" s="50">
        <f t="shared" si="14"/>
        <v>0</v>
      </c>
      <c r="L52" s="50">
        <f t="shared" si="14"/>
        <v>0</v>
      </c>
      <c r="M52" s="50">
        <f t="shared" si="14"/>
        <v>0</v>
      </c>
      <c r="N52" s="50">
        <f t="shared" si="14"/>
        <v>0</v>
      </c>
      <c r="O52" s="50">
        <f t="shared" si="14"/>
        <v>0</v>
      </c>
      <c r="P52" s="50">
        <f t="shared" si="14"/>
        <v>0</v>
      </c>
      <c r="Q52" s="50">
        <f t="shared" si="14"/>
        <v>0</v>
      </c>
      <c r="R52" s="50">
        <f t="shared" si="14"/>
        <v>0</v>
      </c>
      <c r="S52" s="50">
        <f t="shared" si="14"/>
        <v>3</v>
      </c>
      <c r="T52" s="50">
        <f t="shared" si="14"/>
        <v>3</v>
      </c>
      <c r="U52" s="50">
        <f t="shared" si="14"/>
        <v>7</v>
      </c>
      <c r="V52" s="50">
        <f t="shared" si="14"/>
        <v>17</v>
      </c>
      <c r="W52" s="50">
        <f t="shared" si="14"/>
        <v>25</v>
      </c>
      <c r="X52" s="50">
        <f t="shared" si="13"/>
        <v>33</v>
      </c>
      <c r="Y52" s="50">
        <f t="shared" si="13"/>
        <v>50</v>
      </c>
      <c r="Z52" s="50">
        <f t="shared" si="13"/>
        <v>66</v>
      </c>
      <c r="AA52" s="50">
        <f t="shared" si="13"/>
        <v>90</v>
      </c>
      <c r="AB52" s="50">
        <f t="shared" si="13"/>
        <v>109</v>
      </c>
      <c r="AC52" s="50">
        <f t="shared" si="13"/>
        <v>127</v>
      </c>
      <c r="AD52" s="50">
        <f t="shared" si="13"/>
        <v>164</v>
      </c>
      <c r="AE52" s="50">
        <f t="shared" si="13"/>
        <v>200</v>
      </c>
      <c r="AF52" s="50">
        <f t="shared" si="13"/>
        <v>256</v>
      </c>
      <c r="AG52" s="50">
        <f t="shared" si="13"/>
        <v>311</v>
      </c>
      <c r="AH52" s="50">
        <f t="shared" si="13"/>
        <v>367</v>
      </c>
      <c r="AI52" s="50">
        <f t="shared" si="13"/>
        <v>366</v>
      </c>
      <c r="AJ52" s="50">
        <f t="shared" si="13"/>
        <v>368</v>
      </c>
      <c r="AK52" s="50">
        <f t="shared" si="13"/>
        <v>398</v>
      </c>
      <c r="AL52" s="50">
        <f t="shared" si="13"/>
        <v>399</v>
      </c>
      <c r="AM52" s="50">
        <f t="shared" si="13"/>
        <v>401</v>
      </c>
      <c r="AN52" s="50">
        <f t="shared" si="13"/>
        <v>402</v>
      </c>
      <c r="AO52" s="50">
        <f t="shared" si="13"/>
        <v>402</v>
      </c>
      <c r="AP52" s="50">
        <f t="shared" si="13"/>
        <v>403</v>
      </c>
      <c r="AQ52" s="50">
        <f t="shared" si="13"/>
        <v>405</v>
      </c>
      <c r="AR52" s="50">
        <f t="shared" si="13"/>
        <v>406</v>
      </c>
      <c r="AS52" s="50">
        <f t="shared" si="13"/>
        <v>405</v>
      </c>
      <c r="AT52" s="50">
        <f t="shared" si="13"/>
        <v>408</v>
      </c>
      <c r="AU52" s="50">
        <f t="shared" si="13"/>
        <v>438</v>
      </c>
      <c r="AV52" s="16"/>
    </row>
    <row r="53" spans="4:48">
      <c r="D53" s="1" t="s">
        <v>183</v>
      </c>
      <c r="E53" s="1"/>
      <c r="F53" s="4" t="s">
        <v>169</v>
      </c>
      <c r="H53" s="17"/>
      <c r="I53" s="63">
        <v>0</v>
      </c>
      <c r="J53" s="50">
        <f t="shared" si="14"/>
        <v>0</v>
      </c>
      <c r="K53" s="50">
        <f t="shared" si="14"/>
        <v>0</v>
      </c>
      <c r="L53" s="50">
        <f t="shared" si="14"/>
        <v>0</v>
      </c>
      <c r="M53" s="50">
        <f t="shared" si="14"/>
        <v>0</v>
      </c>
      <c r="N53" s="50">
        <f t="shared" si="14"/>
        <v>0</v>
      </c>
      <c r="O53" s="50">
        <f t="shared" si="14"/>
        <v>0</v>
      </c>
      <c r="P53" s="50">
        <f t="shared" si="14"/>
        <v>0</v>
      </c>
      <c r="Q53" s="50">
        <f t="shared" si="14"/>
        <v>0</v>
      </c>
      <c r="R53" s="50">
        <f t="shared" si="14"/>
        <v>0</v>
      </c>
      <c r="S53" s="50">
        <f t="shared" si="14"/>
        <v>0</v>
      </c>
      <c r="T53" s="50">
        <f t="shared" si="14"/>
        <v>3</v>
      </c>
      <c r="U53" s="50">
        <f t="shared" si="14"/>
        <v>3</v>
      </c>
      <c r="V53" s="50">
        <f t="shared" si="14"/>
        <v>7</v>
      </c>
      <c r="W53" s="50">
        <f t="shared" si="14"/>
        <v>17</v>
      </c>
      <c r="X53" s="50">
        <f t="shared" si="13"/>
        <v>25</v>
      </c>
      <c r="Y53" s="50">
        <f t="shared" si="13"/>
        <v>33</v>
      </c>
      <c r="Z53" s="50">
        <f t="shared" si="13"/>
        <v>50</v>
      </c>
      <c r="AA53" s="50">
        <f t="shared" si="13"/>
        <v>66</v>
      </c>
      <c r="AB53" s="50">
        <f t="shared" si="13"/>
        <v>90</v>
      </c>
      <c r="AC53" s="50">
        <f t="shared" si="13"/>
        <v>109</v>
      </c>
      <c r="AD53" s="50">
        <f t="shared" si="13"/>
        <v>127</v>
      </c>
      <c r="AE53" s="50">
        <f t="shared" si="13"/>
        <v>164</v>
      </c>
      <c r="AF53" s="50">
        <f t="shared" si="13"/>
        <v>200</v>
      </c>
      <c r="AG53" s="50">
        <f t="shared" si="13"/>
        <v>256</v>
      </c>
      <c r="AH53" s="50">
        <f t="shared" si="13"/>
        <v>311</v>
      </c>
      <c r="AI53" s="50">
        <f t="shared" si="13"/>
        <v>367</v>
      </c>
      <c r="AJ53" s="50">
        <f t="shared" si="13"/>
        <v>366</v>
      </c>
      <c r="AK53" s="50">
        <f t="shared" si="13"/>
        <v>368</v>
      </c>
      <c r="AL53" s="50">
        <f t="shared" si="13"/>
        <v>398</v>
      </c>
      <c r="AM53" s="50">
        <f t="shared" si="13"/>
        <v>399</v>
      </c>
      <c r="AN53" s="50">
        <f t="shared" si="13"/>
        <v>401</v>
      </c>
      <c r="AO53" s="50">
        <f t="shared" si="13"/>
        <v>402</v>
      </c>
      <c r="AP53" s="50">
        <f t="shared" si="13"/>
        <v>402</v>
      </c>
      <c r="AQ53" s="50">
        <f t="shared" si="13"/>
        <v>403</v>
      </c>
      <c r="AR53" s="50">
        <f t="shared" si="13"/>
        <v>405</v>
      </c>
      <c r="AS53" s="50">
        <f t="shared" si="13"/>
        <v>406</v>
      </c>
      <c r="AT53" s="50">
        <f t="shared" si="13"/>
        <v>405</v>
      </c>
      <c r="AU53" s="50">
        <f t="shared" si="13"/>
        <v>408</v>
      </c>
      <c r="AV53" s="16"/>
    </row>
    <row r="54" spans="4:48">
      <c r="D54" s="1" t="s">
        <v>184</v>
      </c>
      <c r="E54" s="1"/>
      <c r="F54" s="4" t="s">
        <v>169</v>
      </c>
      <c r="H54" s="17"/>
      <c r="I54" s="63">
        <v>0</v>
      </c>
      <c r="J54" s="50">
        <f t="shared" si="14"/>
        <v>0</v>
      </c>
      <c r="K54" s="50">
        <f t="shared" si="14"/>
        <v>0</v>
      </c>
      <c r="L54" s="50">
        <f t="shared" si="14"/>
        <v>0</v>
      </c>
      <c r="M54" s="50">
        <f t="shared" si="14"/>
        <v>0</v>
      </c>
      <c r="N54" s="50">
        <f t="shared" si="14"/>
        <v>0</v>
      </c>
      <c r="O54" s="50">
        <f t="shared" si="14"/>
        <v>0</v>
      </c>
      <c r="P54" s="50">
        <f t="shared" si="14"/>
        <v>0</v>
      </c>
      <c r="Q54" s="50">
        <f t="shared" si="14"/>
        <v>0</v>
      </c>
      <c r="R54" s="50">
        <f t="shared" si="14"/>
        <v>0</v>
      </c>
      <c r="S54" s="50">
        <f t="shared" si="14"/>
        <v>0</v>
      </c>
      <c r="T54" s="50">
        <f t="shared" si="14"/>
        <v>0</v>
      </c>
      <c r="U54" s="50">
        <f t="shared" si="14"/>
        <v>3</v>
      </c>
      <c r="V54" s="50">
        <f t="shared" si="14"/>
        <v>3</v>
      </c>
      <c r="W54" s="50">
        <f t="shared" si="14"/>
        <v>7</v>
      </c>
      <c r="X54" s="50">
        <f t="shared" si="13"/>
        <v>17</v>
      </c>
      <c r="Y54" s="50">
        <f t="shared" si="13"/>
        <v>25</v>
      </c>
      <c r="Z54" s="50">
        <f t="shared" si="13"/>
        <v>33</v>
      </c>
      <c r="AA54" s="50">
        <f t="shared" si="13"/>
        <v>50</v>
      </c>
      <c r="AB54" s="50">
        <f t="shared" si="13"/>
        <v>66</v>
      </c>
      <c r="AC54" s="50">
        <f t="shared" si="13"/>
        <v>90</v>
      </c>
      <c r="AD54" s="50">
        <f t="shared" si="13"/>
        <v>109</v>
      </c>
      <c r="AE54" s="50">
        <f t="shared" si="13"/>
        <v>127</v>
      </c>
      <c r="AF54" s="50">
        <f t="shared" si="13"/>
        <v>164</v>
      </c>
      <c r="AG54" s="50">
        <f t="shared" si="13"/>
        <v>200</v>
      </c>
      <c r="AH54" s="50">
        <f t="shared" si="13"/>
        <v>256</v>
      </c>
      <c r="AI54" s="50">
        <f t="shared" si="13"/>
        <v>311</v>
      </c>
      <c r="AJ54" s="50">
        <f t="shared" si="13"/>
        <v>367</v>
      </c>
      <c r="AK54" s="50">
        <f t="shared" si="13"/>
        <v>366</v>
      </c>
      <c r="AL54" s="50">
        <f t="shared" si="13"/>
        <v>368</v>
      </c>
      <c r="AM54" s="50">
        <f t="shared" si="13"/>
        <v>398</v>
      </c>
      <c r="AN54" s="50">
        <f t="shared" si="13"/>
        <v>399</v>
      </c>
      <c r="AO54" s="50">
        <f t="shared" si="13"/>
        <v>401</v>
      </c>
      <c r="AP54" s="50">
        <f t="shared" si="13"/>
        <v>402</v>
      </c>
      <c r="AQ54" s="50">
        <f t="shared" si="13"/>
        <v>402</v>
      </c>
      <c r="AR54" s="50">
        <f t="shared" si="13"/>
        <v>403</v>
      </c>
      <c r="AS54" s="50">
        <f t="shared" si="13"/>
        <v>405</v>
      </c>
      <c r="AT54" s="50">
        <f t="shared" si="13"/>
        <v>406</v>
      </c>
      <c r="AU54" s="50">
        <f t="shared" si="13"/>
        <v>405</v>
      </c>
      <c r="AV54" s="16"/>
    </row>
    <row r="55" spans="4:48">
      <c r="H55" s="17"/>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16"/>
    </row>
    <row r="56" spans="4:48">
      <c r="D56" s="1" t="s">
        <v>185</v>
      </c>
      <c r="F56" s="4" t="s">
        <v>169</v>
      </c>
      <c r="H56" s="17"/>
      <c r="I56" s="1">
        <f>SUM(I45:I54)</f>
        <v>0</v>
      </c>
      <c r="J56" s="50">
        <f>SUM(J45:J54)</f>
        <v>0</v>
      </c>
      <c r="K56" s="50">
        <f t="shared" ref="K56:O56" si="15">SUM(K45:K54)</f>
        <v>0</v>
      </c>
      <c r="L56" s="50">
        <f t="shared" si="15"/>
        <v>3</v>
      </c>
      <c r="M56" s="50">
        <f t="shared" si="15"/>
        <v>6</v>
      </c>
      <c r="N56" s="50">
        <f t="shared" si="15"/>
        <v>13</v>
      </c>
      <c r="O56" s="50">
        <f t="shared" si="15"/>
        <v>30</v>
      </c>
      <c r="P56" s="50">
        <f>SUM(P45:P54)</f>
        <v>55</v>
      </c>
      <c r="Q56" s="50">
        <f>SUM(Q45:Q54)</f>
        <v>88</v>
      </c>
      <c r="R56" s="50">
        <f t="shared" ref="R56:V56" si="16">SUM(R45:R54)</f>
        <v>138</v>
      </c>
      <c r="S56" s="50">
        <f t="shared" si="16"/>
        <v>204</v>
      </c>
      <c r="T56" s="50">
        <f t="shared" si="16"/>
        <v>294</v>
      </c>
      <c r="U56" s="50">
        <f t="shared" si="16"/>
        <v>403</v>
      </c>
      <c r="V56" s="50">
        <f t="shared" si="16"/>
        <v>527</v>
      </c>
      <c r="W56" s="50">
        <f>SUM(W45:W54)</f>
        <v>688</v>
      </c>
      <c r="X56" s="50">
        <f t="shared" ref="X56:AU56" si="17">SUM(X45:X54)</f>
        <v>881</v>
      </c>
      <c r="Y56" s="50">
        <f t="shared" si="17"/>
        <v>1120</v>
      </c>
      <c r="Z56" s="50">
        <f t="shared" si="17"/>
        <v>1406</v>
      </c>
      <c r="AA56" s="50">
        <f t="shared" si="17"/>
        <v>1740</v>
      </c>
      <c r="AB56" s="50">
        <f t="shared" si="17"/>
        <v>2056</v>
      </c>
      <c r="AC56" s="50">
        <f t="shared" si="17"/>
        <v>2358</v>
      </c>
      <c r="AD56" s="50">
        <f t="shared" si="17"/>
        <v>2666</v>
      </c>
      <c r="AE56" s="50">
        <f t="shared" si="17"/>
        <v>2956</v>
      </c>
      <c r="AF56" s="50">
        <f t="shared" si="17"/>
        <v>3230</v>
      </c>
      <c r="AG56" s="50">
        <f t="shared" si="17"/>
        <v>3468</v>
      </c>
      <c r="AH56" s="50">
        <f t="shared" si="17"/>
        <v>3670</v>
      </c>
      <c r="AI56" s="50">
        <f t="shared" si="17"/>
        <v>3817</v>
      </c>
      <c r="AJ56" s="50">
        <f t="shared" si="17"/>
        <v>3911</v>
      </c>
      <c r="AK56" s="50">
        <f t="shared" si="17"/>
        <v>3950</v>
      </c>
      <c r="AL56" s="50">
        <f t="shared" si="17"/>
        <v>3989</v>
      </c>
      <c r="AM56" s="50">
        <f t="shared" si="17"/>
        <v>4029</v>
      </c>
      <c r="AN56" s="50">
        <f t="shared" si="17"/>
        <v>4069</v>
      </c>
      <c r="AO56" s="50">
        <f t="shared" si="17"/>
        <v>4110</v>
      </c>
      <c r="AP56" s="50">
        <f t="shared" si="17"/>
        <v>4151</v>
      </c>
      <c r="AQ56" s="50">
        <f t="shared" si="17"/>
        <v>4193</v>
      </c>
      <c r="AR56" s="50">
        <f t="shared" si="17"/>
        <v>4235</v>
      </c>
      <c r="AS56" s="50">
        <f t="shared" si="17"/>
        <v>4277</v>
      </c>
      <c r="AT56" s="50">
        <f t="shared" si="17"/>
        <v>4320</v>
      </c>
      <c r="AU56" s="50">
        <f t="shared" si="17"/>
        <v>4363</v>
      </c>
      <c r="AV56" s="16"/>
    </row>
    <row r="57" spans="4:48">
      <c r="H57" s="17"/>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16"/>
    </row>
    <row r="58" spans="4:48">
      <c r="D58" s="1" t="s">
        <v>186</v>
      </c>
      <c r="F58" s="4" t="s">
        <v>169</v>
      </c>
      <c r="H58" s="17"/>
      <c r="I58" s="50">
        <f>'Base Fleet Plan'!I87+'Base Fleet Plan'!I100-I45</f>
        <v>299</v>
      </c>
      <c r="J58" s="50">
        <f>'Base Fleet Plan'!J87+'Base Fleet Plan'!J100-J45</f>
        <v>328</v>
      </c>
      <c r="K58" s="50">
        <f>'Base Fleet Plan'!K87+'Base Fleet Plan'!K100-K45</f>
        <v>329</v>
      </c>
      <c r="L58" s="50">
        <f>'Base Fleet Plan'!L87+'Base Fleet Plan'!L100-L45</f>
        <v>327</v>
      </c>
      <c r="M58" s="50">
        <f>'Base Fleet Plan'!M87+'Base Fleet Plan'!M100-M45</f>
        <v>327</v>
      </c>
      <c r="N58" s="50">
        <f>'Base Fleet Plan'!N87+'Base Fleet Plan'!N100-N45</f>
        <v>323</v>
      </c>
      <c r="O58" s="50">
        <f>'Base Fleet Plan'!O87+'Base Fleet Plan'!O100-O45</f>
        <v>313</v>
      </c>
      <c r="P58" s="50">
        <f>'Base Fleet Plan'!P87+'Base Fleet Plan'!P100-P45</f>
        <v>306</v>
      </c>
      <c r="Q58" s="50">
        <f>'Base Fleet Plan'!Q87+'Base Fleet Plan'!Q100-Q45</f>
        <v>298</v>
      </c>
      <c r="R58" s="50">
        <f>'Base Fleet Plan'!R87+'Base Fleet Plan'!R100-R45</f>
        <v>281</v>
      </c>
      <c r="S58" s="50">
        <f>'Base Fleet Plan'!S87+'Base Fleet Plan'!S100-S45</f>
        <v>266</v>
      </c>
      <c r="T58" s="50">
        <f>'Base Fleet Plan'!T87+'Base Fleet Plan'!T100-T45</f>
        <v>271</v>
      </c>
      <c r="U58" s="50">
        <f>'Base Fleet Plan'!U87+'Base Fleet Plan'!U100-U45</f>
        <v>253</v>
      </c>
      <c r="V58" s="50">
        <f>'Base Fleet Plan'!V87+'Base Fleet Plan'!V100-V45</f>
        <v>237</v>
      </c>
      <c r="W58" s="50">
        <f>'Base Fleet Plan'!W87+'Base Fleet Plan'!W100-W45</f>
        <v>200</v>
      </c>
      <c r="X58" s="50">
        <f>'Base Fleet Plan'!X87+'Base Fleet Plan'!X100-X45</f>
        <v>164</v>
      </c>
      <c r="Y58" s="50">
        <f>'Base Fleet Plan'!Y87+'Base Fleet Plan'!Y100-Y45</f>
        <v>109</v>
      </c>
      <c r="Z58" s="50">
        <f>'Base Fleet Plan'!Z87+'Base Fleet Plan'!Z100-Z45</f>
        <v>55</v>
      </c>
      <c r="AA58" s="50">
        <f>'Base Fleet Plan'!AA87+'Base Fleet Plan'!AA100-AA45</f>
        <v>0</v>
      </c>
      <c r="AB58" s="50">
        <f>'Base Fleet Plan'!AB87+'Base Fleet Plan'!AB100-AB45</f>
        <v>0</v>
      </c>
      <c r="AC58" s="50">
        <f>'Base Fleet Plan'!AC87+'Base Fleet Plan'!AC100-AC45</f>
        <v>0</v>
      </c>
      <c r="AD58" s="50">
        <f>'Base Fleet Plan'!AD87+'Base Fleet Plan'!AD100-AD45</f>
        <v>0</v>
      </c>
      <c r="AE58" s="50">
        <f>'Base Fleet Plan'!AE87+'Base Fleet Plan'!AE100-AE45</f>
        <v>0</v>
      </c>
      <c r="AF58" s="50">
        <f>'Base Fleet Plan'!AF87+'Base Fleet Plan'!AF100-AF45</f>
        <v>0</v>
      </c>
      <c r="AG58" s="50">
        <f>'Base Fleet Plan'!AG87+'Base Fleet Plan'!AG100-AG45</f>
        <v>0</v>
      </c>
      <c r="AH58" s="50">
        <f>'Base Fleet Plan'!AH87+'Base Fleet Plan'!AH100-AH45</f>
        <v>0</v>
      </c>
      <c r="AI58" s="50">
        <f>'Base Fleet Plan'!AI87+'Base Fleet Plan'!AI100-AI45</f>
        <v>0</v>
      </c>
      <c r="AJ58" s="50">
        <f>'Base Fleet Plan'!AJ87+'Base Fleet Plan'!AJ100-AJ45</f>
        <v>0</v>
      </c>
      <c r="AK58" s="50">
        <f>'Base Fleet Plan'!AK87+'Base Fleet Plan'!AK100-AK45</f>
        <v>0</v>
      </c>
      <c r="AL58" s="50">
        <f>'Base Fleet Plan'!AL87+'Base Fleet Plan'!AL100-AL45</f>
        <v>0</v>
      </c>
      <c r="AM58" s="50">
        <f>'Base Fleet Plan'!AM87+'Base Fleet Plan'!AM100-AM45</f>
        <v>0</v>
      </c>
      <c r="AN58" s="50">
        <f>'Base Fleet Plan'!AN87+'Base Fleet Plan'!AN100-AN45</f>
        <v>0</v>
      </c>
      <c r="AO58" s="50">
        <f>'Base Fleet Plan'!AO87+'Base Fleet Plan'!AO100-AO45</f>
        <v>0</v>
      </c>
      <c r="AP58" s="50">
        <f>'Base Fleet Plan'!AP87+'Base Fleet Plan'!AP100-AP45</f>
        <v>0</v>
      </c>
      <c r="AQ58" s="50">
        <f>'Base Fleet Plan'!AQ87+'Base Fleet Plan'!AQ100-AQ45</f>
        <v>0</v>
      </c>
      <c r="AR58" s="50">
        <f>'Base Fleet Plan'!AR87+'Base Fleet Plan'!AR100-AR45</f>
        <v>0</v>
      </c>
      <c r="AS58" s="50">
        <f>'Base Fleet Plan'!AS87+'Base Fleet Plan'!AS100-AS45</f>
        <v>0</v>
      </c>
      <c r="AT58" s="50">
        <f>'Base Fleet Plan'!AT87+'Base Fleet Plan'!AT100-AT45</f>
        <v>0</v>
      </c>
      <c r="AU58" s="50">
        <f>'Base Fleet Plan'!AU87+'Base Fleet Plan'!AU100-AU45</f>
        <v>0</v>
      </c>
      <c r="AV58" s="16"/>
    </row>
    <row r="59" spans="4:48">
      <c r="D59" s="1" t="s">
        <v>187</v>
      </c>
      <c r="F59" s="4" t="s">
        <v>169</v>
      </c>
      <c r="H59" s="17"/>
      <c r="I59" s="50">
        <f>'Base Fleet Plan'!I88+'Base Fleet Plan'!I101-I46</f>
        <v>299</v>
      </c>
      <c r="J59" s="50">
        <f>'Base Fleet Plan'!J88+'Base Fleet Plan'!J101-J46</f>
        <v>299</v>
      </c>
      <c r="K59" s="50">
        <f>'Base Fleet Plan'!K88+'Base Fleet Plan'!K101-K46</f>
        <v>328</v>
      </c>
      <c r="L59" s="50">
        <f>'Base Fleet Plan'!L88+'Base Fleet Plan'!L101-L46</f>
        <v>329</v>
      </c>
      <c r="M59" s="50">
        <f>'Base Fleet Plan'!M88+'Base Fleet Plan'!M101-M46</f>
        <v>327</v>
      </c>
      <c r="N59" s="50">
        <f>'Base Fleet Plan'!N88+'Base Fleet Plan'!N101-N46</f>
        <v>327</v>
      </c>
      <c r="O59" s="50">
        <f>'Base Fleet Plan'!O88+'Base Fleet Plan'!O101-O46</f>
        <v>323</v>
      </c>
      <c r="P59" s="50">
        <f>'Base Fleet Plan'!P88+'Base Fleet Plan'!P101-P46</f>
        <v>313</v>
      </c>
      <c r="Q59" s="50">
        <f>'Base Fleet Plan'!Q88+'Base Fleet Plan'!Q101-Q46</f>
        <v>306</v>
      </c>
      <c r="R59" s="50">
        <f>'Base Fleet Plan'!R88+'Base Fleet Plan'!R101-R46</f>
        <v>298</v>
      </c>
      <c r="S59" s="50">
        <f>'Base Fleet Plan'!S88+'Base Fleet Plan'!S101-S46</f>
        <v>281</v>
      </c>
      <c r="T59" s="50">
        <f>'Base Fleet Plan'!T88+'Base Fleet Plan'!T101-T46</f>
        <v>266</v>
      </c>
      <c r="U59" s="50">
        <f>'Base Fleet Plan'!U88+'Base Fleet Plan'!U101-U46</f>
        <v>271</v>
      </c>
      <c r="V59" s="50">
        <f>'Base Fleet Plan'!V88+'Base Fleet Plan'!V101-V46</f>
        <v>253</v>
      </c>
      <c r="W59" s="50">
        <f>'Base Fleet Plan'!W88+'Base Fleet Plan'!W101-W46</f>
        <v>237</v>
      </c>
      <c r="X59" s="50">
        <f>'Base Fleet Plan'!X88+'Base Fleet Plan'!X101-X46</f>
        <v>200</v>
      </c>
      <c r="Y59" s="50">
        <f>'Base Fleet Plan'!Y88+'Base Fleet Plan'!Y101-Y46</f>
        <v>164</v>
      </c>
      <c r="Z59" s="50">
        <f>'Base Fleet Plan'!Z88+'Base Fleet Plan'!Z101-Z46</f>
        <v>109</v>
      </c>
      <c r="AA59" s="50">
        <f>'Base Fleet Plan'!AA88+'Base Fleet Plan'!AA101-AA46</f>
        <v>55</v>
      </c>
      <c r="AB59" s="50">
        <f>'Base Fleet Plan'!AB88+'Base Fleet Plan'!AB101-AB46</f>
        <v>0</v>
      </c>
      <c r="AC59" s="50">
        <f>'Base Fleet Plan'!AC88+'Base Fleet Plan'!AC101-AC46</f>
        <v>0</v>
      </c>
      <c r="AD59" s="50">
        <f>'Base Fleet Plan'!AD88+'Base Fleet Plan'!AD101-AD46</f>
        <v>0</v>
      </c>
      <c r="AE59" s="50">
        <f>'Base Fleet Plan'!AE88+'Base Fleet Plan'!AE101-AE46</f>
        <v>0</v>
      </c>
      <c r="AF59" s="50">
        <f>'Base Fleet Plan'!AF88+'Base Fleet Plan'!AF101-AF46</f>
        <v>0</v>
      </c>
      <c r="AG59" s="50">
        <f>'Base Fleet Plan'!AG88+'Base Fleet Plan'!AG101-AG46</f>
        <v>0</v>
      </c>
      <c r="AH59" s="50">
        <f>'Base Fleet Plan'!AH88+'Base Fleet Plan'!AH101-AH46</f>
        <v>0</v>
      </c>
      <c r="AI59" s="50">
        <f>'Base Fleet Plan'!AI88+'Base Fleet Plan'!AI101-AI46</f>
        <v>0</v>
      </c>
      <c r="AJ59" s="50">
        <f>'Base Fleet Plan'!AJ88+'Base Fleet Plan'!AJ101-AJ46</f>
        <v>0</v>
      </c>
      <c r="AK59" s="50">
        <f>'Base Fleet Plan'!AK88+'Base Fleet Plan'!AK101-AK46</f>
        <v>0</v>
      </c>
      <c r="AL59" s="50">
        <f>'Base Fleet Plan'!AL88+'Base Fleet Plan'!AL101-AL46</f>
        <v>0</v>
      </c>
      <c r="AM59" s="50">
        <f>'Base Fleet Plan'!AM88+'Base Fleet Plan'!AM101-AM46</f>
        <v>0</v>
      </c>
      <c r="AN59" s="50">
        <f>'Base Fleet Plan'!AN88+'Base Fleet Plan'!AN101-AN46</f>
        <v>0</v>
      </c>
      <c r="AO59" s="50">
        <f>'Base Fleet Plan'!AO88+'Base Fleet Plan'!AO101-AO46</f>
        <v>0</v>
      </c>
      <c r="AP59" s="50">
        <f>'Base Fleet Plan'!AP88+'Base Fleet Plan'!AP101-AP46</f>
        <v>0</v>
      </c>
      <c r="AQ59" s="50">
        <f>'Base Fleet Plan'!AQ88+'Base Fleet Plan'!AQ101-AQ46</f>
        <v>0</v>
      </c>
      <c r="AR59" s="50">
        <f>'Base Fleet Plan'!AR88+'Base Fleet Plan'!AR101-AR46</f>
        <v>0</v>
      </c>
      <c r="AS59" s="50">
        <f>'Base Fleet Plan'!AS88+'Base Fleet Plan'!AS101-AS46</f>
        <v>0</v>
      </c>
      <c r="AT59" s="50">
        <f>'Base Fleet Plan'!AT88+'Base Fleet Plan'!AT101-AT46</f>
        <v>0</v>
      </c>
      <c r="AU59" s="50">
        <f>'Base Fleet Plan'!AU88+'Base Fleet Plan'!AU101-AU46</f>
        <v>0</v>
      </c>
      <c r="AV59" s="16"/>
    </row>
    <row r="60" spans="4:48">
      <c r="D60" s="1" t="s">
        <v>188</v>
      </c>
      <c r="F60" s="4" t="s">
        <v>169</v>
      </c>
      <c r="H60" s="17"/>
      <c r="I60" s="50">
        <f>'Base Fleet Plan'!I89+'Base Fleet Plan'!I102-I47</f>
        <v>299</v>
      </c>
      <c r="J60" s="50">
        <f>'Base Fleet Plan'!J89+'Base Fleet Plan'!J102-J47</f>
        <v>299</v>
      </c>
      <c r="K60" s="50">
        <f>'Base Fleet Plan'!K89+'Base Fleet Plan'!K102-K47</f>
        <v>299</v>
      </c>
      <c r="L60" s="50">
        <f>'Base Fleet Plan'!L89+'Base Fleet Plan'!L102-L47</f>
        <v>328</v>
      </c>
      <c r="M60" s="50">
        <f>'Base Fleet Plan'!M89+'Base Fleet Plan'!M102-M47</f>
        <v>329</v>
      </c>
      <c r="N60" s="50">
        <f>'Base Fleet Plan'!N89+'Base Fleet Plan'!N102-N47</f>
        <v>327</v>
      </c>
      <c r="O60" s="50">
        <f>'Base Fleet Plan'!O89+'Base Fleet Plan'!O102-O47</f>
        <v>327</v>
      </c>
      <c r="P60" s="50">
        <f>'Base Fleet Plan'!P89+'Base Fleet Plan'!P102-P47</f>
        <v>323</v>
      </c>
      <c r="Q60" s="50">
        <f>'Base Fleet Plan'!Q89+'Base Fleet Plan'!Q102-Q47</f>
        <v>313</v>
      </c>
      <c r="R60" s="50">
        <f>'Base Fleet Plan'!R89+'Base Fleet Plan'!R102-R47</f>
        <v>306</v>
      </c>
      <c r="S60" s="50">
        <f>'Base Fleet Plan'!S89+'Base Fleet Plan'!S102-S47</f>
        <v>298</v>
      </c>
      <c r="T60" s="50">
        <f>'Base Fleet Plan'!T89+'Base Fleet Plan'!T102-T47</f>
        <v>281</v>
      </c>
      <c r="U60" s="50">
        <f>'Base Fleet Plan'!U89+'Base Fleet Plan'!U102-U47</f>
        <v>266</v>
      </c>
      <c r="V60" s="50">
        <f>'Base Fleet Plan'!V89+'Base Fleet Plan'!V102-V47</f>
        <v>271</v>
      </c>
      <c r="W60" s="50">
        <f>'Base Fleet Plan'!W89+'Base Fleet Plan'!W102-W47</f>
        <v>253</v>
      </c>
      <c r="X60" s="50">
        <f>'Base Fleet Plan'!X89+'Base Fleet Plan'!X102-X47</f>
        <v>237</v>
      </c>
      <c r="Y60" s="50">
        <f>'Base Fleet Plan'!Y89+'Base Fleet Plan'!Y102-Y47</f>
        <v>200</v>
      </c>
      <c r="Z60" s="50">
        <f>'Base Fleet Plan'!Z89+'Base Fleet Plan'!Z102-Z47</f>
        <v>164</v>
      </c>
      <c r="AA60" s="50">
        <f>'Base Fleet Plan'!AA89+'Base Fleet Plan'!AA102-AA47</f>
        <v>109</v>
      </c>
      <c r="AB60" s="50">
        <f>'Base Fleet Plan'!AB89+'Base Fleet Plan'!AB102-AB47</f>
        <v>55</v>
      </c>
      <c r="AC60" s="50">
        <f>'Base Fleet Plan'!AC89+'Base Fleet Plan'!AC102-AC47</f>
        <v>0</v>
      </c>
      <c r="AD60" s="50">
        <f>'Base Fleet Plan'!AD89+'Base Fleet Plan'!AD102-AD47</f>
        <v>0</v>
      </c>
      <c r="AE60" s="50">
        <f>'Base Fleet Plan'!AE89+'Base Fleet Plan'!AE102-AE47</f>
        <v>0</v>
      </c>
      <c r="AF60" s="50">
        <f>'Base Fleet Plan'!AF89+'Base Fleet Plan'!AF102-AF47</f>
        <v>0</v>
      </c>
      <c r="AG60" s="50">
        <f>'Base Fleet Plan'!AG89+'Base Fleet Plan'!AG102-AG47</f>
        <v>0</v>
      </c>
      <c r="AH60" s="50">
        <f>'Base Fleet Plan'!AH89+'Base Fleet Plan'!AH102-AH47</f>
        <v>0</v>
      </c>
      <c r="AI60" s="50">
        <f>'Base Fleet Plan'!AI89+'Base Fleet Plan'!AI102-AI47</f>
        <v>0</v>
      </c>
      <c r="AJ60" s="50">
        <f>'Base Fleet Plan'!AJ89+'Base Fleet Plan'!AJ102-AJ47</f>
        <v>0</v>
      </c>
      <c r="AK60" s="50">
        <f>'Base Fleet Plan'!AK89+'Base Fleet Plan'!AK102-AK47</f>
        <v>0</v>
      </c>
      <c r="AL60" s="50">
        <f>'Base Fleet Plan'!AL89+'Base Fleet Plan'!AL102-AL47</f>
        <v>0</v>
      </c>
      <c r="AM60" s="50">
        <f>'Base Fleet Plan'!AM89+'Base Fleet Plan'!AM102-AM47</f>
        <v>0</v>
      </c>
      <c r="AN60" s="50">
        <f>'Base Fleet Plan'!AN89+'Base Fleet Plan'!AN102-AN47</f>
        <v>0</v>
      </c>
      <c r="AO60" s="50">
        <f>'Base Fleet Plan'!AO89+'Base Fleet Plan'!AO102-AO47</f>
        <v>0</v>
      </c>
      <c r="AP60" s="50">
        <f>'Base Fleet Plan'!AP89+'Base Fleet Plan'!AP102-AP47</f>
        <v>0</v>
      </c>
      <c r="AQ60" s="50">
        <f>'Base Fleet Plan'!AQ89+'Base Fleet Plan'!AQ102-AQ47</f>
        <v>0</v>
      </c>
      <c r="AR60" s="50">
        <f>'Base Fleet Plan'!AR89+'Base Fleet Plan'!AR102-AR47</f>
        <v>0</v>
      </c>
      <c r="AS60" s="50">
        <f>'Base Fleet Plan'!AS89+'Base Fleet Plan'!AS102-AS47</f>
        <v>0</v>
      </c>
      <c r="AT60" s="50">
        <f>'Base Fleet Plan'!AT89+'Base Fleet Plan'!AT102-AT47</f>
        <v>0</v>
      </c>
      <c r="AU60" s="50">
        <f>'Base Fleet Plan'!AU89+'Base Fleet Plan'!AU102-AU47</f>
        <v>0</v>
      </c>
      <c r="AV60" s="16"/>
    </row>
    <row r="61" spans="4:48">
      <c r="D61" s="1" t="s">
        <v>189</v>
      </c>
      <c r="F61" s="4" t="s">
        <v>169</v>
      </c>
      <c r="H61" s="17"/>
      <c r="I61" s="50">
        <f>'Base Fleet Plan'!I90+'Base Fleet Plan'!I103-I48</f>
        <v>299</v>
      </c>
      <c r="J61" s="50">
        <f>'Base Fleet Plan'!J90+'Base Fleet Plan'!J103-J48</f>
        <v>299</v>
      </c>
      <c r="K61" s="50">
        <f>'Base Fleet Plan'!K90+'Base Fleet Plan'!K103-K48</f>
        <v>299</v>
      </c>
      <c r="L61" s="50">
        <f>'Base Fleet Plan'!L90+'Base Fleet Plan'!L103-L48</f>
        <v>299</v>
      </c>
      <c r="M61" s="50">
        <f>'Base Fleet Plan'!M90+'Base Fleet Plan'!M103-M48</f>
        <v>328</v>
      </c>
      <c r="N61" s="50">
        <f>'Base Fleet Plan'!N90+'Base Fleet Plan'!N103-N48</f>
        <v>329</v>
      </c>
      <c r="O61" s="50">
        <f>'Base Fleet Plan'!O90+'Base Fleet Plan'!O103-O48</f>
        <v>327</v>
      </c>
      <c r="P61" s="50">
        <f>'Base Fleet Plan'!P90+'Base Fleet Plan'!P103-P48</f>
        <v>327</v>
      </c>
      <c r="Q61" s="50">
        <f>'Base Fleet Plan'!Q90+'Base Fleet Plan'!Q103-Q48</f>
        <v>323</v>
      </c>
      <c r="R61" s="50">
        <f>'Base Fleet Plan'!R90+'Base Fleet Plan'!R103-R48</f>
        <v>313</v>
      </c>
      <c r="S61" s="50">
        <f>'Base Fleet Plan'!S90+'Base Fleet Plan'!S103-S48</f>
        <v>306</v>
      </c>
      <c r="T61" s="50">
        <f>'Base Fleet Plan'!T90+'Base Fleet Plan'!T103-T48</f>
        <v>298</v>
      </c>
      <c r="U61" s="50">
        <f>'Base Fleet Plan'!U90+'Base Fleet Plan'!U103-U48</f>
        <v>281</v>
      </c>
      <c r="V61" s="50">
        <f>'Base Fleet Plan'!V90+'Base Fleet Plan'!V103-V48</f>
        <v>266</v>
      </c>
      <c r="W61" s="50">
        <f>'Base Fleet Plan'!W90+'Base Fleet Plan'!W103-W48</f>
        <v>271</v>
      </c>
      <c r="X61" s="50">
        <f>'Base Fleet Plan'!X90+'Base Fleet Plan'!X103-X48</f>
        <v>253</v>
      </c>
      <c r="Y61" s="50">
        <f>'Base Fleet Plan'!Y90+'Base Fleet Plan'!Y103-Y48</f>
        <v>237</v>
      </c>
      <c r="Z61" s="50">
        <f>'Base Fleet Plan'!Z90+'Base Fleet Plan'!Z103-Z48</f>
        <v>200</v>
      </c>
      <c r="AA61" s="50">
        <f>'Base Fleet Plan'!AA90+'Base Fleet Plan'!AA103-AA48</f>
        <v>164</v>
      </c>
      <c r="AB61" s="50">
        <f>'Base Fleet Plan'!AB90+'Base Fleet Plan'!AB103-AB48</f>
        <v>109</v>
      </c>
      <c r="AC61" s="50">
        <f>'Base Fleet Plan'!AC90+'Base Fleet Plan'!AC103-AC48</f>
        <v>55</v>
      </c>
      <c r="AD61" s="50">
        <f>'Base Fleet Plan'!AD90+'Base Fleet Plan'!AD103-AD48</f>
        <v>0</v>
      </c>
      <c r="AE61" s="50">
        <f>'Base Fleet Plan'!AE90+'Base Fleet Plan'!AE103-AE48</f>
        <v>0</v>
      </c>
      <c r="AF61" s="50">
        <f>'Base Fleet Plan'!AF90+'Base Fleet Plan'!AF103-AF48</f>
        <v>0</v>
      </c>
      <c r="AG61" s="50">
        <f>'Base Fleet Plan'!AG90+'Base Fleet Plan'!AG103-AG48</f>
        <v>0</v>
      </c>
      <c r="AH61" s="50">
        <f>'Base Fleet Plan'!AH90+'Base Fleet Plan'!AH103-AH48</f>
        <v>0</v>
      </c>
      <c r="AI61" s="50">
        <f>'Base Fleet Plan'!AI90+'Base Fleet Plan'!AI103-AI48</f>
        <v>0</v>
      </c>
      <c r="AJ61" s="50">
        <f>'Base Fleet Plan'!AJ90+'Base Fleet Plan'!AJ103-AJ48</f>
        <v>0</v>
      </c>
      <c r="AK61" s="50">
        <f>'Base Fleet Plan'!AK90+'Base Fleet Plan'!AK103-AK48</f>
        <v>0</v>
      </c>
      <c r="AL61" s="50">
        <f>'Base Fleet Plan'!AL90+'Base Fleet Plan'!AL103-AL48</f>
        <v>0</v>
      </c>
      <c r="AM61" s="50">
        <f>'Base Fleet Plan'!AM90+'Base Fleet Plan'!AM103-AM48</f>
        <v>0</v>
      </c>
      <c r="AN61" s="50">
        <f>'Base Fleet Plan'!AN90+'Base Fleet Plan'!AN103-AN48</f>
        <v>0</v>
      </c>
      <c r="AO61" s="50">
        <f>'Base Fleet Plan'!AO90+'Base Fleet Plan'!AO103-AO48</f>
        <v>0</v>
      </c>
      <c r="AP61" s="50">
        <f>'Base Fleet Plan'!AP90+'Base Fleet Plan'!AP103-AP48</f>
        <v>0</v>
      </c>
      <c r="AQ61" s="50">
        <f>'Base Fleet Plan'!AQ90+'Base Fleet Plan'!AQ103-AQ48</f>
        <v>0</v>
      </c>
      <c r="AR61" s="50">
        <f>'Base Fleet Plan'!AR90+'Base Fleet Plan'!AR103-AR48</f>
        <v>0</v>
      </c>
      <c r="AS61" s="50">
        <f>'Base Fleet Plan'!AS90+'Base Fleet Plan'!AS103-AS48</f>
        <v>0</v>
      </c>
      <c r="AT61" s="50">
        <f>'Base Fleet Plan'!AT90+'Base Fleet Plan'!AT103-AT48</f>
        <v>0</v>
      </c>
      <c r="AU61" s="50">
        <f>'Base Fleet Plan'!AU90+'Base Fleet Plan'!AU103-AU48</f>
        <v>0</v>
      </c>
      <c r="AV61" s="16"/>
    </row>
    <row r="62" spans="4:48">
      <c r="D62" s="1" t="s">
        <v>190</v>
      </c>
      <c r="F62" s="4" t="s">
        <v>169</v>
      </c>
      <c r="H62" s="17"/>
      <c r="I62" s="50">
        <f>'Base Fleet Plan'!I91+'Base Fleet Plan'!I104-I49</f>
        <v>299</v>
      </c>
      <c r="J62" s="50">
        <f>'Base Fleet Plan'!J91+'Base Fleet Plan'!J104-J49</f>
        <v>299</v>
      </c>
      <c r="K62" s="50">
        <f>'Base Fleet Plan'!K91+'Base Fleet Plan'!K104-K49</f>
        <v>299</v>
      </c>
      <c r="L62" s="50">
        <f>'Base Fleet Plan'!L91+'Base Fleet Plan'!L104-L49</f>
        <v>299</v>
      </c>
      <c r="M62" s="50">
        <f>'Base Fleet Plan'!M91+'Base Fleet Plan'!M104-M49</f>
        <v>299</v>
      </c>
      <c r="N62" s="50">
        <f>'Base Fleet Plan'!N91+'Base Fleet Plan'!N104-N49</f>
        <v>328</v>
      </c>
      <c r="O62" s="50">
        <f>'Base Fleet Plan'!O91+'Base Fleet Plan'!O104-O49</f>
        <v>329</v>
      </c>
      <c r="P62" s="50">
        <f>'Base Fleet Plan'!P91+'Base Fleet Plan'!P104-P49</f>
        <v>327</v>
      </c>
      <c r="Q62" s="50">
        <f>'Base Fleet Plan'!Q91+'Base Fleet Plan'!Q104-Q49</f>
        <v>327</v>
      </c>
      <c r="R62" s="50">
        <f>'Base Fleet Plan'!R91+'Base Fleet Plan'!R104-R49</f>
        <v>323</v>
      </c>
      <c r="S62" s="50">
        <f>'Base Fleet Plan'!S91+'Base Fleet Plan'!S104-S49</f>
        <v>313</v>
      </c>
      <c r="T62" s="50">
        <f>'Base Fleet Plan'!T91+'Base Fleet Plan'!T104-T49</f>
        <v>306</v>
      </c>
      <c r="U62" s="50">
        <f>'Base Fleet Plan'!U91+'Base Fleet Plan'!U104-U49</f>
        <v>298</v>
      </c>
      <c r="V62" s="50">
        <f>'Base Fleet Plan'!V91+'Base Fleet Plan'!V104-V49</f>
        <v>281</v>
      </c>
      <c r="W62" s="50">
        <f>'Base Fleet Plan'!W91+'Base Fleet Plan'!W104-W49</f>
        <v>266</v>
      </c>
      <c r="X62" s="50">
        <f>'Base Fleet Plan'!X91+'Base Fleet Plan'!X104-X49</f>
        <v>271</v>
      </c>
      <c r="Y62" s="50">
        <f>'Base Fleet Plan'!Y91+'Base Fleet Plan'!Y104-Y49</f>
        <v>253</v>
      </c>
      <c r="Z62" s="50">
        <f>'Base Fleet Plan'!Z91+'Base Fleet Plan'!Z104-Z49</f>
        <v>237</v>
      </c>
      <c r="AA62" s="50">
        <f>'Base Fleet Plan'!AA91+'Base Fleet Plan'!AA104-AA49</f>
        <v>200</v>
      </c>
      <c r="AB62" s="50">
        <f>'Base Fleet Plan'!AB91+'Base Fleet Plan'!AB104-AB49</f>
        <v>164</v>
      </c>
      <c r="AC62" s="50">
        <f>'Base Fleet Plan'!AC91+'Base Fleet Plan'!AC104-AC49</f>
        <v>109</v>
      </c>
      <c r="AD62" s="50">
        <f>'Base Fleet Plan'!AD91+'Base Fleet Plan'!AD104-AD49</f>
        <v>55</v>
      </c>
      <c r="AE62" s="50">
        <f>'Base Fleet Plan'!AE91+'Base Fleet Plan'!AE104-AE49</f>
        <v>0</v>
      </c>
      <c r="AF62" s="50">
        <f>'Base Fleet Plan'!AF91+'Base Fleet Plan'!AF104-AF49</f>
        <v>0</v>
      </c>
      <c r="AG62" s="50">
        <f>'Base Fleet Plan'!AG91+'Base Fleet Plan'!AG104-AG49</f>
        <v>0</v>
      </c>
      <c r="AH62" s="50">
        <f>'Base Fleet Plan'!AH91+'Base Fleet Plan'!AH104-AH49</f>
        <v>0</v>
      </c>
      <c r="AI62" s="50">
        <f>'Base Fleet Plan'!AI91+'Base Fleet Plan'!AI104-AI49</f>
        <v>0</v>
      </c>
      <c r="AJ62" s="50">
        <f>'Base Fleet Plan'!AJ91+'Base Fleet Plan'!AJ104-AJ49</f>
        <v>0</v>
      </c>
      <c r="AK62" s="50">
        <f>'Base Fleet Plan'!AK91+'Base Fleet Plan'!AK104-AK49</f>
        <v>0</v>
      </c>
      <c r="AL62" s="50">
        <f>'Base Fleet Plan'!AL91+'Base Fleet Plan'!AL104-AL49</f>
        <v>0</v>
      </c>
      <c r="AM62" s="50">
        <f>'Base Fleet Plan'!AM91+'Base Fleet Plan'!AM104-AM49</f>
        <v>0</v>
      </c>
      <c r="AN62" s="50">
        <f>'Base Fleet Plan'!AN91+'Base Fleet Plan'!AN104-AN49</f>
        <v>0</v>
      </c>
      <c r="AO62" s="50">
        <f>'Base Fleet Plan'!AO91+'Base Fleet Plan'!AO104-AO49</f>
        <v>0</v>
      </c>
      <c r="AP62" s="50">
        <f>'Base Fleet Plan'!AP91+'Base Fleet Plan'!AP104-AP49</f>
        <v>0</v>
      </c>
      <c r="AQ62" s="50">
        <f>'Base Fleet Plan'!AQ91+'Base Fleet Plan'!AQ104-AQ49</f>
        <v>0</v>
      </c>
      <c r="AR62" s="50">
        <f>'Base Fleet Plan'!AR91+'Base Fleet Plan'!AR104-AR49</f>
        <v>0</v>
      </c>
      <c r="AS62" s="50">
        <f>'Base Fleet Plan'!AS91+'Base Fleet Plan'!AS104-AS49</f>
        <v>0</v>
      </c>
      <c r="AT62" s="50">
        <f>'Base Fleet Plan'!AT91+'Base Fleet Plan'!AT104-AT49</f>
        <v>0</v>
      </c>
      <c r="AU62" s="50">
        <f>'Base Fleet Plan'!AU91+'Base Fleet Plan'!AU104-AU49</f>
        <v>0</v>
      </c>
      <c r="AV62" s="16"/>
    </row>
    <row r="63" spans="4:48">
      <c r="D63" s="1" t="s">
        <v>191</v>
      </c>
      <c r="F63" s="4" t="s">
        <v>169</v>
      </c>
      <c r="H63" s="17"/>
      <c r="I63" s="50">
        <f>'Base Fleet Plan'!I92+'Base Fleet Plan'!I105-I50</f>
        <v>299</v>
      </c>
      <c r="J63" s="50">
        <f>'Base Fleet Plan'!J92+'Base Fleet Plan'!J105-J50</f>
        <v>299</v>
      </c>
      <c r="K63" s="50">
        <f>'Base Fleet Plan'!K92+'Base Fleet Plan'!K105-K50</f>
        <v>299</v>
      </c>
      <c r="L63" s="50">
        <f>'Base Fleet Plan'!L92+'Base Fleet Plan'!L105-L50</f>
        <v>299</v>
      </c>
      <c r="M63" s="50">
        <f>'Base Fleet Plan'!M92+'Base Fleet Plan'!M105-M50</f>
        <v>299</v>
      </c>
      <c r="N63" s="50">
        <f>'Base Fleet Plan'!N92+'Base Fleet Plan'!N105-N50</f>
        <v>299</v>
      </c>
      <c r="O63" s="50">
        <f>'Base Fleet Plan'!O92+'Base Fleet Plan'!O105-O50</f>
        <v>328</v>
      </c>
      <c r="P63" s="50">
        <f>'Base Fleet Plan'!P92+'Base Fleet Plan'!P105-P50</f>
        <v>329</v>
      </c>
      <c r="Q63" s="50">
        <f>'Base Fleet Plan'!Q92+'Base Fleet Plan'!Q105-Q50</f>
        <v>327</v>
      </c>
      <c r="R63" s="50">
        <f>'Base Fleet Plan'!R92+'Base Fleet Plan'!R105-R50</f>
        <v>327</v>
      </c>
      <c r="S63" s="50">
        <f>'Base Fleet Plan'!S92+'Base Fleet Plan'!S105-S50</f>
        <v>323</v>
      </c>
      <c r="T63" s="50">
        <f>'Base Fleet Plan'!T92+'Base Fleet Plan'!T105-T50</f>
        <v>313</v>
      </c>
      <c r="U63" s="50">
        <f>'Base Fleet Plan'!U92+'Base Fleet Plan'!U105-U50</f>
        <v>306</v>
      </c>
      <c r="V63" s="50">
        <f>'Base Fleet Plan'!V92+'Base Fleet Plan'!V105-V50</f>
        <v>298</v>
      </c>
      <c r="W63" s="50">
        <f>'Base Fleet Plan'!W92+'Base Fleet Plan'!W105-W50</f>
        <v>281</v>
      </c>
      <c r="X63" s="50">
        <f>'Base Fleet Plan'!X92+'Base Fleet Plan'!X105-X50</f>
        <v>266</v>
      </c>
      <c r="Y63" s="50">
        <f>'Base Fleet Plan'!Y92+'Base Fleet Plan'!Y105-Y50</f>
        <v>271</v>
      </c>
      <c r="Z63" s="50">
        <f>'Base Fleet Plan'!Z92+'Base Fleet Plan'!Z105-Z50</f>
        <v>253</v>
      </c>
      <c r="AA63" s="50">
        <f>'Base Fleet Plan'!AA92+'Base Fleet Plan'!AA105-AA50</f>
        <v>237</v>
      </c>
      <c r="AB63" s="50">
        <f>'Base Fleet Plan'!AB92+'Base Fleet Plan'!AB105-AB50</f>
        <v>200</v>
      </c>
      <c r="AC63" s="50">
        <f>'Base Fleet Plan'!AC92+'Base Fleet Plan'!AC105-AC50</f>
        <v>164</v>
      </c>
      <c r="AD63" s="50">
        <f>'Base Fleet Plan'!AD92+'Base Fleet Plan'!AD105-AD50</f>
        <v>109</v>
      </c>
      <c r="AE63" s="50">
        <f>'Base Fleet Plan'!AE92+'Base Fleet Plan'!AE105-AE50</f>
        <v>55</v>
      </c>
      <c r="AF63" s="50">
        <f>'Base Fleet Plan'!AF92+'Base Fleet Plan'!AF105-AF50</f>
        <v>0</v>
      </c>
      <c r="AG63" s="50">
        <f>'Base Fleet Plan'!AG92+'Base Fleet Plan'!AG105-AG50</f>
        <v>0</v>
      </c>
      <c r="AH63" s="50">
        <f>'Base Fleet Plan'!AH92+'Base Fleet Plan'!AH105-AH50</f>
        <v>0</v>
      </c>
      <c r="AI63" s="50">
        <f>'Base Fleet Plan'!AI92+'Base Fleet Plan'!AI105-AI50</f>
        <v>0</v>
      </c>
      <c r="AJ63" s="50">
        <f>'Base Fleet Plan'!AJ92+'Base Fleet Plan'!AJ105-AJ50</f>
        <v>0</v>
      </c>
      <c r="AK63" s="50">
        <f>'Base Fleet Plan'!AK92+'Base Fleet Plan'!AK105-AK50</f>
        <v>0</v>
      </c>
      <c r="AL63" s="50">
        <f>'Base Fleet Plan'!AL92+'Base Fleet Plan'!AL105-AL50</f>
        <v>0</v>
      </c>
      <c r="AM63" s="50">
        <f>'Base Fleet Plan'!AM92+'Base Fleet Plan'!AM105-AM50</f>
        <v>0</v>
      </c>
      <c r="AN63" s="50">
        <f>'Base Fleet Plan'!AN92+'Base Fleet Plan'!AN105-AN50</f>
        <v>0</v>
      </c>
      <c r="AO63" s="50">
        <f>'Base Fleet Plan'!AO92+'Base Fleet Plan'!AO105-AO50</f>
        <v>0</v>
      </c>
      <c r="AP63" s="50">
        <f>'Base Fleet Plan'!AP92+'Base Fleet Plan'!AP105-AP50</f>
        <v>0</v>
      </c>
      <c r="AQ63" s="50">
        <f>'Base Fleet Plan'!AQ92+'Base Fleet Plan'!AQ105-AQ50</f>
        <v>0</v>
      </c>
      <c r="AR63" s="50">
        <f>'Base Fleet Plan'!AR92+'Base Fleet Plan'!AR105-AR50</f>
        <v>0</v>
      </c>
      <c r="AS63" s="50">
        <f>'Base Fleet Plan'!AS92+'Base Fleet Plan'!AS105-AS50</f>
        <v>0</v>
      </c>
      <c r="AT63" s="50">
        <f>'Base Fleet Plan'!AT92+'Base Fleet Plan'!AT105-AT50</f>
        <v>0</v>
      </c>
      <c r="AU63" s="50">
        <f>'Base Fleet Plan'!AU92+'Base Fleet Plan'!AU105-AU50</f>
        <v>0</v>
      </c>
      <c r="AV63" s="16"/>
    </row>
    <row r="64" spans="4:48">
      <c r="D64" s="1" t="s">
        <v>192</v>
      </c>
      <c r="E64" s="1"/>
      <c r="F64" s="4" t="s">
        <v>169</v>
      </c>
      <c r="H64" s="17"/>
      <c r="I64" s="50">
        <f>'Base Fleet Plan'!I93+'Base Fleet Plan'!I106-I51</f>
        <v>299</v>
      </c>
      <c r="J64" s="50">
        <f>'Base Fleet Plan'!J93+'Base Fleet Plan'!J106-J51</f>
        <v>299</v>
      </c>
      <c r="K64" s="50">
        <f>'Base Fleet Plan'!K93+'Base Fleet Plan'!K106-K51</f>
        <v>299</v>
      </c>
      <c r="L64" s="50">
        <f>'Base Fleet Plan'!L93+'Base Fleet Plan'!L106-L51</f>
        <v>299</v>
      </c>
      <c r="M64" s="50">
        <f>'Base Fleet Plan'!M93+'Base Fleet Plan'!M106-M51</f>
        <v>299</v>
      </c>
      <c r="N64" s="50">
        <f>'Base Fleet Plan'!N93+'Base Fleet Plan'!N106-N51</f>
        <v>299</v>
      </c>
      <c r="O64" s="50">
        <f>'Base Fleet Plan'!O93+'Base Fleet Plan'!O106-O51</f>
        <v>299</v>
      </c>
      <c r="P64" s="50">
        <f>'Base Fleet Plan'!P93+'Base Fleet Plan'!P106-P51</f>
        <v>328</v>
      </c>
      <c r="Q64" s="50">
        <f>'Base Fleet Plan'!Q93+'Base Fleet Plan'!Q106-Q51</f>
        <v>329</v>
      </c>
      <c r="R64" s="50">
        <f>'Base Fleet Plan'!R93+'Base Fleet Plan'!R106-R51</f>
        <v>327</v>
      </c>
      <c r="S64" s="50">
        <f>'Base Fleet Plan'!S93+'Base Fleet Plan'!S106-S51</f>
        <v>327</v>
      </c>
      <c r="T64" s="50">
        <f>'Base Fleet Plan'!T93+'Base Fleet Plan'!T106-T51</f>
        <v>323</v>
      </c>
      <c r="U64" s="50">
        <f>'Base Fleet Plan'!U93+'Base Fleet Plan'!U106-U51</f>
        <v>313</v>
      </c>
      <c r="V64" s="50">
        <f>'Base Fleet Plan'!V93+'Base Fleet Plan'!V106-V51</f>
        <v>306</v>
      </c>
      <c r="W64" s="50">
        <f>'Base Fleet Plan'!W93+'Base Fleet Plan'!W106-W51</f>
        <v>298</v>
      </c>
      <c r="X64" s="50">
        <f>'Base Fleet Plan'!X93+'Base Fleet Plan'!X106-X51</f>
        <v>281</v>
      </c>
      <c r="Y64" s="50">
        <f>'Base Fleet Plan'!Y93+'Base Fleet Plan'!Y106-Y51</f>
        <v>266</v>
      </c>
      <c r="Z64" s="50">
        <f>'Base Fleet Plan'!Z93+'Base Fleet Plan'!Z106-Z51</f>
        <v>271</v>
      </c>
      <c r="AA64" s="50">
        <f>'Base Fleet Plan'!AA93+'Base Fleet Plan'!AA106-AA51</f>
        <v>253</v>
      </c>
      <c r="AB64" s="50">
        <f>'Base Fleet Plan'!AB93+'Base Fleet Plan'!AB106-AB51</f>
        <v>237</v>
      </c>
      <c r="AC64" s="50">
        <f>'Base Fleet Plan'!AC93+'Base Fleet Plan'!AC106-AC51</f>
        <v>200</v>
      </c>
      <c r="AD64" s="50">
        <f>'Base Fleet Plan'!AD93+'Base Fleet Plan'!AD106-AD51</f>
        <v>164</v>
      </c>
      <c r="AE64" s="50">
        <f>'Base Fleet Plan'!AE93+'Base Fleet Plan'!AE106-AE51</f>
        <v>109</v>
      </c>
      <c r="AF64" s="50">
        <f>'Base Fleet Plan'!AF93+'Base Fleet Plan'!AF106-AF51</f>
        <v>55</v>
      </c>
      <c r="AG64" s="50">
        <f>'Base Fleet Plan'!AG93+'Base Fleet Plan'!AG106-AG51</f>
        <v>0</v>
      </c>
      <c r="AH64" s="50">
        <f>'Base Fleet Plan'!AH93+'Base Fleet Plan'!AH106-AH51</f>
        <v>0</v>
      </c>
      <c r="AI64" s="50">
        <f>'Base Fleet Plan'!AI93+'Base Fleet Plan'!AI106-AI51</f>
        <v>0</v>
      </c>
      <c r="AJ64" s="50">
        <f>'Base Fleet Plan'!AJ93+'Base Fleet Plan'!AJ106-AJ51</f>
        <v>0</v>
      </c>
      <c r="AK64" s="50">
        <f>'Base Fleet Plan'!AK93+'Base Fleet Plan'!AK106-AK51</f>
        <v>0</v>
      </c>
      <c r="AL64" s="50">
        <f>'Base Fleet Plan'!AL93+'Base Fleet Plan'!AL106-AL51</f>
        <v>0</v>
      </c>
      <c r="AM64" s="50">
        <f>'Base Fleet Plan'!AM93+'Base Fleet Plan'!AM106-AM51</f>
        <v>0</v>
      </c>
      <c r="AN64" s="50">
        <f>'Base Fleet Plan'!AN93+'Base Fleet Plan'!AN106-AN51</f>
        <v>0</v>
      </c>
      <c r="AO64" s="50">
        <f>'Base Fleet Plan'!AO93+'Base Fleet Plan'!AO106-AO51</f>
        <v>0</v>
      </c>
      <c r="AP64" s="50">
        <f>'Base Fleet Plan'!AP93+'Base Fleet Plan'!AP106-AP51</f>
        <v>0</v>
      </c>
      <c r="AQ64" s="50">
        <f>'Base Fleet Plan'!AQ93+'Base Fleet Plan'!AQ106-AQ51</f>
        <v>0</v>
      </c>
      <c r="AR64" s="50">
        <f>'Base Fleet Plan'!AR93+'Base Fleet Plan'!AR106-AR51</f>
        <v>0</v>
      </c>
      <c r="AS64" s="50">
        <f>'Base Fleet Plan'!AS93+'Base Fleet Plan'!AS106-AS51</f>
        <v>0</v>
      </c>
      <c r="AT64" s="50">
        <f>'Base Fleet Plan'!AT93+'Base Fleet Plan'!AT106-AT51</f>
        <v>0</v>
      </c>
      <c r="AU64" s="50">
        <f>'Base Fleet Plan'!AU93+'Base Fleet Plan'!AU106-AU51</f>
        <v>0</v>
      </c>
      <c r="AV64" s="16"/>
    </row>
    <row r="65" spans="4:48">
      <c r="D65" s="1" t="s">
        <v>193</v>
      </c>
      <c r="E65" s="1"/>
      <c r="F65" s="4" t="s">
        <v>169</v>
      </c>
      <c r="H65" s="17"/>
      <c r="I65" s="50">
        <f>'Base Fleet Plan'!I94+'Base Fleet Plan'!I107-I52</f>
        <v>299</v>
      </c>
      <c r="J65" s="50">
        <f>'Base Fleet Plan'!J94+'Base Fleet Plan'!J107-J52</f>
        <v>299</v>
      </c>
      <c r="K65" s="50">
        <f>'Base Fleet Plan'!K94+'Base Fleet Plan'!K107-K52</f>
        <v>299</v>
      </c>
      <c r="L65" s="50">
        <f>'Base Fleet Plan'!L94+'Base Fleet Plan'!L107-L52</f>
        <v>299</v>
      </c>
      <c r="M65" s="50">
        <f>'Base Fleet Plan'!M94+'Base Fleet Plan'!M107-M52</f>
        <v>299</v>
      </c>
      <c r="N65" s="50">
        <f>'Base Fleet Plan'!N94+'Base Fleet Plan'!N107-N52</f>
        <v>299</v>
      </c>
      <c r="O65" s="50">
        <f>'Base Fleet Plan'!O94+'Base Fleet Plan'!O107-O52</f>
        <v>299</v>
      </c>
      <c r="P65" s="50">
        <f>'Base Fleet Plan'!P94+'Base Fleet Plan'!P107-P52</f>
        <v>299</v>
      </c>
      <c r="Q65" s="50">
        <f>'Base Fleet Plan'!Q94+'Base Fleet Plan'!Q107-Q52</f>
        <v>328</v>
      </c>
      <c r="R65" s="50">
        <f>'Base Fleet Plan'!R94+'Base Fleet Plan'!R107-R52</f>
        <v>329</v>
      </c>
      <c r="S65" s="50">
        <f>'Base Fleet Plan'!S94+'Base Fleet Plan'!S107-S52</f>
        <v>327</v>
      </c>
      <c r="T65" s="50">
        <f>'Base Fleet Plan'!T94+'Base Fleet Plan'!T107-T52</f>
        <v>327</v>
      </c>
      <c r="U65" s="50">
        <f>'Base Fleet Plan'!U94+'Base Fleet Plan'!U107-U52</f>
        <v>323</v>
      </c>
      <c r="V65" s="50">
        <f>'Base Fleet Plan'!V94+'Base Fleet Plan'!V107-V52</f>
        <v>313</v>
      </c>
      <c r="W65" s="50">
        <f>'Base Fleet Plan'!W94+'Base Fleet Plan'!W107-W52</f>
        <v>306</v>
      </c>
      <c r="X65" s="50">
        <f>'Base Fleet Plan'!X94+'Base Fleet Plan'!X107-X52</f>
        <v>298</v>
      </c>
      <c r="Y65" s="50">
        <f>'Base Fleet Plan'!Y94+'Base Fleet Plan'!Y107-Y52</f>
        <v>281</v>
      </c>
      <c r="Z65" s="50">
        <f>'Base Fleet Plan'!Z94+'Base Fleet Plan'!Z107-Z52</f>
        <v>266</v>
      </c>
      <c r="AA65" s="50">
        <f>'Base Fleet Plan'!AA94+'Base Fleet Plan'!AA107-AA52</f>
        <v>271</v>
      </c>
      <c r="AB65" s="50">
        <f>'Base Fleet Plan'!AB94+'Base Fleet Plan'!AB107-AB52</f>
        <v>253</v>
      </c>
      <c r="AC65" s="50">
        <f>'Base Fleet Plan'!AC94+'Base Fleet Plan'!AC107-AC52</f>
        <v>237</v>
      </c>
      <c r="AD65" s="50">
        <f>'Base Fleet Plan'!AD94+'Base Fleet Plan'!AD107-AD52</f>
        <v>200</v>
      </c>
      <c r="AE65" s="50">
        <f>'Base Fleet Plan'!AE94+'Base Fleet Plan'!AE107-AE52</f>
        <v>164</v>
      </c>
      <c r="AF65" s="50">
        <f>'Base Fleet Plan'!AF94+'Base Fleet Plan'!AF107-AF52</f>
        <v>109</v>
      </c>
      <c r="AG65" s="50">
        <f>'Base Fleet Plan'!AG94+'Base Fleet Plan'!AG107-AG52</f>
        <v>55</v>
      </c>
      <c r="AH65" s="50">
        <f>'Base Fleet Plan'!AH94+'Base Fleet Plan'!AH107-AH52</f>
        <v>0</v>
      </c>
      <c r="AI65" s="50">
        <f>'Base Fleet Plan'!AI94+'Base Fleet Plan'!AI107-AI52</f>
        <v>0</v>
      </c>
      <c r="AJ65" s="50">
        <f>'Base Fleet Plan'!AJ94+'Base Fleet Plan'!AJ107-AJ52</f>
        <v>0</v>
      </c>
      <c r="AK65" s="50">
        <f>'Base Fleet Plan'!AK94+'Base Fleet Plan'!AK107-AK52</f>
        <v>0</v>
      </c>
      <c r="AL65" s="50">
        <f>'Base Fleet Plan'!AL94+'Base Fleet Plan'!AL107-AL52</f>
        <v>0</v>
      </c>
      <c r="AM65" s="50">
        <f>'Base Fleet Plan'!AM94+'Base Fleet Plan'!AM107-AM52</f>
        <v>0</v>
      </c>
      <c r="AN65" s="50">
        <f>'Base Fleet Plan'!AN94+'Base Fleet Plan'!AN107-AN52</f>
        <v>0</v>
      </c>
      <c r="AO65" s="50">
        <f>'Base Fleet Plan'!AO94+'Base Fleet Plan'!AO107-AO52</f>
        <v>0</v>
      </c>
      <c r="AP65" s="50">
        <f>'Base Fleet Plan'!AP94+'Base Fleet Plan'!AP107-AP52</f>
        <v>0</v>
      </c>
      <c r="AQ65" s="50">
        <f>'Base Fleet Plan'!AQ94+'Base Fleet Plan'!AQ107-AQ52</f>
        <v>0</v>
      </c>
      <c r="AR65" s="50">
        <f>'Base Fleet Plan'!AR94+'Base Fleet Plan'!AR107-AR52</f>
        <v>0</v>
      </c>
      <c r="AS65" s="50">
        <f>'Base Fleet Plan'!AS94+'Base Fleet Plan'!AS107-AS52</f>
        <v>0</v>
      </c>
      <c r="AT65" s="50">
        <f>'Base Fleet Plan'!AT94+'Base Fleet Plan'!AT107-AT52</f>
        <v>0</v>
      </c>
      <c r="AU65" s="50">
        <f>'Base Fleet Plan'!AU94+'Base Fleet Plan'!AU107-AU52</f>
        <v>0</v>
      </c>
      <c r="AV65" s="16"/>
    </row>
    <row r="66" spans="4:48">
      <c r="D66" s="1" t="s">
        <v>194</v>
      </c>
      <c r="E66" s="1"/>
      <c r="F66" s="4" t="s">
        <v>169</v>
      </c>
      <c r="H66" s="17"/>
      <c r="I66" s="50">
        <f>'Base Fleet Plan'!I95+'Base Fleet Plan'!I108-I53</f>
        <v>299</v>
      </c>
      <c r="J66" s="50">
        <f>'Base Fleet Plan'!J95+'Base Fleet Plan'!J108-J53</f>
        <v>299</v>
      </c>
      <c r="K66" s="50">
        <f>'Base Fleet Plan'!K95+'Base Fleet Plan'!K108-K53</f>
        <v>299</v>
      </c>
      <c r="L66" s="50">
        <f>'Base Fleet Plan'!L95+'Base Fleet Plan'!L108-L53</f>
        <v>299</v>
      </c>
      <c r="M66" s="50">
        <f>'Base Fleet Plan'!M95+'Base Fleet Plan'!M108-M53</f>
        <v>299</v>
      </c>
      <c r="N66" s="50">
        <f>'Base Fleet Plan'!N95+'Base Fleet Plan'!N108-N53</f>
        <v>299</v>
      </c>
      <c r="O66" s="50">
        <f>'Base Fleet Plan'!O95+'Base Fleet Plan'!O108-O53</f>
        <v>299</v>
      </c>
      <c r="P66" s="50">
        <f>'Base Fleet Plan'!P95+'Base Fleet Plan'!P108-P53</f>
        <v>299</v>
      </c>
      <c r="Q66" s="50">
        <f>'Base Fleet Plan'!Q95+'Base Fleet Plan'!Q108-Q53</f>
        <v>299</v>
      </c>
      <c r="R66" s="50">
        <f>'Base Fleet Plan'!R95+'Base Fleet Plan'!R108-R53</f>
        <v>328</v>
      </c>
      <c r="S66" s="50">
        <f>'Base Fleet Plan'!S95+'Base Fleet Plan'!S108-S53</f>
        <v>329</v>
      </c>
      <c r="T66" s="50">
        <f>'Base Fleet Plan'!T95+'Base Fleet Plan'!T108-T53</f>
        <v>327</v>
      </c>
      <c r="U66" s="50">
        <f>'Base Fleet Plan'!U95+'Base Fleet Plan'!U108-U53</f>
        <v>327</v>
      </c>
      <c r="V66" s="50">
        <f>'Base Fleet Plan'!V95+'Base Fleet Plan'!V108-V53</f>
        <v>323</v>
      </c>
      <c r="W66" s="50">
        <f>'Base Fleet Plan'!W95+'Base Fleet Plan'!W108-W53</f>
        <v>313</v>
      </c>
      <c r="X66" s="50">
        <f>'Base Fleet Plan'!X95+'Base Fleet Plan'!X108-X53</f>
        <v>306</v>
      </c>
      <c r="Y66" s="50">
        <f>'Base Fleet Plan'!Y95+'Base Fleet Plan'!Y108-Y53</f>
        <v>298</v>
      </c>
      <c r="Z66" s="50">
        <f>'Base Fleet Plan'!Z95+'Base Fleet Plan'!Z108-Z53</f>
        <v>281</v>
      </c>
      <c r="AA66" s="50">
        <f>'Base Fleet Plan'!AA95+'Base Fleet Plan'!AA108-AA53</f>
        <v>266</v>
      </c>
      <c r="AB66" s="50">
        <f>'Base Fleet Plan'!AB95+'Base Fleet Plan'!AB108-AB53</f>
        <v>271</v>
      </c>
      <c r="AC66" s="50">
        <f>'Base Fleet Plan'!AC95+'Base Fleet Plan'!AC108-AC53</f>
        <v>253</v>
      </c>
      <c r="AD66" s="50">
        <f>'Base Fleet Plan'!AD95+'Base Fleet Plan'!AD108-AD53</f>
        <v>237</v>
      </c>
      <c r="AE66" s="50">
        <f>'Base Fleet Plan'!AE95+'Base Fleet Plan'!AE108-AE53</f>
        <v>200</v>
      </c>
      <c r="AF66" s="50">
        <f>'Base Fleet Plan'!AF95+'Base Fleet Plan'!AF108-AF53</f>
        <v>164</v>
      </c>
      <c r="AG66" s="50">
        <f>'Base Fleet Plan'!AG95+'Base Fleet Plan'!AG108-AG53</f>
        <v>109</v>
      </c>
      <c r="AH66" s="50">
        <f>'Base Fleet Plan'!AH95+'Base Fleet Plan'!AH108-AH53</f>
        <v>55</v>
      </c>
      <c r="AI66" s="50">
        <f>'Base Fleet Plan'!AI95+'Base Fleet Plan'!AI108-AI53</f>
        <v>0</v>
      </c>
      <c r="AJ66" s="50">
        <f>'Base Fleet Plan'!AJ95+'Base Fleet Plan'!AJ108-AJ53</f>
        <v>0</v>
      </c>
      <c r="AK66" s="50">
        <f>'Base Fleet Plan'!AK95+'Base Fleet Plan'!AK108-AK53</f>
        <v>0</v>
      </c>
      <c r="AL66" s="50">
        <f>'Base Fleet Plan'!AL95+'Base Fleet Plan'!AL108-AL53</f>
        <v>0</v>
      </c>
      <c r="AM66" s="50">
        <f>'Base Fleet Plan'!AM95+'Base Fleet Plan'!AM108-AM53</f>
        <v>0</v>
      </c>
      <c r="AN66" s="50">
        <f>'Base Fleet Plan'!AN95+'Base Fleet Plan'!AN108-AN53</f>
        <v>0</v>
      </c>
      <c r="AO66" s="50">
        <f>'Base Fleet Plan'!AO95+'Base Fleet Plan'!AO108-AO53</f>
        <v>0</v>
      </c>
      <c r="AP66" s="50">
        <f>'Base Fleet Plan'!AP95+'Base Fleet Plan'!AP108-AP53</f>
        <v>0</v>
      </c>
      <c r="AQ66" s="50">
        <f>'Base Fleet Plan'!AQ95+'Base Fleet Plan'!AQ108-AQ53</f>
        <v>0</v>
      </c>
      <c r="AR66" s="50">
        <f>'Base Fleet Plan'!AR95+'Base Fleet Plan'!AR108-AR53</f>
        <v>0</v>
      </c>
      <c r="AS66" s="50">
        <f>'Base Fleet Plan'!AS95+'Base Fleet Plan'!AS108-AS53</f>
        <v>0</v>
      </c>
      <c r="AT66" s="50">
        <f>'Base Fleet Plan'!AT95+'Base Fleet Plan'!AT108-AT53</f>
        <v>0</v>
      </c>
      <c r="AU66" s="50">
        <f>'Base Fleet Plan'!AU95+'Base Fleet Plan'!AU108-AU53</f>
        <v>0</v>
      </c>
      <c r="AV66" s="16"/>
    </row>
    <row r="67" spans="4:48">
      <c r="D67" s="1" t="s">
        <v>195</v>
      </c>
      <c r="E67" s="1"/>
      <c r="F67" s="4" t="s">
        <v>169</v>
      </c>
      <c r="H67" s="17"/>
      <c r="I67" s="50">
        <f>'Base Fleet Plan'!I96+'Base Fleet Plan'!I109-I54</f>
        <v>298</v>
      </c>
      <c r="J67" s="50">
        <f>'Base Fleet Plan'!J96+'Base Fleet Plan'!J109-J54</f>
        <v>299</v>
      </c>
      <c r="K67" s="50">
        <f>'Base Fleet Plan'!K96+'Base Fleet Plan'!K109-K54</f>
        <v>299</v>
      </c>
      <c r="L67" s="50">
        <f>'Base Fleet Plan'!L96+'Base Fleet Plan'!L109-L54</f>
        <v>299</v>
      </c>
      <c r="M67" s="50">
        <f>'Base Fleet Plan'!M96+'Base Fleet Plan'!M109-M54</f>
        <v>299</v>
      </c>
      <c r="N67" s="50">
        <f>'Base Fleet Plan'!N96+'Base Fleet Plan'!N109-N54</f>
        <v>299</v>
      </c>
      <c r="O67" s="50">
        <f>'Base Fleet Plan'!O96+'Base Fleet Plan'!O109-O54</f>
        <v>299</v>
      </c>
      <c r="P67" s="50">
        <f>'Base Fleet Plan'!P96+'Base Fleet Plan'!P109-P54</f>
        <v>299</v>
      </c>
      <c r="Q67" s="50">
        <f>'Base Fleet Plan'!Q96+'Base Fleet Plan'!Q109-Q54</f>
        <v>299</v>
      </c>
      <c r="R67" s="50">
        <f>'Base Fleet Plan'!R96+'Base Fleet Plan'!R109-R54</f>
        <v>299</v>
      </c>
      <c r="S67" s="50">
        <f>'Base Fleet Plan'!S96+'Base Fleet Plan'!S109-S54</f>
        <v>328</v>
      </c>
      <c r="T67" s="50">
        <f>'Base Fleet Plan'!T96+'Base Fleet Plan'!T109-T54</f>
        <v>329</v>
      </c>
      <c r="U67" s="50">
        <f>'Base Fleet Plan'!U96+'Base Fleet Plan'!U109-U54</f>
        <v>327</v>
      </c>
      <c r="V67" s="50">
        <f>'Base Fleet Plan'!V96+'Base Fleet Plan'!V109-V54</f>
        <v>327</v>
      </c>
      <c r="W67" s="50">
        <f>'Base Fleet Plan'!W96+'Base Fleet Plan'!W109-W54</f>
        <v>323</v>
      </c>
      <c r="X67" s="50">
        <f>'Base Fleet Plan'!X96+'Base Fleet Plan'!X109-X54</f>
        <v>313</v>
      </c>
      <c r="Y67" s="50">
        <f>'Base Fleet Plan'!Y96+'Base Fleet Plan'!Y109-Y54</f>
        <v>306</v>
      </c>
      <c r="Z67" s="50">
        <f>'Base Fleet Plan'!Z96+'Base Fleet Plan'!Z109-Z54</f>
        <v>298</v>
      </c>
      <c r="AA67" s="50">
        <f>'Base Fleet Plan'!AA96+'Base Fleet Plan'!AA109-AA54</f>
        <v>281</v>
      </c>
      <c r="AB67" s="50">
        <f>'Base Fleet Plan'!AB96+'Base Fleet Plan'!AB109-AB54</f>
        <v>266</v>
      </c>
      <c r="AC67" s="50">
        <f>'Base Fleet Plan'!AC96+'Base Fleet Plan'!AC109-AC54</f>
        <v>271</v>
      </c>
      <c r="AD67" s="50">
        <f>'Base Fleet Plan'!AD96+'Base Fleet Plan'!AD109-AD54</f>
        <v>253</v>
      </c>
      <c r="AE67" s="50">
        <f>'Base Fleet Plan'!AE96+'Base Fleet Plan'!AE109-AE54</f>
        <v>237</v>
      </c>
      <c r="AF67" s="50">
        <f>'Base Fleet Plan'!AF96+'Base Fleet Plan'!AF109-AF54</f>
        <v>200</v>
      </c>
      <c r="AG67" s="50">
        <f>'Base Fleet Plan'!AG96+'Base Fleet Plan'!AG109-AG54</f>
        <v>164</v>
      </c>
      <c r="AH67" s="50">
        <f>'Base Fleet Plan'!AH96+'Base Fleet Plan'!AH109-AH54</f>
        <v>109</v>
      </c>
      <c r="AI67" s="50">
        <f>'Base Fleet Plan'!AI96+'Base Fleet Plan'!AI109-AI54</f>
        <v>55</v>
      </c>
      <c r="AJ67" s="50">
        <f>'Base Fleet Plan'!AJ96+'Base Fleet Plan'!AJ109-AJ54</f>
        <v>0</v>
      </c>
      <c r="AK67" s="50">
        <f>'Base Fleet Plan'!AK96+'Base Fleet Plan'!AK109-AK54</f>
        <v>0</v>
      </c>
      <c r="AL67" s="50">
        <f>'Base Fleet Plan'!AL96+'Base Fleet Plan'!AL109-AL54</f>
        <v>0</v>
      </c>
      <c r="AM67" s="50">
        <f>'Base Fleet Plan'!AM96+'Base Fleet Plan'!AM109-AM54</f>
        <v>0</v>
      </c>
      <c r="AN67" s="50">
        <f>'Base Fleet Plan'!AN96+'Base Fleet Plan'!AN109-AN54</f>
        <v>0</v>
      </c>
      <c r="AO67" s="50">
        <f>'Base Fleet Plan'!AO96+'Base Fleet Plan'!AO109-AO54</f>
        <v>0</v>
      </c>
      <c r="AP67" s="50">
        <f>'Base Fleet Plan'!AP96+'Base Fleet Plan'!AP109-AP54</f>
        <v>0</v>
      </c>
      <c r="AQ67" s="50">
        <f>'Base Fleet Plan'!AQ96+'Base Fleet Plan'!AQ109-AQ54</f>
        <v>0</v>
      </c>
      <c r="AR67" s="50">
        <f>'Base Fleet Plan'!AR96+'Base Fleet Plan'!AR109-AR54</f>
        <v>0</v>
      </c>
      <c r="AS67" s="50">
        <f>'Base Fleet Plan'!AS96+'Base Fleet Plan'!AS109-AS54</f>
        <v>0</v>
      </c>
      <c r="AT67" s="50">
        <f>'Base Fleet Plan'!AT96+'Base Fleet Plan'!AT109-AT54</f>
        <v>0</v>
      </c>
      <c r="AU67" s="50">
        <f>'Base Fleet Plan'!AU96+'Base Fleet Plan'!AU109-AU54</f>
        <v>0</v>
      </c>
      <c r="AV67" s="16"/>
    </row>
    <row r="68" spans="4:48">
      <c r="D68" s="1"/>
      <c r="E68" s="1"/>
      <c r="F68" s="1"/>
      <c r="H68" s="17"/>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16"/>
    </row>
    <row r="69" spans="4:48">
      <c r="D69" s="1" t="s">
        <v>196</v>
      </c>
      <c r="E69" s="1"/>
      <c r="F69" s="4" t="s">
        <v>169</v>
      </c>
      <c r="H69" s="17"/>
      <c r="I69" s="50">
        <f>SUM(I58:I67)</f>
        <v>2989</v>
      </c>
      <c r="J69" s="50">
        <f>SUM(J58:J67)</f>
        <v>3019</v>
      </c>
      <c r="K69" s="50">
        <f t="shared" ref="K69:O69" si="18">SUM(K58:K67)</f>
        <v>3049</v>
      </c>
      <c r="L69" s="50">
        <f t="shared" si="18"/>
        <v>3077</v>
      </c>
      <c r="M69" s="50">
        <f t="shared" si="18"/>
        <v>3105</v>
      </c>
      <c r="N69" s="50">
        <f t="shared" si="18"/>
        <v>3129</v>
      </c>
      <c r="O69" s="50">
        <f t="shared" si="18"/>
        <v>3143</v>
      </c>
      <c r="P69" s="50">
        <f>SUM(P58:P67)</f>
        <v>3150</v>
      </c>
      <c r="Q69" s="50">
        <f>SUM(Q58:Q67)</f>
        <v>3149</v>
      </c>
      <c r="R69" s="50">
        <f t="shared" ref="R69:V69" si="19">SUM(R58:R67)</f>
        <v>3131</v>
      </c>
      <c r="S69" s="50">
        <f t="shared" si="19"/>
        <v>3098</v>
      </c>
      <c r="T69" s="50">
        <f t="shared" si="19"/>
        <v>3041</v>
      </c>
      <c r="U69" s="50">
        <f t="shared" si="19"/>
        <v>2965</v>
      </c>
      <c r="V69" s="50">
        <f t="shared" si="19"/>
        <v>2875</v>
      </c>
      <c r="W69" s="50">
        <f>SUM(W58:W67)</f>
        <v>2748</v>
      </c>
      <c r="X69" s="50">
        <f t="shared" ref="X69:AU69" si="20">SUM(X58:X67)</f>
        <v>2589</v>
      </c>
      <c r="Y69" s="50">
        <f t="shared" si="20"/>
        <v>2385</v>
      </c>
      <c r="Z69" s="50">
        <f t="shared" si="20"/>
        <v>2134</v>
      </c>
      <c r="AA69" s="50">
        <f t="shared" si="20"/>
        <v>1836</v>
      </c>
      <c r="AB69" s="50">
        <f t="shared" si="20"/>
        <v>1555</v>
      </c>
      <c r="AC69" s="50">
        <f t="shared" si="20"/>
        <v>1289</v>
      </c>
      <c r="AD69" s="50">
        <f t="shared" si="20"/>
        <v>1018</v>
      </c>
      <c r="AE69" s="50">
        <f t="shared" si="20"/>
        <v>765</v>
      </c>
      <c r="AF69" s="50">
        <f t="shared" si="20"/>
        <v>528</v>
      </c>
      <c r="AG69" s="50">
        <f t="shared" si="20"/>
        <v>328</v>
      </c>
      <c r="AH69" s="50">
        <f t="shared" si="20"/>
        <v>164</v>
      </c>
      <c r="AI69" s="50">
        <f t="shared" si="20"/>
        <v>55</v>
      </c>
      <c r="AJ69" s="50">
        <f t="shared" si="20"/>
        <v>0</v>
      </c>
      <c r="AK69" s="50">
        <f t="shared" si="20"/>
        <v>0</v>
      </c>
      <c r="AL69" s="50">
        <f t="shared" si="20"/>
        <v>0</v>
      </c>
      <c r="AM69" s="50">
        <f t="shared" si="20"/>
        <v>0</v>
      </c>
      <c r="AN69" s="50">
        <f t="shared" si="20"/>
        <v>0</v>
      </c>
      <c r="AO69" s="50">
        <f t="shared" si="20"/>
        <v>0</v>
      </c>
      <c r="AP69" s="50">
        <f t="shared" si="20"/>
        <v>0</v>
      </c>
      <c r="AQ69" s="50">
        <f t="shared" si="20"/>
        <v>0</v>
      </c>
      <c r="AR69" s="50">
        <f t="shared" si="20"/>
        <v>0</v>
      </c>
      <c r="AS69" s="50">
        <f t="shared" si="20"/>
        <v>0</v>
      </c>
      <c r="AT69" s="50">
        <f t="shared" si="20"/>
        <v>0</v>
      </c>
      <c r="AU69" s="50">
        <f t="shared" si="20"/>
        <v>0</v>
      </c>
      <c r="AV69" s="16"/>
    </row>
    <row r="70" spans="4:48">
      <c r="H70" s="17"/>
      <c r="AV70" s="16"/>
    </row>
    <row r="71" spans="4:48">
      <c r="D71" s="58" t="s">
        <v>77</v>
      </c>
      <c r="E71" s="57"/>
      <c r="F71" s="59" t="s">
        <v>150</v>
      </c>
      <c r="H71" s="17"/>
      <c r="AV71" s="16"/>
    </row>
    <row r="72" spans="4:48">
      <c r="D72" s="6"/>
      <c r="E72" s="53"/>
      <c r="F72" s="35"/>
      <c r="H72" s="17"/>
      <c r="AV72" s="16"/>
    </row>
    <row r="73" spans="4:48">
      <c r="D73" s="1" t="s">
        <v>174</v>
      </c>
      <c r="E73" s="1"/>
      <c r="F73" s="4" t="s">
        <v>169</v>
      </c>
      <c r="H73" s="17"/>
      <c r="I73" s="1">
        <f>ROUND(I$9*'Base Fleet Plan'!I$147,0)</f>
        <v>0</v>
      </c>
      <c r="J73" s="1">
        <f>ROUND(J$9*'Base Fleet Plan'!J$147,0)</f>
        <v>0</v>
      </c>
      <c r="K73" s="1">
        <f>ROUND(K$9*'Base Fleet Plan'!K$147,0)</f>
        <v>0</v>
      </c>
      <c r="L73" s="1">
        <f>ROUND(L$9*'Base Fleet Plan'!L$147,0)</f>
        <v>4</v>
      </c>
      <c r="M73" s="1">
        <f>ROUND(M$9*'Base Fleet Plan'!M$147,0)</f>
        <v>4</v>
      </c>
      <c r="N73" s="1">
        <f>ROUND(N$9*'Base Fleet Plan'!N$147,0)</f>
        <v>9</v>
      </c>
      <c r="O73" s="1">
        <f>ROUND(O$9*'Base Fleet Plan'!O$147,0)</f>
        <v>22</v>
      </c>
      <c r="P73" s="1">
        <f>ROUND(P$9*'Base Fleet Plan'!P$147,0)</f>
        <v>33</v>
      </c>
      <c r="Q73" s="1">
        <f>ROUND(Q$9*'Base Fleet Plan'!Q$147,0)</f>
        <v>44</v>
      </c>
      <c r="R73" s="1">
        <f>ROUND(R$9*'Base Fleet Plan'!R$147,0)</f>
        <v>67</v>
      </c>
      <c r="S73" s="1">
        <f>ROUND(S$9*'Base Fleet Plan'!S$147,0)</f>
        <v>89</v>
      </c>
      <c r="T73" s="1">
        <f>ROUND(T$9*'Base Fleet Plan'!T$147,0)</f>
        <v>121</v>
      </c>
      <c r="U73" s="1">
        <f>ROUND(U$9*'Base Fleet Plan'!U$147,0)</f>
        <v>146</v>
      </c>
      <c r="V73" s="1">
        <f>ROUND(V$9*'Base Fleet Plan'!V$147,0)</f>
        <v>170</v>
      </c>
      <c r="W73" s="1">
        <f>ROUND(W$9*'Base Fleet Plan'!W$147,0)</f>
        <v>220</v>
      </c>
      <c r="X73" s="1">
        <f>ROUND(X$9*'Base Fleet Plan'!X$147,0)</f>
        <v>269</v>
      </c>
      <c r="Y73" s="1">
        <f>ROUND(Y$9*'Base Fleet Plan'!Y$147,0)</f>
        <v>342</v>
      </c>
      <c r="Z73" s="1">
        <f>ROUND(Z$9*'Base Fleet Plan'!Z$147,0)</f>
        <v>417</v>
      </c>
      <c r="AA73" s="1">
        <f>ROUND(AA$9*'Base Fleet Plan'!AA$147,0)</f>
        <v>492</v>
      </c>
      <c r="AB73" s="1">
        <f>ROUND(AB$9*'Base Fleet Plan'!AB$147,0)</f>
        <v>492</v>
      </c>
      <c r="AC73" s="1">
        <f>ROUND(AC$9*'Base Fleet Plan'!AC$147,0)</f>
        <v>493</v>
      </c>
      <c r="AD73" s="1">
        <f>ROUND(AD$9*'Base Fleet Plan'!AD$147,0)</f>
        <v>534</v>
      </c>
      <c r="AE73" s="1">
        <f>ROUND(AE$9*'Base Fleet Plan'!AE$147,0)</f>
        <v>536</v>
      </c>
      <c r="AF73" s="1">
        <f>ROUND(AF$9*'Base Fleet Plan'!AF$147,0)</f>
        <v>537</v>
      </c>
      <c r="AG73" s="1">
        <f>ROUND(AG$9*'Base Fleet Plan'!AG$147,0)</f>
        <v>538</v>
      </c>
      <c r="AH73" s="1">
        <f>ROUND(AH$9*'Base Fleet Plan'!AH$147,0)</f>
        <v>540</v>
      </c>
      <c r="AI73" s="1">
        <f>ROUND(AI$9*'Base Fleet Plan'!AI$147,0)</f>
        <v>540</v>
      </c>
      <c r="AJ73" s="1">
        <f>ROUND(AJ$9*'Base Fleet Plan'!AJ$147,0)</f>
        <v>543</v>
      </c>
      <c r="AK73" s="1">
        <f>ROUND(AK$9*'Base Fleet Plan'!AK$147,0)</f>
        <v>545</v>
      </c>
      <c r="AL73" s="1">
        <f>ROUND(AL$9*'Base Fleet Plan'!AL$147,0)</f>
        <v>545</v>
      </c>
      <c r="AM73" s="1">
        <f>ROUND(AM$9*'Base Fleet Plan'!AM$147,0)</f>
        <v>546</v>
      </c>
      <c r="AN73" s="1">
        <f>ROUND(AN$9*'Base Fleet Plan'!AN$147,0)</f>
        <v>588</v>
      </c>
      <c r="AO73" s="1">
        <f>ROUND(AO$9*'Base Fleet Plan'!AO$147,0)</f>
        <v>591</v>
      </c>
      <c r="AP73" s="1">
        <f>ROUND(AP$9*'Base Fleet Plan'!AP$147,0)</f>
        <v>592</v>
      </c>
      <c r="AQ73" s="1">
        <f>ROUND(AQ$9*'Base Fleet Plan'!AQ$147,0)</f>
        <v>594</v>
      </c>
      <c r="AR73" s="1">
        <f>ROUND(AR$9*'Base Fleet Plan'!AR$147,0)</f>
        <v>596</v>
      </c>
      <c r="AS73" s="1">
        <f>ROUND(AS$9*'Base Fleet Plan'!AS$147,0)</f>
        <v>597</v>
      </c>
      <c r="AT73" s="1">
        <f>ROUND(AT$9*'Base Fleet Plan'!AT$147,0)</f>
        <v>600</v>
      </c>
      <c r="AU73" s="1">
        <f>ROUND(AU$9*'Base Fleet Plan'!AU$147,0)</f>
        <v>603</v>
      </c>
      <c r="AV73" s="16"/>
    </row>
    <row r="74" spans="4:48">
      <c r="D74" s="6"/>
      <c r="E74" s="53"/>
      <c r="F74" s="35"/>
      <c r="H74" s="17"/>
      <c r="AV74" s="16"/>
    </row>
    <row r="75" spans="4:48">
      <c r="D75" s="1" t="s">
        <v>175</v>
      </c>
      <c r="E75" s="1"/>
      <c r="F75" s="4" t="s">
        <v>169</v>
      </c>
      <c r="H75" s="17"/>
      <c r="I75" s="63">
        <f>I73+H84</f>
        <v>0</v>
      </c>
      <c r="J75" s="50">
        <f>J73</f>
        <v>0</v>
      </c>
      <c r="K75" s="50">
        <f t="shared" ref="K75:AU75" si="21">K73</f>
        <v>0</v>
      </c>
      <c r="L75" s="50">
        <f t="shared" si="21"/>
        <v>4</v>
      </c>
      <c r="M75" s="50">
        <f t="shared" si="21"/>
        <v>4</v>
      </c>
      <c r="N75" s="50">
        <f t="shared" si="21"/>
        <v>9</v>
      </c>
      <c r="O75" s="50">
        <f t="shared" si="21"/>
        <v>22</v>
      </c>
      <c r="P75" s="50">
        <f t="shared" si="21"/>
        <v>33</v>
      </c>
      <c r="Q75" s="50">
        <f t="shared" si="21"/>
        <v>44</v>
      </c>
      <c r="R75" s="50">
        <f t="shared" si="21"/>
        <v>67</v>
      </c>
      <c r="S75" s="50">
        <f t="shared" si="21"/>
        <v>89</v>
      </c>
      <c r="T75" s="50">
        <f t="shared" si="21"/>
        <v>121</v>
      </c>
      <c r="U75" s="50">
        <f t="shared" si="21"/>
        <v>146</v>
      </c>
      <c r="V75" s="50">
        <f t="shared" si="21"/>
        <v>170</v>
      </c>
      <c r="W75" s="50">
        <f t="shared" si="21"/>
        <v>220</v>
      </c>
      <c r="X75" s="50">
        <f t="shared" si="21"/>
        <v>269</v>
      </c>
      <c r="Y75" s="50">
        <f t="shared" si="21"/>
        <v>342</v>
      </c>
      <c r="Z75" s="50">
        <f t="shared" si="21"/>
        <v>417</v>
      </c>
      <c r="AA75" s="50">
        <f t="shared" si="21"/>
        <v>492</v>
      </c>
      <c r="AB75" s="50">
        <f t="shared" si="21"/>
        <v>492</v>
      </c>
      <c r="AC75" s="50">
        <f t="shared" si="21"/>
        <v>493</v>
      </c>
      <c r="AD75" s="50">
        <f t="shared" si="21"/>
        <v>534</v>
      </c>
      <c r="AE75" s="50">
        <f t="shared" si="21"/>
        <v>536</v>
      </c>
      <c r="AF75" s="50">
        <f t="shared" si="21"/>
        <v>537</v>
      </c>
      <c r="AG75" s="50">
        <f t="shared" si="21"/>
        <v>538</v>
      </c>
      <c r="AH75" s="50">
        <f t="shared" si="21"/>
        <v>540</v>
      </c>
      <c r="AI75" s="50">
        <f t="shared" si="21"/>
        <v>540</v>
      </c>
      <c r="AJ75" s="50">
        <f t="shared" si="21"/>
        <v>543</v>
      </c>
      <c r="AK75" s="50">
        <f t="shared" si="21"/>
        <v>545</v>
      </c>
      <c r="AL75" s="50">
        <f t="shared" si="21"/>
        <v>545</v>
      </c>
      <c r="AM75" s="50">
        <f t="shared" si="21"/>
        <v>546</v>
      </c>
      <c r="AN75" s="50">
        <f t="shared" si="21"/>
        <v>588</v>
      </c>
      <c r="AO75" s="50">
        <f t="shared" si="21"/>
        <v>591</v>
      </c>
      <c r="AP75" s="50">
        <f t="shared" si="21"/>
        <v>592</v>
      </c>
      <c r="AQ75" s="50">
        <f t="shared" si="21"/>
        <v>594</v>
      </c>
      <c r="AR75" s="50">
        <f t="shared" si="21"/>
        <v>596</v>
      </c>
      <c r="AS75" s="50">
        <f t="shared" si="21"/>
        <v>597</v>
      </c>
      <c r="AT75" s="50">
        <f t="shared" si="21"/>
        <v>600</v>
      </c>
      <c r="AU75" s="50">
        <f t="shared" si="21"/>
        <v>603</v>
      </c>
      <c r="AV75" s="16"/>
    </row>
    <row r="76" spans="4:48">
      <c r="D76" s="1" t="s">
        <v>176</v>
      </c>
      <c r="E76" s="1"/>
      <c r="F76" s="4" t="s">
        <v>169</v>
      </c>
      <c r="H76" s="17"/>
      <c r="I76" s="63">
        <v>0</v>
      </c>
      <c r="J76" s="50">
        <f>I75</f>
        <v>0</v>
      </c>
      <c r="K76" s="50">
        <f t="shared" ref="K76:AU83" si="22">J75</f>
        <v>0</v>
      </c>
      <c r="L76" s="50">
        <f t="shared" si="22"/>
        <v>0</v>
      </c>
      <c r="M76" s="50">
        <f t="shared" si="22"/>
        <v>4</v>
      </c>
      <c r="N76" s="50">
        <f t="shared" si="22"/>
        <v>4</v>
      </c>
      <c r="O76" s="50">
        <f t="shared" si="22"/>
        <v>9</v>
      </c>
      <c r="P76" s="50">
        <f t="shared" si="22"/>
        <v>22</v>
      </c>
      <c r="Q76" s="50">
        <f t="shared" si="22"/>
        <v>33</v>
      </c>
      <c r="R76" s="50">
        <f t="shared" si="22"/>
        <v>44</v>
      </c>
      <c r="S76" s="50">
        <f t="shared" si="22"/>
        <v>67</v>
      </c>
      <c r="T76" s="50">
        <f t="shared" si="22"/>
        <v>89</v>
      </c>
      <c r="U76" s="50">
        <f t="shared" si="22"/>
        <v>121</v>
      </c>
      <c r="V76" s="50">
        <f t="shared" si="22"/>
        <v>146</v>
      </c>
      <c r="W76" s="50">
        <f t="shared" si="22"/>
        <v>170</v>
      </c>
      <c r="X76" s="50">
        <f t="shared" si="22"/>
        <v>220</v>
      </c>
      <c r="Y76" s="50">
        <f t="shared" si="22"/>
        <v>269</v>
      </c>
      <c r="Z76" s="50">
        <f t="shared" si="22"/>
        <v>342</v>
      </c>
      <c r="AA76" s="50">
        <f t="shared" si="22"/>
        <v>417</v>
      </c>
      <c r="AB76" s="50">
        <f t="shared" si="22"/>
        <v>492</v>
      </c>
      <c r="AC76" s="50">
        <f t="shared" si="22"/>
        <v>492</v>
      </c>
      <c r="AD76" s="50">
        <f t="shared" si="22"/>
        <v>493</v>
      </c>
      <c r="AE76" s="50">
        <f t="shared" si="22"/>
        <v>534</v>
      </c>
      <c r="AF76" s="50">
        <f t="shared" si="22"/>
        <v>536</v>
      </c>
      <c r="AG76" s="50">
        <f t="shared" si="22"/>
        <v>537</v>
      </c>
      <c r="AH76" s="50">
        <f t="shared" si="22"/>
        <v>538</v>
      </c>
      <c r="AI76" s="50">
        <f t="shared" si="22"/>
        <v>540</v>
      </c>
      <c r="AJ76" s="50">
        <f t="shared" si="22"/>
        <v>540</v>
      </c>
      <c r="AK76" s="50">
        <f t="shared" si="22"/>
        <v>543</v>
      </c>
      <c r="AL76" s="50">
        <f t="shared" si="22"/>
        <v>545</v>
      </c>
      <c r="AM76" s="50">
        <f t="shared" si="22"/>
        <v>545</v>
      </c>
      <c r="AN76" s="50">
        <f t="shared" si="22"/>
        <v>546</v>
      </c>
      <c r="AO76" s="50">
        <f t="shared" si="22"/>
        <v>588</v>
      </c>
      <c r="AP76" s="50">
        <f t="shared" si="22"/>
        <v>591</v>
      </c>
      <c r="AQ76" s="50">
        <f t="shared" si="22"/>
        <v>592</v>
      </c>
      <c r="AR76" s="50">
        <f t="shared" si="22"/>
        <v>594</v>
      </c>
      <c r="AS76" s="50">
        <f t="shared" si="22"/>
        <v>596</v>
      </c>
      <c r="AT76" s="50">
        <f t="shared" si="22"/>
        <v>597</v>
      </c>
      <c r="AU76" s="50">
        <f t="shared" si="22"/>
        <v>600</v>
      </c>
      <c r="AV76" s="16"/>
    </row>
    <row r="77" spans="4:48">
      <c r="D77" s="1" t="s">
        <v>177</v>
      </c>
      <c r="E77" s="1"/>
      <c r="F77" s="4" t="s">
        <v>169</v>
      </c>
      <c r="H77" s="17"/>
      <c r="I77" s="63">
        <v>0</v>
      </c>
      <c r="J77" s="50">
        <f t="shared" ref="J77:Y84" si="23">I76</f>
        <v>0</v>
      </c>
      <c r="K77" s="50">
        <f t="shared" si="23"/>
        <v>0</v>
      </c>
      <c r="L77" s="50">
        <f t="shared" si="23"/>
        <v>0</v>
      </c>
      <c r="M77" s="50">
        <f t="shared" si="23"/>
        <v>0</v>
      </c>
      <c r="N77" s="50">
        <f t="shared" si="23"/>
        <v>4</v>
      </c>
      <c r="O77" s="50">
        <f t="shared" si="23"/>
        <v>4</v>
      </c>
      <c r="P77" s="50">
        <f t="shared" si="23"/>
        <v>9</v>
      </c>
      <c r="Q77" s="50">
        <f t="shared" si="23"/>
        <v>22</v>
      </c>
      <c r="R77" s="50">
        <f t="shared" si="23"/>
        <v>33</v>
      </c>
      <c r="S77" s="50">
        <f t="shared" si="23"/>
        <v>44</v>
      </c>
      <c r="T77" s="50">
        <f t="shared" si="23"/>
        <v>67</v>
      </c>
      <c r="U77" s="50">
        <f t="shared" si="23"/>
        <v>89</v>
      </c>
      <c r="V77" s="50">
        <f t="shared" si="23"/>
        <v>121</v>
      </c>
      <c r="W77" s="50">
        <f t="shared" si="23"/>
        <v>146</v>
      </c>
      <c r="X77" s="50">
        <f t="shared" si="23"/>
        <v>170</v>
      </c>
      <c r="Y77" s="50">
        <f t="shared" si="23"/>
        <v>220</v>
      </c>
      <c r="Z77" s="50">
        <f t="shared" si="22"/>
        <v>269</v>
      </c>
      <c r="AA77" s="50">
        <f t="shared" si="22"/>
        <v>342</v>
      </c>
      <c r="AB77" s="50">
        <f t="shared" si="22"/>
        <v>417</v>
      </c>
      <c r="AC77" s="50">
        <f t="shared" si="22"/>
        <v>492</v>
      </c>
      <c r="AD77" s="50">
        <f t="shared" si="22"/>
        <v>492</v>
      </c>
      <c r="AE77" s="50">
        <f t="shared" si="22"/>
        <v>493</v>
      </c>
      <c r="AF77" s="50">
        <f t="shared" si="22"/>
        <v>534</v>
      </c>
      <c r="AG77" s="50">
        <f t="shared" si="22"/>
        <v>536</v>
      </c>
      <c r="AH77" s="50">
        <f t="shared" si="22"/>
        <v>537</v>
      </c>
      <c r="AI77" s="50">
        <f t="shared" si="22"/>
        <v>538</v>
      </c>
      <c r="AJ77" s="50">
        <f t="shared" si="22"/>
        <v>540</v>
      </c>
      <c r="AK77" s="50">
        <f t="shared" si="22"/>
        <v>540</v>
      </c>
      <c r="AL77" s="50">
        <f t="shared" si="22"/>
        <v>543</v>
      </c>
      <c r="AM77" s="50">
        <f t="shared" si="22"/>
        <v>545</v>
      </c>
      <c r="AN77" s="50">
        <f t="shared" si="22"/>
        <v>545</v>
      </c>
      <c r="AO77" s="50">
        <f t="shared" si="22"/>
        <v>546</v>
      </c>
      <c r="AP77" s="50">
        <f t="shared" si="22"/>
        <v>588</v>
      </c>
      <c r="AQ77" s="50">
        <f t="shared" si="22"/>
        <v>591</v>
      </c>
      <c r="AR77" s="50">
        <f t="shared" si="22"/>
        <v>592</v>
      </c>
      <c r="AS77" s="50">
        <f t="shared" si="22"/>
        <v>594</v>
      </c>
      <c r="AT77" s="50">
        <f t="shared" si="22"/>
        <v>596</v>
      </c>
      <c r="AU77" s="50">
        <f t="shared" si="22"/>
        <v>597</v>
      </c>
      <c r="AV77" s="16"/>
    </row>
    <row r="78" spans="4:48">
      <c r="D78" s="1" t="s">
        <v>178</v>
      </c>
      <c r="E78" s="1"/>
      <c r="F78" s="4" t="s">
        <v>169</v>
      </c>
      <c r="H78" s="17"/>
      <c r="I78" s="63">
        <v>0</v>
      </c>
      <c r="J78" s="50">
        <f t="shared" si="23"/>
        <v>0</v>
      </c>
      <c r="K78" s="50">
        <f t="shared" si="22"/>
        <v>0</v>
      </c>
      <c r="L78" s="50">
        <f t="shared" si="22"/>
        <v>0</v>
      </c>
      <c r="M78" s="50">
        <f t="shared" si="22"/>
        <v>0</v>
      </c>
      <c r="N78" s="50">
        <f t="shared" si="22"/>
        <v>0</v>
      </c>
      <c r="O78" s="50">
        <f t="shared" si="22"/>
        <v>4</v>
      </c>
      <c r="P78" s="50">
        <f t="shared" si="22"/>
        <v>4</v>
      </c>
      <c r="Q78" s="50">
        <f t="shared" si="22"/>
        <v>9</v>
      </c>
      <c r="R78" s="50">
        <f t="shared" si="22"/>
        <v>22</v>
      </c>
      <c r="S78" s="50">
        <f t="shared" si="22"/>
        <v>33</v>
      </c>
      <c r="T78" s="50">
        <f t="shared" si="22"/>
        <v>44</v>
      </c>
      <c r="U78" s="50">
        <f t="shared" si="22"/>
        <v>67</v>
      </c>
      <c r="V78" s="50">
        <f t="shared" si="22"/>
        <v>89</v>
      </c>
      <c r="W78" s="50">
        <f t="shared" si="22"/>
        <v>121</v>
      </c>
      <c r="X78" s="50">
        <f t="shared" si="22"/>
        <v>146</v>
      </c>
      <c r="Y78" s="50">
        <f t="shared" si="22"/>
        <v>170</v>
      </c>
      <c r="Z78" s="50">
        <f t="shared" si="22"/>
        <v>220</v>
      </c>
      <c r="AA78" s="50">
        <f t="shared" si="22"/>
        <v>269</v>
      </c>
      <c r="AB78" s="50">
        <f t="shared" si="22"/>
        <v>342</v>
      </c>
      <c r="AC78" s="50">
        <f t="shared" si="22"/>
        <v>417</v>
      </c>
      <c r="AD78" s="50">
        <f t="shared" si="22"/>
        <v>492</v>
      </c>
      <c r="AE78" s="50">
        <f t="shared" si="22"/>
        <v>492</v>
      </c>
      <c r="AF78" s="50">
        <f t="shared" si="22"/>
        <v>493</v>
      </c>
      <c r="AG78" s="50">
        <f t="shared" si="22"/>
        <v>534</v>
      </c>
      <c r="AH78" s="50">
        <f t="shared" si="22"/>
        <v>536</v>
      </c>
      <c r="AI78" s="50">
        <f t="shared" si="22"/>
        <v>537</v>
      </c>
      <c r="AJ78" s="50">
        <f t="shared" si="22"/>
        <v>538</v>
      </c>
      <c r="AK78" s="50">
        <f t="shared" si="22"/>
        <v>540</v>
      </c>
      <c r="AL78" s="50">
        <f t="shared" si="22"/>
        <v>540</v>
      </c>
      <c r="AM78" s="50">
        <f t="shared" si="22"/>
        <v>543</v>
      </c>
      <c r="AN78" s="50">
        <f t="shared" si="22"/>
        <v>545</v>
      </c>
      <c r="AO78" s="50">
        <f t="shared" si="22"/>
        <v>545</v>
      </c>
      <c r="AP78" s="50">
        <f t="shared" si="22"/>
        <v>546</v>
      </c>
      <c r="AQ78" s="50">
        <f t="shared" si="22"/>
        <v>588</v>
      </c>
      <c r="AR78" s="50">
        <f t="shared" si="22"/>
        <v>591</v>
      </c>
      <c r="AS78" s="50">
        <f t="shared" si="22"/>
        <v>592</v>
      </c>
      <c r="AT78" s="50">
        <f t="shared" si="22"/>
        <v>594</v>
      </c>
      <c r="AU78" s="50">
        <f t="shared" si="22"/>
        <v>596</v>
      </c>
      <c r="AV78" s="16"/>
    </row>
    <row r="79" spans="4:48">
      <c r="D79" s="1" t="s">
        <v>179</v>
      </c>
      <c r="E79" s="1"/>
      <c r="F79" s="4" t="s">
        <v>169</v>
      </c>
      <c r="H79" s="17"/>
      <c r="I79" s="63">
        <v>0</v>
      </c>
      <c r="J79" s="50">
        <f t="shared" si="23"/>
        <v>0</v>
      </c>
      <c r="K79" s="50">
        <f t="shared" si="22"/>
        <v>0</v>
      </c>
      <c r="L79" s="50">
        <f t="shared" si="22"/>
        <v>0</v>
      </c>
      <c r="M79" s="50">
        <f t="shared" si="22"/>
        <v>0</v>
      </c>
      <c r="N79" s="50">
        <f t="shared" si="22"/>
        <v>0</v>
      </c>
      <c r="O79" s="50">
        <f t="shared" si="22"/>
        <v>0</v>
      </c>
      <c r="P79" s="50">
        <f t="shared" si="22"/>
        <v>4</v>
      </c>
      <c r="Q79" s="50">
        <f t="shared" si="22"/>
        <v>4</v>
      </c>
      <c r="R79" s="50">
        <f t="shared" si="22"/>
        <v>9</v>
      </c>
      <c r="S79" s="50">
        <f t="shared" si="22"/>
        <v>22</v>
      </c>
      <c r="T79" s="50">
        <f t="shared" si="22"/>
        <v>33</v>
      </c>
      <c r="U79" s="50">
        <f t="shared" si="22"/>
        <v>44</v>
      </c>
      <c r="V79" s="50">
        <f t="shared" si="22"/>
        <v>67</v>
      </c>
      <c r="W79" s="50">
        <f t="shared" si="22"/>
        <v>89</v>
      </c>
      <c r="X79" s="50">
        <f t="shared" si="22"/>
        <v>121</v>
      </c>
      <c r="Y79" s="50">
        <f t="shared" si="22"/>
        <v>146</v>
      </c>
      <c r="Z79" s="50">
        <f t="shared" si="22"/>
        <v>170</v>
      </c>
      <c r="AA79" s="50">
        <f t="shared" si="22"/>
        <v>220</v>
      </c>
      <c r="AB79" s="50">
        <f t="shared" si="22"/>
        <v>269</v>
      </c>
      <c r="AC79" s="50">
        <f t="shared" si="22"/>
        <v>342</v>
      </c>
      <c r="AD79" s="50">
        <f t="shared" si="22"/>
        <v>417</v>
      </c>
      <c r="AE79" s="50">
        <f t="shared" si="22"/>
        <v>492</v>
      </c>
      <c r="AF79" s="50">
        <f t="shared" si="22"/>
        <v>492</v>
      </c>
      <c r="AG79" s="50">
        <f t="shared" si="22"/>
        <v>493</v>
      </c>
      <c r="AH79" s="50">
        <f t="shared" si="22"/>
        <v>534</v>
      </c>
      <c r="AI79" s="50">
        <f t="shared" si="22"/>
        <v>536</v>
      </c>
      <c r="AJ79" s="50">
        <f t="shared" si="22"/>
        <v>537</v>
      </c>
      <c r="AK79" s="50">
        <f t="shared" si="22"/>
        <v>538</v>
      </c>
      <c r="AL79" s="50">
        <f t="shared" si="22"/>
        <v>540</v>
      </c>
      <c r="AM79" s="50">
        <f t="shared" si="22"/>
        <v>540</v>
      </c>
      <c r="AN79" s="50">
        <f t="shared" si="22"/>
        <v>543</v>
      </c>
      <c r="AO79" s="50">
        <f t="shared" si="22"/>
        <v>545</v>
      </c>
      <c r="AP79" s="50">
        <f t="shared" si="22"/>
        <v>545</v>
      </c>
      <c r="AQ79" s="50">
        <f t="shared" si="22"/>
        <v>546</v>
      </c>
      <c r="AR79" s="50">
        <f t="shared" si="22"/>
        <v>588</v>
      </c>
      <c r="AS79" s="50">
        <f t="shared" si="22"/>
        <v>591</v>
      </c>
      <c r="AT79" s="50">
        <f t="shared" si="22"/>
        <v>592</v>
      </c>
      <c r="AU79" s="50">
        <f t="shared" si="22"/>
        <v>594</v>
      </c>
      <c r="AV79" s="16"/>
    </row>
    <row r="80" spans="4:48">
      <c r="D80" s="1" t="s">
        <v>180</v>
      </c>
      <c r="E80" s="1"/>
      <c r="F80" s="4" t="s">
        <v>169</v>
      </c>
      <c r="H80" s="17"/>
      <c r="I80" s="63">
        <v>0</v>
      </c>
      <c r="J80" s="50">
        <f t="shared" si="23"/>
        <v>0</v>
      </c>
      <c r="K80" s="50">
        <f t="shared" si="22"/>
        <v>0</v>
      </c>
      <c r="L80" s="50">
        <f t="shared" si="22"/>
        <v>0</v>
      </c>
      <c r="M80" s="50">
        <f t="shared" si="22"/>
        <v>0</v>
      </c>
      <c r="N80" s="50">
        <f t="shared" si="22"/>
        <v>0</v>
      </c>
      <c r="O80" s="50">
        <f t="shared" si="22"/>
        <v>0</v>
      </c>
      <c r="P80" s="50">
        <f t="shared" si="22"/>
        <v>0</v>
      </c>
      <c r="Q80" s="50">
        <f t="shared" si="22"/>
        <v>4</v>
      </c>
      <c r="R80" s="50">
        <f t="shared" si="22"/>
        <v>4</v>
      </c>
      <c r="S80" s="50">
        <f t="shared" si="22"/>
        <v>9</v>
      </c>
      <c r="T80" s="50">
        <f t="shared" si="22"/>
        <v>22</v>
      </c>
      <c r="U80" s="50">
        <f t="shared" si="22"/>
        <v>33</v>
      </c>
      <c r="V80" s="50">
        <f t="shared" si="22"/>
        <v>44</v>
      </c>
      <c r="W80" s="50">
        <f t="shared" si="22"/>
        <v>67</v>
      </c>
      <c r="X80" s="50">
        <f t="shared" si="22"/>
        <v>89</v>
      </c>
      <c r="Y80" s="50">
        <f t="shared" si="22"/>
        <v>121</v>
      </c>
      <c r="Z80" s="50">
        <f t="shared" si="22"/>
        <v>146</v>
      </c>
      <c r="AA80" s="50">
        <f t="shared" si="22"/>
        <v>170</v>
      </c>
      <c r="AB80" s="50">
        <f t="shared" si="22"/>
        <v>220</v>
      </c>
      <c r="AC80" s="50">
        <f t="shared" si="22"/>
        <v>269</v>
      </c>
      <c r="AD80" s="50">
        <f t="shared" si="22"/>
        <v>342</v>
      </c>
      <c r="AE80" s="50">
        <f t="shared" si="22"/>
        <v>417</v>
      </c>
      <c r="AF80" s="50">
        <f t="shared" si="22"/>
        <v>492</v>
      </c>
      <c r="AG80" s="50">
        <f t="shared" si="22"/>
        <v>492</v>
      </c>
      <c r="AH80" s="50">
        <f t="shared" si="22"/>
        <v>493</v>
      </c>
      <c r="AI80" s="50">
        <f t="shared" si="22"/>
        <v>534</v>
      </c>
      <c r="AJ80" s="50">
        <f t="shared" si="22"/>
        <v>536</v>
      </c>
      <c r="AK80" s="50">
        <f t="shared" si="22"/>
        <v>537</v>
      </c>
      <c r="AL80" s="50">
        <f t="shared" si="22"/>
        <v>538</v>
      </c>
      <c r="AM80" s="50">
        <f t="shared" si="22"/>
        <v>540</v>
      </c>
      <c r="AN80" s="50">
        <f t="shared" si="22"/>
        <v>540</v>
      </c>
      <c r="AO80" s="50">
        <f t="shared" si="22"/>
        <v>543</v>
      </c>
      <c r="AP80" s="50">
        <f t="shared" si="22"/>
        <v>545</v>
      </c>
      <c r="AQ80" s="50">
        <f t="shared" si="22"/>
        <v>545</v>
      </c>
      <c r="AR80" s="50">
        <f t="shared" si="22"/>
        <v>546</v>
      </c>
      <c r="AS80" s="50">
        <f t="shared" si="22"/>
        <v>588</v>
      </c>
      <c r="AT80" s="50">
        <f t="shared" si="22"/>
        <v>591</v>
      </c>
      <c r="AU80" s="50">
        <f t="shared" si="22"/>
        <v>592</v>
      </c>
      <c r="AV80" s="16"/>
    </row>
    <row r="81" spans="4:48">
      <c r="D81" s="1" t="s">
        <v>181</v>
      </c>
      <c r="E81" s="1"/>
      <c r="F81" s="4" t="s">
        <v>169</v>
      </c>
      <c r="H81" s="17"/>
      <c r="I81" s="63">
        <v>0</v>
      </c>
      <c r="J81" s="50">
        <f t="shared" si="23"/>
        <v>0</v>
      </c>
      <c r="K81" s="50">
        <f t="shared" si="22"/>
        <v>0</v>
      </c>
      <c r="L81" s="50">
        <f t="shared" si="22"/>
        <v>0</v>
      </c>
      <c r="M81" s="50">
        <f t="shared" si="22"/>
        <v>0</v>
      </c>
      <c r="N81" s="50">
        <f t="shared" si="22"/>
        <v>0</v>
      </c>
      <c r="O81" s="50">
        <f t="shared" si="22"/>
        <v>0</v>
      </c>
      <c r="P81" s="50">
        <f t="shared" si="22"/>
        <v>0</v>
      </c>
      <c r="Q81" s="50">
        <f t="shared" si="22"/>
        <v>0</v>
      </c>
      <c r="R81" s="50">
        <f t="shared" si="22"/>
        <v>4</v>
      </c>
      <c r="S81" s="50">
        <f t="shared" si="22"/>
        <v>4</v>
      </c>
      <c r="T81" s="50">
        <f t="shared" si="22"/>
        <v>9</v>
      </c>
      <c r="U81" s="50">
        <f t="shared" si="22"/>
        <v>22</v>
      </c>
      <c r="V81" s="50">
        <f t="shared" si="22"/>
        <v>33</v>
      </c>
      <c r="W81" s="50">
        <f t="shared" si="22"/>
        <v>44</v>
      </c>
      <c r="X81" s="50">
        <f t="shared" si="22"/>
        <v>67</v>
      </c>
      <c r="Y81" s="50">
        <f t="shared" si="22"/>
        <v>89</v>
      </c>
      <c r="Z81" s="50">
        <f t="shared" si="22"/>
        <v>121</v>
      </c>
      <c r="AA81" s="50">
        <f t="shared" si="22"/>
        <v>146</v>
      </c>
      <c r="AB81" s="50">
        <f t="shared" si="22"/>
        <v>170</v>
      </c>
      <c r="AC81" s="50">
        <f t="shared" si="22"/>
        <v>220</v>
      </c>
      <c r="AD81" s="50">
        <f t="shared" si="22"/>
        <v>269</v>
      </c>
      <c r="AE81" s="50">
        <f t="shared" si="22"/>
        <v>342</v>
      </c>
      <c r="AF81" s="50">
        <f t="shared" si="22"/>
        <v>417</v>
      </c>
      <c r="AG81" s="50">
        <f t="shared" si="22"/>
        <v>492</v>
      </c>
      <c r="AH81" s="50">
        <f t="shared" si="22"/>
        <v>492</v>
      </c>
      <c r="AI81" s="50">
        <f t="shared" si="22"/>
        <v>493</v>
      </c>
      <c r="AJ81" s="50">
        <f t="shared" si="22"/>
        <v>534</v>
      </c>
      <c r="AK81" s="50">
        <f t="shared" si="22"/>
        <v>536</v>
      </c>
      <c r="AL81" s="50">
        <f t="shared" si="22"/>
        <v>537</v>
      </c>
      <c r="AM81" s="50">
        <f t="shared" si="22"/>
        <v>538</v>
      </c>
      <c r="AN81" s="50">
        <f t="shared" si="22"/>
        <v>540</v>
      </c>
      <c r="AO81" s="50">
        <f t="shared" si="22"/>
        <v>540</v>
      </c>
      <c r="AP81" s="50">
        <f t="shared" si="22"/>
        <v>543</v>
      </c>
      <c r="AQ81" s="50">
        <f t="shared" si="22"/>
        <v>545</v>
      </c>
      <c r="AR81" s="50">
        <f t="shared" si="22"/>
        <v>545</v>
      </c>
      <c r="AS81" s="50">
        <f t="shared" si="22"/>
        <v>546</v>
      </c>
      <c r="AT81" s="50">
        <f t="shared" si="22"/>
        <v>588</v>
      </c>
      <c r="AU81" s="50">
        <f t="shared" si="22"/>
        <v>591</v>
      </c>
      <c r="AV81" s="16"/>
    </row>
    <row r="82" spans="4:48">
      <c r="D82" s="1" t="s">
        <v>182</v>
      </c>
      <c r="E82" s="1"/>
      <c r="F82" s="4" t="s">
        <v>169</v>
      </c>
      <c r="H82" s="17"/>
      <c r="I82" s="63">
        <v>0</v>
      </c>
      <c r="J82" s="50">
        <f t="shared" si="23"/>
        <v>0</v>
      </c>
      <c r="K82" s="50">
        <f t="shared" si="22"/>
        <v>0</v>
      </c>
      <c r="L82" s="50">
        <f t="shared" si="22"/>
        <v>0</v>
      </c>
      <c r="M82" s="50">
        <f t="shared" si="22"/>
        <v>0</v>
      </c>
      <c r="N82" s="50">
        <f t="shared" si="22"/>
        <v>0</v>
      </c>
      <c r="O82" s="50">
        <f t="shared" si="22"/>
        <v>0</v>
      </c>
      <c r="P82" s="50">
        <f t="shared" si="22"/>
        <v>0</v>
      </c>
      <c r="Q82" s="50">
        <f t="shared" si="22"/>
        <v>0</v>
      </c>
      <c r="R82" s="50">
        <f t="shared" si="22"/>
        <v>0</v>
      </c>
      <c r="S82" s="50">
        <f t="shared" si="22"/>
        <v>4</v>
      </c>
      <c r="T82" s="50">
        <f t="shared" si="22"/>
        <v>4</v>
      </c>
      <c r="U82" s="50">
        <f t="shared" si="22"/>
        <v>9</v>
      </c>
      <c r="V82" s="50">
        <f t="shared" si="22"/>
        <v>22</v>
      </c>
      <c r="W82" s="50">
        <f t="shared" si="22"/>
        <v>33</v>
      </c>
      <c r="X82" s="50">
        <f t="shared" si="22"/>
        <v>44</v>
      </c>
      <c r="Y82" s="50">
        <f t="shared" si="22"/>
        <v>67</v>
      </c>
      <c r="Z82" s="50">
        <f t="shared" si="22"/>
        <v>89</v>
      </c>
      <c r="AA82" s="50">
        <f t="shared" si="22"/>
        <v>121</v>
      </c>
      <c r="AB82" s="50">
        <f t="shared" si="22"/>
        <v>146</v>
      </c>
      <c r="AC82" s="50">
        <f t="shared" si="22"/>
        <v>170</v>
      </c>
      <c r="AD82" s="50">
        <f t="shared" si="22"/>
        <v>220</v>
      </c>
      <c r="AE82" s="50">
        <f t="shared" si="22"/>
        <v>269</v>
      </c>
      <c r="AF82" s="50">
        <f t="shared" si="22"/>
        <v>342</v>
      </c>
      <c r="AG82" s="50">
        <f t="shared" si="22"/>
        <v>417</v>
      </c>
      <c r="AH82" s="50">
        <f t="shared" si="22"/>
        <v>492</v>
      </c>
      <c r="AI82" s="50">
        <f t="shared" si="22"/>
        <v>492</v>
      </c>
      <c r="AJ82" s="50">
        <f t="shared" si="22"/>
        <v>493</v>
      </c>
      <c r="AK82" s="50">
        <f t="shared" si="22"/>
        <v>534</v>
      </c>
      <c r="AL82" s="50">
        <f t="shared" si="22"/>
        <v>536</v>
      </c>
      <c r="AM82" s="50">
        <f t="shared" si="22"/>
        <v>537</v>
      </c>
      <c r="AN82" s="50">
        <f t="shared" si="22"/>
        <v>538</v>
      </c>
      <c r="AO82" s="50">
        <f t="shared" si="22"/>
        <v>540</v>
      </c>
      <c r="AP82" s="50">
        <f t="shared" si="22"/>
        <v>540</v>
      </c>
      <c r="AQ82" s="50">
        <f t="shared" si="22"/>
        <v>543</v>
      </c>
      <c r="AR82" s="50">
        <f t="shared" si="22"/>
        <v>545</v>
      </c>
      <c r="AS82" s="50">
        <f t="shared" si="22"/>
        <v>545</v>
      </c>
      <c r="AT82" s="50">
        <f t="shared" si="22"/>
        <v>546</v>
      </c>
      <c r="AU82" s="50">
        <f t="shared" si="22"/>
        <v>588</v>
      </c>
      <c r="AV82" s="16"/>
    </row>
    <row r="83" spans="4:48">
      <c r="D83" s="1" t="s">
        <v>183</v>
      </c>
      <c r="E83" s="1"/>
      <c r="F83" s="4" t="s">
        <v>169</v>
      </c>
      <c r="H83" s="17"/>
      <c r="I83" s="63">
        <v>0</v>
      </c>
      <c r="J83" s="50">
        <f t="shared" si="23"/>
        <v>0</v>
      </c>
      <c r="K83" s="50">
        <f t="shared" si="22"/>
        <v>0</v>
      </c>
      <c r="L83" s="50">
        <f t="shared" si="22"/>
        <v>0</v>
      </c>
      <c r="M83" s="50">
        <f t="shared" si="22"/>
        <v>0</v>
      </c>
      <c r="N83" s="50">
        <f t="shared" si="22"/>
        <v>0</v>
      </c>
      <c r="O83" s="50">
        <f t="shared" si="22"/>
        <v>0</v>
      </c>
      <c r="P83" s="50">
        <f t="shared" si="22"/>
        <v>0</v>
      </c>
      <c r="Q83" s="50">
        <f t="shared" si="22"/>
        <v>0</v>
      </c>
      <c r="R83" s="50">
        <f t="shared" si="22"/>
        <v>0</v>
      </c>
      <c r="S83" s="50">
        <f t="shared" si="22"/>
        <v>0</v>
      </c>
      <c r="T83" s="50">
        <f t="shared" si="22"/>
        <v>4</v>
      </c>
      <c r="U83" s="50">
        <f t="shared" si="22"/>
        <v>4</v>
      </c>
      <c r="V83" s="50">
        <f t="shared" ref="V83:AU84" si="24">U82</f>
        <v>9</v>
      </c>
      <c r="W83" s="50">
        <f t="shared" si="24"/>
        <v>22</v>
      </c>
      <c r="X83" s="50">
        <f t="shared" si="24"/>
        <v>33</v>
      </c>
      <c r="Y83" s="50">
        <f t="shared" si="24"/>
        <v>44</v>
      </c>
      <c r="Z83" s="50">
        <f t="shared" si="24"/>
        <v>67</v>
      </c>
      <c r="AA83" s="50">
        <f t="shared" si="24"/>
        <v>89</v>
      </c>
      <c r="AB83" s="50">
        <f t="shared" si="24"/>
        <v>121</v>
      </c>
      <c r="AC83" s="50">
        <f t="shared" si="24"/>
        <v>146</v>
      </c>
      <c r="AD83" s="50">
        <f t="shared" si="24"/>
        <v>170</v>
      </c>
      <c r="AE83" s="50">
        <f t="shared" si="24"/>
        <v>220</v>
      </c>
      <c r="AF83" s="50">
        <f t="shared" si="24"/>
        <v>269</v>
      </c>
      <c r="AG83" s="50">
        <f t="shared" si="24"/>
        <v>342</v>
      </c>
      <c r="AH83" s="50">
        <f t="shared" si="24"/>
        <v>417</v>
      </c>
      <c r="AI83" s="50">
        <f t="shared" si="24"/>
        <v>492</v>
      </c>
      <c r="AJ83" s="50">
        <f t="shared" si="24"/>
        <v>492</v>
      </c>
      <c r="AK83" s="50">
        <f t="shared" si="24"/>
        <v>493</v>
      </c>
      <c r="AL83" s="50">
        <f t="shared" si="24"/>
        <v>534</v>
      </c>
      <c r="AM83" s="50">
        <f t="shared" si="24"/>
        <v>536</v>
      </c>
      <c r="AN83" s="50">
        <f t="shared" si="24"/>
        <v>537</v>
      </c>
      <c r="AO83" s="50">
        <f t="shared" si="24"/>
        <v>538</v>
      </c>
      <c r="AP83" s="50">
        <f t="shared" si="24"/>
        <v>540</v>
      </c>
      <c r="AQ83" s="50">
        <f t="shared" si="24"/>
        <v>540</v>
      </c>
      <c r="AR83" s="50">
        <f t="shared" si="24"/>
        <v>543</v>
      </c>
      <c r="AS83" s="50">
        <f t="shared" si="24"/>
        <v>545</v>
      </c>
      <c r="AT83" s="50">
        <f t="shared" si="24"/>
        <v>545</v>
      </c>
      <c r="AU83" s="50">
        <f t="shared" si="24"/>
        <v>546</v>
      </c>
      <c r="AV83" s="16"/>
    </row>
    <row r="84" spans="4:48">
      <c r="D84" s="1" t="s">
        <v>184</v>
      </c>
      <c r="E84" s="1"/>
      <c r="F84" s="4" t="s">
        <v>169</v>
      </c>
      <c r="H84" s="17"/>
      <c r="I84" s="63">
        <v>0</v>
      </c>
      <c r="J84" s="50">
        <f t="shared" si="23"/>
        <v>0</v>
      </c>
      <c r="K84" s="50">
        <f t="shared" si="23"/>
        <v>0</v>
      </c>
      <c r="L84" s="50">
        <f t="shared" si="23"/>
        <v>0</v>
      </c>
      <c r="M84" s="50">
        <f t="shared" si="23"/>
        <v>0</v>
      </c>
      <c r="N84" s="50">
        <f t="shared" si="23"/>
        <v>0</v>
      </c>
      <c r="O84" s="50">
        <f t="shared" si="23"/>
        <v>0</v>
      </c>
      <c r="P84" s="50">
        <f t="shared" si="23"/>
        <v>0</v>
      </c>
      <c r="Q84" s="50">
        <f t="shared" si="23"/>
        <v>0</v>
      </c>
      <c r="R84" s="50">
        <f t="shared" si="23"/>
        <v>0</v>
      </c>
      <c r="S84" s="50">
        <f t="shared" si="23"/>
        <v>0</v>
      </c>
      <c r="T84" s="50">
        <f t="shared" si="23"/>
        <v>0</v>
      </c>
      <c r="U84" s="50">
        <f t="shared" si="23"/>
        <v>4</v>
      </c>
      <c r="V84" s="50">
        <f t="shared" si="23"/>
        <v>4</v>
      </c>
      <c r="W84" s="50">
        <f t="shared" si="23"/>
        <v>9</v>
      </c>
      <c r="X84" s="50">
        <f t="shared" si="23"/>
        <v>22</v>
      </c>
      <c r="Y84" s="50">
        <f t="shared" si="23"/>
        <v>33</v>
      </c>
      <c r="Z84" s="50">
        <f t="shared" si="24"/>
        <v>44</v>
      </c>
      <c r="AA84" s="50">
        <f t="shared" si="24"/>
        <v>67</v>
      </c>
      <c r="AB84" s="50">
        <f t="shared" si="24"/>
        <v>89</v>
      </c>
      <c r="AC84" s="50">
        <f t="shared" si="24"/>
        <v>121</v>
      </c>
      <c r="AD84" s="50">
        <f t="shared" si="24"/>
        <v>146</v>
      </c>
      <c r="AE84" s="50">
        <f t="shared" si="24"/>
        <v>170</v>
      </c>
      <c r="AF84" s="50">
        <f t="shared" si="24"/>
        <v>220</v>
      </c>
      <c r="AG84" s="50">
        <f t="shared" si="24"/>
        <v>269</v>
      </c>
      <c r="AH84" s="50">
        <f t="shared" si="24"/>
        <v>342</v>
      </c>
      <c r="AI84" s="50">
        <f t="shared" si="24"/>
        <v>417</v>
      </c>
      <c r="AJ84" s="50">
        <f t="shared" si="24"/>
        <v>492</v>
      </c>
      <c r="AK84" s="50">
        <f t="shared" si="24"/>
        <v>492</v>
      </c>
      <c r="AL84" s="50">
        <f t="shared" si="24"/>
        <v>493</v>
      </c>
      <c r="AM84" s="50">
        <f t="shared" si="24"/>
        <v>534</v>
      </c>
      <c r="AN84" s="50">
        <f t="shared" si="24"/>
        <v>536</v>
      </c>
      <c r="AO84" s="50">
        <f t="shared" si="24"/>
        <v>537</v>
      </c>
      <c r="AP84" s="50">
        <f t="shared" si="24"/>
        <v>538</v>
      </c>
      <c r="AQ84" s="50">
        <f t="shared" si="24"/>
        <v>540</v>
      </c>
      <c r="AR84" s="50">
        <f t="shared" si="24"/>
        <v>540</v>
      </c>
      <c r="AS84" s="50">
        <f t="shared" si="24"/>
        <v>543</v>
      </c>
      <c r="AT84" s="50">
        <f t="shared" si="24"/>
        <v>545</v>
      </c>
      <c r="AU84" s="50">
        <f t="shared" si="24"/>
        <v>545</v>
      </c>
      <c r="AV84" s="16"/>
    </row>
    <row r="85" spans="4:48">
      <c r="H85" s="17"/>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16"/>
    </row>
    <row r="86" spans="4:48">
      <c r="D86" s="1" t="s">
        <v>185</v>
      </c>
      <c r="F86" s="4" t="s">
        <v>169</v>
      </c>
      <c r="H86" s="17"/>
      <c r="I86" s="1">
        <f>SUM(I75:I84)</f>
        <v>0</v>
      </c>
      <c r="J86" s="50">
        <f>SUM(J75:J84)</f>
        <v>0</v>
      </c>
      <c r="K86" s="50">
        <f t="shared" ref="K86:AU86" si="25">SUM(K75:K84)</f>
        <v>0</v>
      </c>
      <c r="L86" s="50">
        <f t="shared" si="25"/>
        <v>4</v>
      </c>
      <c r="M86" s="50">
        <f t="shared" si="25"/>
        <v>8</v>
      </c>
      <c r="N86" s="50">
        <f t="shared" si="25"/>
        <v>17</v>
      </c>
      <c r="O86" s="50">
        <f t="shared" si="25"/>
        <v>39</v>
      </c>
      <c r="P86" s="50">
        <f t="shared" si="25"/>
        <v>72</v>
      </c>
      <c r="Q86" s="50">
        <f t="shared" si="25"/>
        <v>116</v>
      </c>
      <c r="R86" s="50">
        <f t="shared" si="25"/>
        <v>183</v>
      </c>
      <c r="S86" s="50">
        <f t="shared" si="25"/>
        <v>272</v>
      </c>
      <c r="T86" s="50">
        <f t="shared" si="25"/>
        <v>393</v>
      </c>
      <c r="U86" s="50">
        <f t="shared" si="25"/>
        <v>539</v>
      </c>
      <c r="V86" s="50">
        <f t="shared" si="25"/>
        <v>705</v>
      </c>
      <c r="W86" s="50">
        <f t="shared" si="25"/>
        <v>921</v>
      </c>
      <c r="X86" s="50">
        <f t="shared" si="25"/>
        <v>1181</v>
      </c>
      <c r="Y86" s="50">
        <f t="shared" si="25"/>
        <v>1501</v>
      </c>
      <c r="Z86" s="50">
        <f t="shared" si="25"/>
        <v>1885</v>
      </c>
      <c r="AA86" s="50">
        <f t="shared" si="25"/>
        <v>2333</v>
      </c>
      <c r="AB86" s="50">
        <f t="shared" si="25"/>
        <v>2758</v>
      </c>
      <c r="AC86" s="50">
        <f t="shared" si="25"/>
        <v>3162</v>
      </c>
      <c r="AD86" s="50">
        <f t="shared" si="25"/>
        <v>3575</v>
      </c>
      <c r="AE86" s="50">
        <f t="shared" si="25"/>
        <v>3965</v>
      </c>
      <c r="AF86" s="50">
        <f t="shared" si="25"/>
        <v>4332</v>
      </c>
      <c r="AG86" s="50">
        <f t="shared" si="25"/>
        <v>4650</v>
      </c>
      <c r="AH86" s="50">
        <f t="shared" si="25"/>
        <v>4921</v>
      </c>
      <c r="AI86" s="50">
        <f t="shared" si="25"/>
        <v>5119</v>
      </c>
      <c r="AJ86" s="50">
        <f t="shared" si="25"/>
        <v>5245</v>
      </c>
      <c r="AK86" s="50">
        <f t="shared" si="25"/>
        <v>5298</v>
      </c>
      <c r="AL86" s="50">
        <f t="shared" si="25"/>
        <v>5351</v>
      </c>
      <c r="AM86" s="50">
        <f t="shared" si="25"/>
        <v>5404</v>
      </c>
      <c r="AN86" s="50">
        <f t="shared" si="25"/>
        <v>5458</v>
      </c>
      <c r="AO86" s="50">
        <f t="shared" si="25"/>
        <v>5513</v>
      </c>
      <c r="AP86" s="50">
        <f t="shared" si="25"/>
        <v>5568</v>
      </c>
      <c r="AQ86" s="50">
        <f t="shared" si="25"/>
        <v>5624</v>
      </c>
      <c r="AR86" s="50">
        <f t="shared" si="25"/>
        <v>5680</v>
      </c>
      <c r="AS86" s="50">
        <f t="shared" si="25"/>
        <v>5737</v>
      </c>
      <c r="AT86" s="50">
        <f t="shared" si="25"/>
        <v>5794</v>
      </c>
      <c r="AU86" s="50">
        <f t="shared" si="25"/>
        <v>5852</v>
      </c>
      <c r="AV86" s="16"/>
    </row>
    <row r="87" spans="4:48">
      <c r="H87" s="17"/>
      <c r="AV87" s="16"/>
    </row>
    <row r="88" spans="4:48">
      <c r="D88" s="1" t="s">
        <v>186</v>
      </c>
      <c r="F88" s="4" t="s">
        <v>169</v>
      </c>
      <c r="H88" s="17"/>
      <c r="I88" s="1">
        <f>'Base Fleet Plan'!I119+'Base Fleet Plan'!I132-I75</f>
        <v>401</v>
      </c>
      <c r="J88" s="1">
        <f>'Base Fleet Plan'!J119+'Base Fleet Plan'!J132-J75</f>
        <v>441</v>
      </c>
      <c r="K88" s="1">
        <f>'Base Fleet Plan'!K119+'Base Fleet Plan'!K132-K75</f>
        <v>441</v>
      </c>
      <c r="L88" s="1">
        <f>'Base Fleet Plan'!L119+'Base Fleet Plan'!L132-L75</f>
        <v>438</v>
      </c>
      <c r="M88" s="1">
        <f>'Base Fleet Plan'!M119+'Base Fleet Plan'!M132-M75</f>
        <v>438</v>
      </c>
      <c r="N88" s="1">
        <f>'Base Fleet Plan'!N119+'Base Fleet Plan'!N132-N75</f>
        <v>434</v>
      </c>
      <c r="O88" s="1">
        <f>'Base Fleet Plan'!O119+'Base Fleet Plan'!O132-O75</f>
        <v>421</v>
      </c>
      <c r="P88" s="1">
        <f>'Base Fleet Plan'!P119+'Base Fleet Plan'!P132-P75</f>
        <v>411</v>
      </c>
      <c r="Q88" s="1">
        <f>'Base Fleet Plan'!Q119+'Base Fleet Plan'!Q132-Q75</f>
        <v>400</v>
      </c>
      <c r="R88" s="1">
        <f>'Base Fleet Plan'!R119+'Base Fleet Plan'!R132-R75</f>
        <v>377</v>
      </c>
      <c r="S88" s="1">
        <f>'Base Fleet Plan'!S119+'Base Fleet Plan'!S132-S75</f>
        <v>356</v>
      </c>
      <c r="T88" s="1">
        <f>'Base Fleet Plan'!T119+'Base Fleet Plan'!T132-T75</f>
        <v>364</v>
      </c>
      <c r="U88" s="1">
        <f>'Base Fleet Plan'!U119+'Base Fleet Plan'!U132-U75</f>
        <v>340</v>
      </c>
      <c r="V88" s="1">
        <f>'Base Fleet Plan'!V119+'Base Fleet Plan'!V132-V75</f>
        <v>317</v>
      </c>
      <c r="W88" s="1">
        <f>'Base Fleet Plan'!W119+'Base Fleet Plan'!W132-W75</f>
        <v>268</v>
      </c>
      <c r="X88" s="1">
        <f>'Base Fleet Plan'!X119+'Base Fleet Plan'!X132-X75</f>
        <v>220</v>
      </c>
      <c r="Y88" s="1">
        <f>'Base Fleet Plan'!Y119+'Base Fleet Plan'!Y132-Y75</f>
        <v>147</v>
      </c>
      <c r="Z88" s="1">
        <f>'Base Fleet Plan'!Z119+'Base Fleet Plan'!Z132-Z75</f>
        <v>74</v>
      </c>
      <c r="AA88" s="1">
        <f>'Base Fleet Plan'!AA119+'Base Fleet Plan'!AA132-AA75</f>
        <v>0</v>
      </c>
      <c r="AB88" s="1">
        <f>'Base Fleet Plan'!AB119+'Base Fleet Plan'!AB132-AB75</f>
        <v>0</v>
      </c>
      <c r="AC88" s="1">
        <f>'Base Fleet Plan'!AC119+'Base Fleet Plan'!AC132-AC75</f>
        <v>0</v>
      </c>
      <c r="AD88" s="1">
        <f>'Base Fleet Plan'!AD119+'Base Fleet Plan'!AD132-AD75</f>
        <v>0</v>
      </c>
      <c r="AE88" s="1">
        <f>'Base Fleet Plan'!AE119+'Base Fleet Plan'!AE132-AE75</f>
        <v>0</v>
      </c>
      <c r="AF88" s="1">
        <f>'Base Fleet Plan'!AF119+'Base Fleet Plan'!AF132-AF75</f>
        <v>0</v>
      </c>
      <c r="AG88" s="1">
        <f>'Base Fleet Plan'!AG119+'Base Fleet Plan'!AG132-AG75</f>
        <v>0</v>
      </c>
      <c r="AH88" s="1">
        <f>'Base Fleet Plan'!AH119+'Base Fleet Plan'!AH132-AH75</f>
        <v>0</v>
      </c>
      <c r="AI88" s="1">
        <f>'Base Fleet Plan'!AI119+'Base Fleet Plan'!AI132-AI75</f>
        <v>0</v>
      </c>
      <c r="AJ88" s="1">
        <f>'Base Fleet Plan'!AJ119+'Base Fleet Plan'!AJ132-AJ75</f>
        <v>0</v>
      </c>
      <c r="AK88" s="1">
        <f>'Base Fleet Plan'!AK119+'Base Fleet Plan'!AK132-AK75</f>
        <v>0</v>
      </c>
      <c r="AL88" s="1">
        <f>'Base Fleet Plan'!AL119+'Base Fleet Plan'!AL132-AL75</f>
        <v>0</v>
      </c>
      <c r="AM88" s="1">
        <f>'Base Fleet Plan'!AM119+'Base Fleet Plan'!AM132-AM75</f>
        <v>0</v>
      </c>
      <c r="AN88" s="1">
        <f>'Base Fleet Plan'!AN119+'Base Fleet Plan'!AN132-AN75</f>
        <v>0</v>
      </c>
      <c r="AO88" s="1">
        <f>'Base Fleet Plan'!AO119+'Base Fleet Plan'!AO132-AO75</f>
        <v>0</v>
      </c>
      <c r="AP88" s="1">
        <f>'Base Fleet Plan'!AP119+'Base Fleet Plan'!AP132-AP75</f>
        <v>0</v>
      </c>
      <c r="AQ88" s="1">
        <f>'Base Fleet Plan'!AQ119+'Base Fleet Plan'!AQ132-AQ75</f>
        <v>0</v>
      </c>
      <c r="AR88" s="1">
        <f>'Base Fleet Plan'!AR119+'Base Fleet Plan'!AR132-AR75</f>
        <v>0</v>
      </c>
      <c r="AS88" s="1">
        <f>'Base Fleet Plan'!AS119+'Base Fleet Plan'!AS132-AS75</f>
        <v>0</v>
      </c>
      <c r="AT88" s="1">
        <f>'Base Fleet Plan'!AT119+'Base Fleet Plan'!AT132-AT75</f>
        <v>0</v>
      </c>
      <c r="AU88" s="1">
        <f>'Base Fleet Plan'!AU119+'Base Fleet Plan'!AU132-AU75</f>
        <v>0</v>
      </c>
      <c r="AV88" s="16"/>
    </row>
    <row r="89" spans="4:48">
      <c r="D89" s="1" t="s">
        <v>187</v>
      </c>
      <c r="F89" s="4" t="s">
        <v>169</v>
      </c>
      <c r="H89" s="17"/>
      <c r="I89" s="1">
        <f>'Base Fleet Plan'!I120+'Base Fleet Plan'!I133-I76</f>
        <v>401</v>
      </c>
      <c r="J89" s="1">
        <f>'Base Fleet Plan'!J120+'Base Fleet Plan'!J133-J76</f>
        <v>401</v>
      </c>
      <c r="K89" s="1">
        <f>'Base Fleet Plan'!K120+'Base Fleet Plan'!K133-K76</f>
        <v>441</v>
      </c>
      <c r="L89" s="1">
        <f>'Base Fleet Plan'!L120+'Base Fleet Plan'!L133-L76</f>
        <v>441</v>
      </c>
      <c r="M89" s="1">
        <f>'Base Fleet Plan'!M120+'Base Fleet Plan'!M133-M76</f>
        <v>438</v>
      </c>
      <c r="N89" s="1">
        <f>'Base Fleet Plan'!N120+'Base Fleet Plan'!N133-N76</f>
        <v>438</v>
      </c>
      <c r="O89" s="1">
        <f>'Base Fleet Plan'!O120+'Base Fleet Plan'!O133-O76</f>
        <v>434</v>
      </c>
      <c r="P89" s="1">
        <f>'Base Fleet Plan'!P120+'Base Fleet Plan'!P133-P76</f>
        <v>421</v>
      </c>
      <c r="Q89" s="1">
        <f>'Base Fleet Plan'!Q120+'Base Fleet Plan'!Q133-Q76</f>
        <v>411</v>
      </c>
      <c r="R89" s="1">
        <f>'Base Fleet Plan'!R120+'Base Fleet Plan'!R133-R76</f>
        <v>400</v>
      </c>
      <c r="S89" s="1">
        <f>'Base Fleet Plan'!S120+'Base Fleet Plan'!S133-S76</f>
        <v>377</v>
      </c>
      <c r="T89" s="1">
        <f>'Base Fleet Plan'!T120+'Base Fleet Plan'!T133-T76</f>
        <v>356</v>
      </c>
      <c r="U89" s="1">
        <f>'Base Fleet Plan'!U120+'Base Fleet Plan'!U133-U76</f>
        <v>364</v>
      </c>
      <c r="V89" s="1">
        <f>'Base Fleet Plan'!V120+'Base Fleet Plan'!V133-V76</f>
        <v>340</v>
      </c>
      <c r="W89" s="1">
        <f>'Base Fleet Plan'!W120+'Base Fleet Plan'!W133-W76</f>
        <v>317</v>
      </c>
      <c r="X89" s="1">
        <f>'Base Fleet Plan'!X120+'Base Fleet Plan'!X133-X76</f>
        <v>268</v>
      </c>
      <c r="Y89" s="1">
        <f>'Base Fleet Plan'!Y120+'Base Fleet Plan'!Y133-Y76</f>
        <v>220</v>
      </c>
      <c r="Z89" s="1">
        <f>'Base Fleet Plan'!Z120+'Base Fleet Plan'!Z133-Z76</f>
        <v>147</v>
      </c>
      <c r="AA89" s="1">
        <f>'Base Fleet Plan'!AA120+'Base Fleet Plan'!AA133-AA76</f>
        <v>74</v>
      </c>
      <c r="AB89" s="1">
        <f>'Base Fleet Plan'!AB120+'Base Fleet Plan'!AB133-AB76</f>
        <v>0</v>
      </c>
      <c r="AC89" s="1">
        <f>'Base Fleet Plan'!AC120+'Base Fleet Plan'!AC133-AC76</f>
        <v>0</v>
      </c>
      <c r="AD89" s="1">
        <f>'Base Fleet Plan'!AD120+'Base Fleet Plan'!AD133-AD76</f>
        <v>0</v>
      </c>
      <c r="AE89" s="1">
        <f>'Base Fleet Plan'!AE120+'Base Fleet Plan'!AE133-AE76</f>
        <v>0</v>
      </c>
      <c r="AF89" s="1">
        <f>'Base Fleet Plan'!AF120+'Base Fleet Plan'!AF133-AF76</f>
        <v>0</v>
      </c>
      <c r="AG89" s="1">
        <f>'Base Fleet Plan'!AG120+'Base Fleet Plan'!AG133-AG76</f>
        <v>0</v>
      </c>
      <c r="AH89" s="1">
        <f>'Base Fleet Plan'!AH120+'Base Fleet Plan'!AH133-AH76</f>
        <v>0</v>
      </c>
      <c r="AI89" s="1">
        <f>'Base Fleet Plan'!AI120+'Base Fleet Plan'!AI133-AI76</f>
        <v>0</v>
      </c>
      <c r="AJ89" s="1">
        <f>'Base Fleet Plan'!AJ120+'Base Fleet Plan'!AJ133-AJ76</f>
        <v>0</v>
      </c>
      <c r="AK89" s="1">
        <f>'Base Fleet Plan'!AK120+'Base Fleet Plan'!AK133-AK76</f>
        <v>0</v>
      </c>
      <c r="AL89" s="1">
        <f>'Base Fleet Plan'!AL120+'Base Fleet Plan'!AL133-AL76</f>
        <v>0</v>
      </c>
      <c r="AM89" s="1">
        <f>'Base Fleet Plan'!AM120+'Base Fleet Plan'!AM133-AM76</f>
        <v>0</v>
      </c>
      <c r="AN89" s="1">
        <f>'Base Fleet Plan'!AN120+'Base Fleet Plan'!AN133-AN76</f>
        <v>0</v>
      </c>
      <c r="AO89" s="1">
        <f>'Base Fleet Plan'!AO120+'Base Fleet Plan'!AO133-AO76</f>
        <v>0</v>
      </c>
      <c r="AP89" s="1">
        <f>'Base Fleet Plan'!AP120+'Base Fleet Plan'!AP133-AP76</f>
        <v>0</v>
      </c>
      <c r="AQ89" s="1">
        <f>'Base Fleet Plan'!AQ120+'Base Fleet Plan'!AQ133-AQ76</f>
        <v>0</v>
      </c>
      <c r="AR89" s="1">
        <f>'Base Fleet Plan'!AR120+'Base Fleet Plan'!AR133-AR76</f>
        <v>0</v>
      </c>
      <c r="AS89" s="1">
        <f>'Base Fleet Plan'!AS120+'Base Fleet Plan'!AS133-AS76</f>
        <v>0</v>
      </c>
      <c r="AT89" s="1">
        <f>'Base Fleet Plan'!AT120+'Base Fleet Plan'!AT133-AT76</f>
        <v>0</v>
      </c>
      <c r="AU89" s="1">
        <f>'Base Fleet Plan'!AU120+'Base Fleet Plan'!AU133-AU76</f>
        <v>0</v>
      </c>
      <c r="AV89" s="16"/>
    </row>
    <row r="90" spans="4:48">
      <c r="D90" s="1" t="s">
        <v>188</v>
      </c>
      <c r="F90" s="4" t="s">
        <v>169</v>
      </c>
      <c r="H90" s="17"/>
      <c r="I90" s="1">
        <f>'Base Fleet Plan'!I121+'Base Fleet Plan'!I134-I77</f>
        <v>401</v>
      </c>
      <c r="J90" s="1">
        <f>'Base Fleet Plan'!J121+'Base Fleet Plan'!J134-J77</f>
        <v>401</v>
      </c>
      <c r="K90" s="1">
        <f>'Base Fleet Plan'!K121+'Base Fleet Plan'!K134-K77</f>
        <v>401</v>
      </c>
      <c r="L90" s="1">
        <f>'Base Fleet Plan'!L121+'Base Fleet Plan'!L134-L77</f>
        <v>441</v>
      </c>
      <c r="M90" s="1">
        <f>'Base Fleet Plan'!M121+'Base Fleet Plan'!M134-M77</f>
        <v>441</v>
      </c>
      <c r="N90" s="1">
        <f>'Base Fleet Plan'!N121+'Base Fleet Plan'!N134-N77</f>
        <v>438</v>
      </c>
      <c r="O90" s="1">
        <f>'Base Fleet Plan'!O121+'Base Fleet Plan'!O134-O77</f>
        <v>438</v>
      </c>
      <c r="P90" s="1">
        <f>'Base Fleet Plan'!P121+'Base Fleet Plan'!P134-P77</f>
        <v>434</v>
      </c>
      <c r="Q90" s="1">
        <f>'Base Fleet Plan'!Q121+'Base Fleet Plan'!Q134-Q77</f>
        <v>421</v>
      </c>
      <c r="R90" s="1">
        <f>'Base Fleet Plan'!R121+'Base Fleet Plan'!R134-R77</f>
        <v>411</v>
      </c>
      <c r="S90" s="1">
        <f>'Base Fleet Plan'!S121+'Base Fleet Plan'!S134-S77</f>
        <v>400</v>
      </c>
      <c r="T90" s="1">
        <f>'Base Fleet Plan'!T121+'Base Fleet Plan'!T134-T77</f>
        <v>377</v>
      </c>
      <c r="U90" s="1">
        <f>'Base Fleet Plan'!U121+'Base Fleet Plan'!U134-U77</f>
        <v>356</v>
      </c>
      <c r="V90" s="1">
        <f>'Base Fleet Plan'!V121+'Base Fleet Plan'!V134-V77</f>
        <v>364</v>
      </c>
      <c r="W90" s="1">
        <f>'Base Fleet Plan'!W121+'Base Fleet Plan'!W134-W77</f>
        <v>340</v>
      </c>
      <c r="X90" s="1">
        <f>'Base Fleet Plan'!X121+'Base Fleet Plan'!X134-X77</f>
        <v>317</v>
      </c>
      <c r="Y90" s="1">
        <f>'Base Fleet Plan'!Y121+'Base Fleet Plan'!Y134-Y77</f>
        <v>268</v>
      </c>
      <c r="Z90" s="1">
        <f>'Base Fleet Plan'!Z121+'Base Fleet Plan'!Z134-Z77</f>
        <v>220</v>
      </c>
      <c r="AA90" s="1">
        <f>'Base Fleet Plan'!AA121+'Base Fleet Plan'!AA134-AA77</f>
        <v>147</v>
      </c>
      <c r="AB90" s="1">
        <f>'Base Fleet Plan'!AB121+'Base Fleet Plan'!AB134-AB77</f>
        <v>74</v>
      </c>
      <c r="AC90" s="1">
        <f>'Base Fleet Plan'!AC121+'Base Fleet Plan'!AC134-AC77</f>
        <v>0</v>
      </c>
      <c r="AD90" s="1">
        <f>'Base Fleet Plan'!AD121+'Base Fleet Plan'!AD134-AD77</f>
        <v>0</v>
      </c>
      <c r="AE90" s="1">
        <f>'Base Fleet Plan'!AE121+'Base Fleet Plan'!AE134-AE77</f>
        <v>0</v>
      </c>
      <c r="AF90" s="1">
        <f>'Base Fleet Plan'!AF121+'Base Fleet Plan'!AF134-AF77</f>
        <v>0</v>
      </c>
      <c r="AG90" s="1">
        <f>'Base Fleet Plan'!AG121+'Base Fleet Plan'!AG134-AG77</f>
        <v>0</v>
      </c>
      <c r="AH90" s="1">
        <f>'Base Fleet Plan'!AH121+'Base Fleet Plan'!AH134-AH77</f>
        <v>0</v>
      </c>
      <c r="AI90" s="1">
        <f>'Base Fleet Plan'!AI121+'Base Fleet Plan'!AI134-AI77</f>
        <v>0</v>
      </c>
      <c r="AJ90" s="1">
        <f>'Base Fleet Plan'!AJ121+'Base Fleet Plan'!AJ134-AJ77</f>
        <v>0</v>
      </c>
      <c r="AK90" s="1">
        <f>'Base Fleet Plan'!AK121+'Base Fleet Plan'!AK134-AK77</f>
        <v>0</v>
      </c>
      <c r="AL90" s="1">
        <f>'Base Fleet Plan'!AL121+'Base Fleet Plan'!AL134-AL77</f>
        <v>0</v>
      </c>
      <c r="AM90" s="1">
        <f>'Base Fleet Plan'!AM121+'Base Fleet Plan'!AM134-AM77</f>
        <v>0</v>
      </c>
      <c r="AN90" s="1">
        <f>'Base Fleet Plan'!AN121+'Base Fleet Plan'!AN134-AN77</f>
        <v>0</v>
      </c>
      <c r="AO90" s="1">
        <f>'Base Fleet Plan'!AO121+'Base Fleet Plan'!AO134-AO77</f>
        <v>0</v>
      </c>
      <c r="AP90" s="1">
        <f>'Base Fleet Plan'!AP121+'Base Fleet Plan'!AP134-AP77</f>
        <v>0</v>
      </c>
      <c r="AQ90" s="1">
        <f>'Base Fleet Plan'!AQ121+'Base Fleet Plan'!AQ134-AQ77</f>
        <v>0</v>
      </c>
      <c r="AR90" s="1">
        <f>'Base Fleet Plan'!AR121+'Base Fleet Plan'!AR134-AR77</f>
        <v>0</v>
      </c>
      <c r="AS90" s="1">
        <f>'Base Fleet Plan'!AS121+'Base Fleet Plan'!AS134-AS77</f>
        <v>0</v>
      </c>
      <c r="AT90" s="1">
        <f>'Base Fleet Plan'!AT121+'Base Fleet Plan'!AT134-AT77</f>
        <v>0</v>
      </c>
      <c r="AU90" s="1">
        <f>'Base Fleet Plan'!AU121+'Base Fleet Plan'!AU134-AU77</f>
        <v>0</v>
      </c>
      <c r="AV90" s="16"/>
    </row>
    <row r="91" spans="4:48">
      <c r="D91" s="1" t="s">
        <v>189</v>
      </c>
      <c r="F91" s="4" t="s">
        <v>169</v>
      </c>
      <c r="H91" s="17"/>
      <c r="I91" s="1">
        <f>'Base Fleet Plan'!I122+'Base Fleet Plan'!I135-I78</f>
        <v>401</v>
      </c>
      <c r="J91" s="1">
        <f>'Base Fleet Plan'!J122+'Base Fleet Plan'!J135-J78</f>
        <v>401</v>
      </c>
      <c r="K91" s="1">
        <f>'Base Fleet Plan'!K122+'Base Fleet Plan'!K135-K78</f>
        <v>401</v>
      </c>
      <c r="L91" s="1">
        <f>'Base Fleet Plan'!L122+'Base Fleet Plan'!L135-L78</f>
        <v>401</v>
      </c>
      <c r="M91" s="1">
        <f>'Base Fleet Plan'!M122+'Base Fleet Plan'!M135-M78</f>
        <v>441</v>
      </c>
      <c r="N91" s="1">
        <f>'Base Fleet Plan'!N122+'Base Fleet Plan'!N135-N78</f>
        <v>441</v>
      </c>
      <c r="O91" s="1">
        <f>'Base Fleet Plan'!O122+'Base Fleet Plan'!O135-O78</f>
        <v>438</v>
      </c>
      <c r="P91" s="1">
        <f>'Base Fleet Plan'!P122+'Base Fleet Plan'!P135-P78</f>
        <v>438</v>
      </c>
      <c r="Q91" s="1">
        <f>'Base Fleet Plan'!Q122+'Base Fleet Plan'!Q135-Q78</f>
        <v>434</v>
      </c>
      <c r="R91" s="1">
        <f>'Base Fleet Plan'!R122+'Base Fleet Plan'!R135-R78</f>
        <v>421</v>
      </c>
      <c r="S91" s="1">
        <f>'Base Fleet Plan'!S122+'Base Fleet Plan'!S135-S78</f>
        <v>411</v>
      </c>
      <c r="T91" s="1">
        <f>'Base Fleet Plan'!T122+'Base Fleet Plan'!T135-T78</f>
        <v>400</v>
      </c>
      <c r="U91" s="1">
        <f>'Base Fleet Plan'!U122+'Base Fleet Plan'!U135-U78</f>
        <v>377</v>
      </c>
      <c r="V91" s="1">
        <f>'Base Fleet Plan'!V122+'Base Fleet Plan'!V135-V78</f>
        <v>356</v>
      </c>
      <c r="W91" s="1">
        <f>'Base Fleet Plan'!W122+'Base Fleet Plan'!W135-W78</f>
        <v>364</v>
      </c>
      <c r="X91" s="1">
        <f>'Base Fleet Plan'!X122+'Base Fleet Plan'!X135-X78</f>
        <v>340</v>
      </c>
      <c r="Y91" s="1">
        <f>'Base Fleet Plan'!Y122+'Base Fleet Plan'!Y135-Y78</f>
        <v>317</v>
      </c>
      <c r="Z91" s="1">
        <f>'Base Fleet Plan'!Z122+'Base Fleet Plan'!Z135-Z78</f>
        <v>268</v>
      </c>
      <c r="AA91" s="1">
        <f>'Base Fleet Plan'!AA122+'Base Fleet Plan'!AA135-AA78</f>
        <v>220</v>
      </c>
      <c r="AB91" s="1">
        <f>'Base Fleet Plan'!AB122+'Base Fleet Plan'!AB135-AB78</f>
        <v>147</v>
      </c>
      <c r="AC91" s="1">
        <f>'Base Fleet Plan'!AC122+'Base Fleet Plan'!AC135-AC78</f>
        <v>74</v>
      </c>
      <c r="AD91" s="1">
        <f>'Base Fleet Plan'!AD122+'Base Fleet Plan'!AD135-AD78</f>
        <v>0</v>
      </c>
      <c r="AE91" s="1">
        <f>'Base Fleet Plan'!AE122+'Base Fleet Plan'!AE135-AE78</f>
        <v>0</v>
      </c>
      <c r="AF91" s="1">
        <f>'Base Fleet Plan'!AF122+'Base Fleet Plan'!AF135-AF78</f>
        <v>0</v>
      </c>
      <c r="AG91" s="1">
        <f>'Base Fleet Plan'!AG122+'Base Fleet Plan'!AG135-AG78</f>
        <v>0</v>
      </c>
      <c r="AH91" s="1">
        <f>'Base Fleet Plan'!AH122+'Base Fleet Plan'!AH135-AH78</f>
        <v>0</v>
      </c>
      <c r="AI91" s="1">
        <f>'Base Fleet Plan'!AI122+'Base Fleet Plan'!AI135-AI78</f>
        <v>0</v>
      </c>
      <c r="AJ91" s="1">
        <f>'Base Fleet Plan'!AJ122+'Base Fleet Plan'!AJ135-AJ78</f>
        <v>0</v>
      </c>
      <c r="AK91" s="1">
        <f>'Base Fleet Plan'!AK122+'Base Fleet Plan'!AK135-AK78</f>
        <v>0</v>
      </c>
      <c r="AL91" s="1">
        <f>'Base Fleet Plan'!AL122+'Base Fleet Plan'!AL135-AL78</f>
        <v>0</v>
      </c>
      <c r="AM91" s="1">
        <f>'Base Fleet Plan'!AM122+'Base Fleet Plan'!AM135-AM78</f>
        <v>0</v>
      </c>
      <c r="AN91" s="1">
        <f>'Base Fleet Plan'!AN122+'Base Fleet Plan'!AN135-AN78</f>
        <v>0</v>
      </c>
      <c r="AO91" s="1">
        <f>'Base Fleet Plan'!AO122+'Base Fleet Plan'!AO135-AO78</f>
        <v>0</v>
      </c>
      <c r="AP91" s="1">
        <f>'Base Fleet Plan'!AP122+'Base Fleet Plan'!AP135-AP78</f>
        <v>0</v>
      </c>
      <c r="AQ91" s="1">
        <f>'Base Fleet Plan'!AQ122+'Base Fleet Plan'!AQ135-AQ78</f>
        <v>0</v>
      </c>
      <c r="AR91" s="1">
        <f>'Base Fleet Plan'!AR122+'Base Fleet Plan'!AR135-AR78</f>
        <v>0</v>
      </c>
      <c r="AS91" s="1">
        <f>'Base Fleet Plan'!AS122+'Base Fleet Plan'!AS135-AS78</f>
        <v>0</v>
      </c>
      <c r="AT91" s="1">
        <f>'Base Fleet Plan'!AT122+'Base Fleet Plan'!AT135-AT78</f>
        <v>0</v>
      </c>
      <c r="AU91" s="1">
        <f>'Base Fleet Plan'!AU122+'Base Fleet Plan'!AU135-AU78</f>
        <v>0</v>
      </c>
      <c r="AV91" s="16"/>
    </row>
    <row r="92" spans="4:48">
      <c r="D92" s="1" t="s">
        <v>190</v>
      </c>
      <c r="F92" s="4" t="s">
        <v>169</v>
      </c>
      <c r="H92" s="17"/>
      <c r="I92" s="1">
        <f>'Base Fleet Plan'!I123+'Base Fleet Plan'!I136-I79</f>
        <v>401</v>
      </c>
      <c r="J92" s="1">
        <f>'Base Fleet Plan'!J123+'Base Fleet Plan'!J136-J79</f>
        <v>401</v>
      </c>
      <c r="K92" s="1">
        <f>'Base Fleet Plan'!K123+'Base Fleet Plan'!K136-K79</f>
        <v>401</v>
      </c>
      <c r="L92" s="1">
        <f>'Base Fleet Plan'!L123+'Base Fleet Plan'!L136-L79</f>
        <v>401</v>
      </c>
      <c r="M92" s="1">
        <f>'Base Fleet Plan'!M123+'Base Fleet Plan'!M136-M79</f>
        <v>401</v>
      </c>
      <c r="N92" s="1">
        <f>'Base Fleet Plan'!N123+'Base Fleet Plan'!N136-N79</f>
        <v>441</v>
      </c>
      <c r="O92" s="1">
        <f>'Base Fleet Plan'!O123+'Base Fleet Plan'!O136-O79</f>
        <v>441</v>
      </c>
      <c r="P92" s="1">
        <f>'Base Fleet Plan'!P123+'Base Fleet Plan'!P136-P79</f>
        <v>438</v>
      </c>
      <c r="Q92" s="1">
        <f>'Base Fleet Plan'!Q123+'Base Fleet Plan'!Q136-Q79</f>
        <v>438</v>
      </c>
      <c r="R92" s="1">
        <f>'Base Fleet Plan'!R123+'Base Fleet Plan'!R136-R79</f>
        <v>434</v>
      </c>
      <c r="S92" s="1">
        <f>'Base Fleet Plan'!S123+'Base Fleet Plan'!S136-S79</f>
        <v>421</v>
      </c>
      <c r="T92" s="1">
        <f>'Base Fleet Plan'!T123+'Base Fleet Plan'!T136-T79</f>
        <v>411</v>
      </c>
      <c r="U92" s="1">
        <f>'Base Fleet Plan'!U123+'Base Fleet Plan'!U136-U79</f>
        <v>400</v>
      </c>
      <c r="V92" s="1">
        <f>'Base Fleet Plan'!V123+'Base Fleet Plan'!V136-V79</f>
        <v>377</v>
      </c>
      <c r="W92" s="1">
        <f>'Base Fleet Plan'!W123+'Base Fleet Plan'!W136-W79</f>
        <v>356</v>
      </c>
      <c r="X92" s="1">
        <f>'Base Fleet Plan'!X123+'Base Fleet Plan'!X136-X79</f>
        <v>364</v>
      </c>
      <c r="Y92" s="1">
        <f>'Base Fleet Plan'!Y123+'Base Fleet Plan'!Y136-Y79</f>
        <v>340</v>
      </c>
      <c r="Z92" s="1">
        <f>'Base Fleet Plan'!Z123+'Base Fleet Plan'!Z136-Z79</f>
        <v>317</v>
      </c>
      <c r="AA92" s="1">
        <f>'Base Fleet Plan'!AA123+'Base Fleet Plan'!AA136-AA79</f>
        <v>268</v>
      </c>
      <c r="AB92" s="1">
        <f>'Base Fleet Plan'!AB123+'Base Fleet Plan'!AB136-AB79</f>
        <v>220</v>
      </c>
      <c r="AC92" s="1">
        <f>'Base Fleet Plan'!AC123+'Base Fleet Plan'!AC136-AC79</f>
        <v>147</v>
      </c>
      <c r="AD92" s="1">
        <f>'Base Fleet Plan'!AD123+'Base Fleet Plan'!AD136-AD79</f>
        <v>74</v>
      </c>
      <c r="AE92" s="1">
        <f>'Base Fleet Plan'!AE123+'Base Fleet Plan'!AE136-AE79</f>
        <v>0</v>
      </c>
      <c r="AF92" s="1">
        <f>'Base Fleet Plan'!AF123+'Base Fleet Plan'!AF136-AF79</f>
        <v>0</v>
      </c>
      <c r="AG92" s="1">
        <f>'Base Fleet Plan'!AG123+'Base Fleet Plan'!AG136-AG79</f>
        <v>0</v>
      </c>
      <c r="AH92" s="1">
        <f>'Base Fleet Plan'!AH123+'Base Fleet Plan'!AH136-AH79</f>
        <v>0</v>
      </c>
      <c r="AI92" s="1">
        <f>'Base Fleet Plan'!AI123+'Base Fleet Plan'!AI136-AI79</f>
        <v>0</v>
      </c>
      <c r="AJ92" s="1">
        <f>'Base Fleet Plan'!AJ123+'Base Fleet Plan'!AJ136-AJ79</f>
        <v>0</v>
      </c>
      <c r="AK92" s="1">
        <f>'Base Fleet Plan'!AK123+'Base Fleet Plan'!AK136-AK79</f>
        <v>0</v>
      </c>
      <c r="AL92" s="1">
        <f>'Base Fleet Plan'!AL123+'Base Fleet Plan'!AL136-AL79</f>
        <v>0</v>
      </c>
      <c r="AM92" s="1">
        <f>'Base Fleet Plan'!AM123+'Base Fleet Plan'!AM136-AM79</f>
        <v>0</v>
      </c>
      <c r="AN92" s="1">
        <f>'Base Fleet Plan'!AN123+'Base Fleet Plan'!AN136-AN79</f>
        <v>0</v>
      </c>
      <c r="AO92" s="1">
        <f>'Base Fleet Plan'!AO123+'Base Fleet Plan'!AO136-AO79</f>
        <v>0</v>
      </c>
      <c r="AP92" s="1">
        <f>'Base Fleet Plan'!AP123+'Base Fleet Plan'!AP136-AP79</f>
        <v>0</v>
      </c>
      <c r="AQ92" s="1">
        <f>'Base Fleet Plan'!AQ123+'Base Fleet Plan'!AQ136-AQ79</f>
        <v>0</v>
      </c>
      <c r="AR92" s="1">
        <f>'Base Fleet Plan'!AR123+'Base Fleet Plan'!AR136-AR79</f>
        <v>0</v>
      </c>
      <c r="AS92" s="1">
        <f>'Base Fleet Plan'!AS123+'Base Fleet Plan'!AS136-AS79</f>
        <v>0</v>
      </c>
      <c r="AT92" s="1">
        <f>'Base Fleet Plan'!AT123+'Base Fleet Plan'!AT136-AT79</f>
        <v>0</v>
      </c>
      <c r="AU92" s="1">
        <f>'Base Fleet Plan'!AU123+'Base Fleet Plan'!AU136-AU79</f>
        <v>0</v>
      </c>
      <c r="AV92" s="16"/>
    </row>
    <row r="93" spans="4:48">
      <c r="D93" s="1" t="s">
        <v>191</v>
      </c>
      <c r="F93" s="4" t="s">
        <v>169</v>
      </c>
      <c r="H93" s="17"/>
      <c r="I93" s="1">
        <f>'Base Fleet Plan'!I124+'Base Fleet Plan'!I137-I80</f>
        <v>401</v>
      </c>
      <c r="J93" s="1">
        <f>'Base Fleet Plan'!J124+'Base Fleet Plan'!J137-J80</f>
        <v>401</v>
      </c>
      <c r="K93" s="1">
        <f>'Base Fleet Plan'!K124+'Base Fleet Plan'!K137-K80</f>
        <v>401</v>
      </c>
      <c r="L93" s="1">
        <f>'Base Fleet Plan'!L124+'Base Fleet Plan'!L137-L80</f>
        <v>401</v>
      </c>
      <c r="M93" s="1">
        <f>'Base Fleet Plan'!M124+'Base Fleet Plan'!M137-M80</f>
        <v>401</v>
      </c>
      <c r="N93" s="1">
        <f>'Base Fleet Plan'!N124+'Base Fleet Plan'!N137-N80</f>
        <v>401</v>
      </c>
      <c r="O93" s="1">
        <f>'Base Fleet Plan'!O124+'Base Fleet Plan'!O137-O80</f>
        <v>441</v>
      </c>
      <c r="P93" s="1">
        <f>'Base Fleet Plan'!P124+'Base Fleet Plan'!P137-P80</f>
        <v>441</v>
      </c>
      <c r="Q93" s="1">
        <f>'Base Fleet Plan'!Q124+'Base Fleet Plan'!Q137-Q80</f>
        <v>438</v>
      </c>
      <c r="R93" s="1">
        <f>'Base Fleet Plan'!R124+'Base Fleet Plan'!R137-R80</f>
        <v>438</v>
      </c>
      <c r="S93" s="1">
        <f>'Base Fleet Plan'!S124+'Base Fleet Plan'!S137-S80</f>
        <v>434</v>
      </c>
      <c r="T93" s="1">
        <f>'Base Fleet Plan'!T124+'Base Fleet Plan'!T137-T80</f>
        <v>421</v>
      </c>
      <c r="U93" s="1">
        <f>'Base Fleet Plan'!U124+'Base Fleet Plan'!U137-U80</f>
        <v>411</v>
      </c>
      <c r="V93" s="1">
        <f>'Base Fleet Plan'!V124+'Base Fleet Plan'!V137-V80</f>
        <v>400</v>
      </c>
      <c r="W93" s="1">
        <f>'Base Fleet Plan'!W124+'Base Fleet Plan'!W137-W80</f>
        <v>377</v>
      </c>
      <c r="X93" s="1">
        <f>'Base Fleet Plan'!X124+'Base Fleet Plan'!X137-X80</f>
        <v>356</v>
      </c>
      <c r="Y93" s="1">
        <f>'Base Fleet Plan'!Y124+'Base Fleet Plan'!Y137-Y80</f>
        <v>364</v>
      </c>
      <c r="Z93" s="1">
        <f>'Base Fleet Plan'!Z124+'Base Fleet Plan'!Z137-Z80</f>
        <v>340</v>
      </c>
      <c r="AA93" s="1">
        <f>'Base Fleet Plan'!AA124+'Base Fleet Plan'!AA137-AA80</f>
        <v>317</v>
      </c>
      <c r="AB93" s="1">
        <f>'Base Fleet Plan'!AB124+'Base Fleet Plan'!AB137-AB80</f>
        <v>268</v>
      </c>
      <c r="AC93" s="1">
        <f>'Base Fleet Plan'!AC124+'Base Fleet Plan'!AC137-AC80</f>
        <v>220</v>
      </c>
      <c r="AD93" s="1">
        <f>'Base Fleet Plan'!AD124+'Base Fleet Plan'!AD137-AD80</f>
        <v>147</v>
      </c>
      <c r="AE93" s="1">
        <f>'Base Fleet Plan'!AE124+'Base Fleet Plan'!AE137-AE80</f>
        <v>74</v>
      </c>
      <c r="AF93" s="1">
        <f>'Base Fleet Plan'!AF124+'Base Fleet Plan'!AF137-AF80</f>
        <v>0</v>
      </c>
      <c r="AG93" s="1">
        <f>'Base Fleet Plan'!AG124+'Base Fleet Plan'!AG137-AG80</f>
        <v>0</v>
      </c>
      <c r="AH93" s="1">
        <f>'Base Fleet Plan'!AH124+'Base Fleet Plan'!AH137-AH80</f>
        <v>0</v>
      </c>
      <c r="AI93" s="1">
        <f>'Base Fleet Plan'!AI124+'Base Fleet Plan'!AI137-AI80</f>
        <v>0</v>
      </c>
      <c r="AJ93" s="1">
        <f>'Base Fleet Plan'!AJ124+'Base Fleet Plan'!AJ137-AJ80</f>
        <v>0</v>
      </c>
      <c r="AK93" s="1">
        <f>'Base Fleet Plan'!AK124+'Base Fleet Plan'!AK137-AK80</f>
        <v>0</v>
      </c>
      <c r="AL93" s="1">
        <f>'Base Fleet Plan'!AL124+'Base Fleet Plan'!AL137-AL80</f>
        <v>0</v>
      </c>
      <c r="AM93" s="1">
        <f>'Base Fleet Plan'!AM124+'Base Fleet Plan'!AM137-AM80</f>
        <v>0</v>
      </c>
      <c r="AN93" s="1">
        <f>'Base Fleet Plan'!AN124+'Base Fleet Plan'!AN137-AN80</f>
        <v>0</v>
      </c>
      <c r="AO93" s="1">
        <f>'Base Fleet Plan'!AO124+'Base Fleet Plan'!AO137-AO80</f>
        <v>0</v>
      </c>
      <c r="AP93" s="1">
        <f>'Base Fleet Plan'!AP124+'Base Fleet Plan'!AP137-AP80</f>
        <v>0</v>
      </c>
      <c r="AQ93" s="1">
        <f>'Base Fleet Plan'!AQ124+'Base Fleet Plan'!AQ137-AQ80</f>
        <v>0</v>
      </c>
      <c r="AR93" s="1">
        <f>'Base Fleet Plan'!AR124+'Base Fleet Plan'!AR137-AR80</f>
        <v>0</v>
      </c>
      <c r="AS93" s="1">
        <f>'Base Fleet Plan'!AS124+'Base Fleet Plan'!AS137-AS80</f>
        <v>0</v>
      </c>
      <c r="AT93" s="1">
        <f>'Base Fleet Plan'!AT124+'Base Fleet Plan'!AT137-AT80</f>
        <v>0</v>
      </c>
      <c r="AU93" s="1">
        <f>'Base Fleet Plan'!AU124+'Base Fleet Plan'!AU137-AU80</f>
        <v>0</v>
      </c>
      <c r="AV93" s="16"/>
    </row>
    <row r="94" spans="4:48">
      <c r="D94" s="1" t="s">
        <v>192</v>
      </c>
      <c r="F94" s="4" t="s">
        <v>169</v>
      </c>
      <c r="H94" s="17"/>
      <c r="I94" s="1">
        <f>'Base Fleet Plan'!I125+'Base Fleet Plan'!I138-I81</f>
        <v>401</v>
      </c>
      <c r="J94" s="1">
        <f>'Base Fleet Plan'!J125+'Base Fleet Plan'!J138-J81</f>
        <v>401</v>
      </c>
      <c r="K94" s="1">
        <f>'Base Fleet Plan'!K125+'Base Fleet Plan'!K138-K81</f>
        <v>401</v>
      </c>
      <c r="L94" s="1">
        <f>'Base Fleet Plan'!L125+'Base Fleet Plan'!L138-L81</f>
        <v>401</v>
      </c>
      <c r="M94" s="1">
        <f>'Base Fleet Plan'!M125+'Base Fleet Plan'!M138-M81</f>
        <v>401</v>
      </c>
      <c r="N94" s="1">
        <f>'Base Fleet Plan'!N125+'Base Fleet Plan'!N138-N81</f>
        <v>401</v>
      </c>
      <c r="O94" s="1">
        <f>'Base Fleet Plan'!O125+'Base Fleet Plan'!O138-O81</f>
        <v>401</v>
      </c>
      <c r="P94" s="1">
        <f>'Base Fleet Plan'!P125+'Base Fleet Plan'!P138-P81</f>
        <v>441</v>
      </c>
      <c r="Q94" s="1">
        <f>'Base Fleet Plan'!Q125+'Base Fleet Plan'!Q138-Q81</f>
        <v>441</v>
      </c>
      <c r="R94" s="1">
        <f>'Base Fleet Plan'!R125+'Base Fleet Plan'!R138-R81</f>
        <v>438</v>
      </c>
      <c r="S94" s="1">
        <f>'Base Fleet Plan'!S125+'Base Fleet Plan'!S138-S81</f>
        <v>438</v>
      </c>
      <c r="T94" s="1">
        <f>'Base Fleet Plan'!T125+'Base Fleet Plan'!T138-T81</f>
        <v>434</v>
      </c>
      <c r="U94" s="1">
        <f>'Base Fleet Plan'!U125+'Base Fleet Plan'!U138-U81</f>
        <v>421</v>
      </c>
      <c r="V94" s="1">
        <f>'Base Fleet Plan'!V125+'Base Fleet Plan'!V138-V81</f>
        <v>411</v>
      </c>
      <c r="W94" s="1">
        <f>'Base Fleet Plan'!W125+'Base Fleet Plan'!W138-W81</f>
        <v>400</v>
      </c>
      <c r="X94" s="1">
        <f>'Base Fleet Plan'!X125+'Base Fleet Plan'!X138-X81</f>
        <v>377</v>
      </c>
      <c r="Y94" s="1">
        <f>'Base Fleet Plan'!Y125+'Base Fleet Plan'!Y138-Y81</f>
        <v>356</v>
      </c>
      <c r="Z94" s="1">
        <f>'Base Fleet Plan'!Z125+'Base Fleet Plan'!Z138-Z81</f>
        <v>364</v>
      </c>
      <c r="AA94" s="1">
        <f>'Base Fleet Plan'!AA125+'Base Fleet Plan'!AA138-AA81</f>
        <v>340</v>
      </c>
      <c r="AB94" s="1">
        <f>'Base Fleet Plan'!AB125+'Base Fleet Plan'!AB138-AB81</f>
        <v>317</v>
      </c>
      <c r="AC94" s="1">
        <f>'Base Fleet Plan'!AC125+'Base Fleet Plan'!AC138-AC81</f>
        <v>268</v>
      </c>
      <c r="AD94" s="1">
        <f>'Base Fleet Plan'!AD125+'Base Fleet Plan'!AD138-AD81</f>
        <v>220</v>
      </c>
      <c r="AE94" s="1">
        <f>'Base Fleet Plan'!AE125+'Base Fleet Plan'!AE138-AE81</f>
        <v>147</v>
      </c>
      <c r="AF94" s="1">
        <f>'Base Fleet Plan'!AF125+'Base Fleet Plan'!AF138-AF81</f>
        <v>74</v>
      </c>
      <c r="AG94" s="1">
        <f>'Base Fleet Plan'!AG125+'Base Fleet Plan'!AG138-AG81</f>
        <v>0</v>
      </c>
      <c r="AH94" s="1">
        <f>'Base Fleet Plan'!AH125+'Base Fleet Plan'!AH138-AH81</f>
        <v>0</v>
      </c>
      <c r="AI94" s="1">
        <f>'Base Fleet Plan'!AI125+'Base Fleet Plan'!AI138-AI81</f>
        <v>0</v>
      </c>
      <c r="AJ94" s="1">
        <f>'Base Fleet Plan'!AJ125+'Base Fleet Plan'!AJ138-AJ81</f>
        <v>0</v>
      </c>
      <c r="AK94" s="1">
        <f>'Base Fleet Plan'!AK125+'Base Fleet Plan'!AK138-AK81</f>
        <v>0</v>
      </c>
      <c r="AL94" s="1">
        <f>'Base Fleet Plan'!AL125+'Base Fleet Plan'!AL138-AL81</f>
        <v>0</v>
      </c>
      <c r="AM94" s="1">
        <f>'Base Fleet Plan'!AM125+'Base Fleet Plan'!AM138-AM81</f>
        <v>0</v>
      </c>
      <c r="AN94" s="1">
        <f>'Base Fleet Plan'!AN125+'Base Fleet Plan'!AN138-AN81</f>
        <v>0</v>
      </c>
      <c r="AO94" s="1">
        <f>'Base Fleet Plan'!AO125+'Base Fleet Plan'!AO138-AO81</f>
        <v>0</v>
      </c>
      <c r="AP94" s="1">
        <f>'Base Fleet Plan'!AP125+'Base Fleet Plan'!AP138-AP81</f>
        <v>0</v>
      </c>
      <c r="AQ94" s="1">
        <f>'Base Fleet Plan'!AQ125+'Base Fleet Plan'!AQ138-AQ81</f>
        <v>0</v>
      </c>
      <c r="AR94" s="1">
        <f>'Base Fleet Plan'!AR125+'Base Fleet Plan'!AR138-AR81</f>
        <v>0</v>
      </c>
      <c r="AS94" s="1">
        <f>'Base Fleet Plan'!AS125+'Base Fleet Plan'!AS138-AS81</f>
        <v>0</v>
      </c>
      <c r="AT94" s="1">
        <f>'Base Fleet Plan'!AT125+'Base Fleet Plan'!AT138-AT81</f>
        <v>0</v>
      </c>
      <c r="AU94" s="1">
        <f>'Base Fleet Plan'!AU125+'Base Fleet Plan'!AU138-AU81</f>
        <v>0</v>
      </c>
      <c r="AV94" s="16"/>
    </row>
    <row r="95" spans="4:48">
      <c r="D95" s="1" t="s">
        <v>193</v>
      </c>
      <c r="F95" s="4" t="s">
        <v>169</v>
      </c>
      <c r="H95" s="17"/>
      <c r="I95" s="1">
        <f>'Base Fleet Plan'!I126+'Base Fleet Plan'!I139-I82</f>
        <v>401</v>
      </c>
      <c r="J95" s="1">
        <f>'Base Fleet Plan'!J126+'Base Fleet Plan'!J139-J82</f>
        <v>401</v>
      </c>
      <c r="K95" s="1">
        <f>'Base Fleet Plan'!K126+'Base Fleet Plan'!K139-K82</f>
        <v>401</v>
      </c>
      <c r="L95" s="1">
        <f>'Base Fleet Plan'!L126+'Base Fleet Plan'!L139-L82</f>
        <v>401</v>
      </c>
      <c r="M95" s="1">
        <f>'Base Fleet Plan'!M126+'Base Fleet Plan'!M139-M82</f>
        <v>401</v>
      </c>
      <c r="N95" s="1">
        <f>'Base Fleet Plan'!N126+'Base Fleet Plan'!N139-N82</f>
        <v>401</v>
      </c>
      <c r="O95" s="1">
        <f>'Base Fleet Plan'!O126+'Base Fleet Plan'!O139-O82</f>
        <v>401</v>
      </c>
      <c r="P95" s="1">
        <f>'Base Fleet Plan'!P126+'Base Fleet Plan'!P139-P82</f>
        <v>401</v>
      </c>
      <c r="Q95" s="1">
        <f>'Base Fleet Plan'!Q126+'Base Fleet Plan'!Q139-Q82</f>
        <v>441</v>
      </c>
      <c r="R95" s="1">
        <f>'Base Fleet Plan'!R126+'Base Fleet Plan'!R139-R82</f>
        <v>441</v>
      </c>
      <c r="S95" s="1">
        <f>'Base Fleet Plan'!S126+'Base Fleet Plan'!S139-S82</f>
        <v>438</v>
      </c>
      <c r="T95" s="1">
        <f>'Base Fleet Plan'!T126+'Base Fleet Plan'!T139-T82</f>
        <v>438</v>
      </c>
      <c r="U95" s="1">
        <f>'Base Fleet Plan'!U126+'Base Fleet Plan'!U139-U82</f>
        <v>434</v>
      </c>
      <c r="V95" s="1">
        <f>'Base Fleet Plan'!V126+'Base Fleet Plan'!V139-V82</f>
        <v>421</v>
      </c>
      <c r="W95" s="1">
        <f>'Base Fleet Plan'!W126+'Base Fleet Plan'!W139-W82</f>
        <v>411</v>
      </c>
      <c r="X95" s="1">
        <f>'Base Fleet Plan'!X126+'Base Fleet Plan'!X139-X82</f>
        <v>400</v>
      </c>
      <c r="Y95" s="1">
        <f>'Base Fleet Plan'!Y126+'Base Fleet Plan'!Y139-Y82</f>
        <v>377</v>
      </c>
      <c r="Z95" s="1">
        <f>'Base Fleet Plan'!Z126+'Base Fleet Plan'!Z139-Z82</f>
        <v>356</v>
      </c>
      <c r="AA95" s="1">
        <f>'Base Fleet Plan'!AA126+'Base Fleet Plan'!AA139-AA82</f>
        <v>364</v>
      </c>
      <c r="AB95" s="1">
        <f>'Base Fleet Plan'!AB126+'Base Fleet Plan'!AB139-AB82</f>
        <v>340</v>
      </c>
      <c r="AC95" s="1">
        <f>'Base Fleet Plan'!AC126+'Base Fleet Plan'!AC139-AC82</f>
        <v>317</v>
      </c>
      <c r="AD95" s="1">
        <f>'Base Fleet Plan'!AD126+'Base Fleet Plan'!AD139-AD82</f>
        <v>268</v>
      </c>
      <c r="AE95" s="1">
        <f>'Base Fleet Plan'!AE126+'Base Fleet Plan'!AE139-AE82</f>
        <v>220</v>
      </c>
      <c r="AF95" s="1">
        <f>'Base Fleet Plan'!AF126+'Base Fleet Plan'!AF139-AF82</f>
        <v>147</v>
      </c>
      <c r="AG95" s="1">
        <f>'Base Fleet Plan'!AG126+'Base Fleet Plan'!AG139-AG82</f>
        <v>74</v>
      </c>
      <c r="AH95" s="1">
        <f>'Base Fleet Plan'!AH126+'Base Fleet Plan'!AH139-AH82</f>
        <v>0</v>
      </c>
      <c r="AI95" s="1">
        <f>'Base Fleet Plan'!AI126+'Base Fleet Plan'!AI139-AI82</f>
        <v>0</v>
      </c>
      <c r="AJ95" s="1">
        <f>'Base Fleet Plan'!AJ126+'Base Fleet Plan'!AJ139-AJ82</f>
        <v>0</v>
      </c>
      <c r="AK95" s="1">
        <f>'Base Fleet Plan'!AK126+'Base Fleet Plan'!AK139-AK82</f>
        <v>0</v>
      </c>
      <c r="AL95" s="1">
        <f>'Base Fleet Plan'!AL126+'Base Fleet Plan'!AL139-AL82</f>
        <v>0</v>
      </c>
      <c r="AM95" s="1">
        <f>'Base Fleet Plan'!AM126+'Base Fleet Plan'!AM139-AM82</f>
        <v>0</v>
      </c>
      <c r="AN95" s="1">
        <f>'Base Fleet Plan'!AN126+'Base Fleet Plan'!AN139-AN82</f>
        <v>0</v>
      </c>
      <c r="AO95" s="1">
        <f>'Base Fleet Plan'!AO126+'Base Fleet Plan'!AO139-AO82</f>
        <v>0</v>
      </c>
      <c r="AP95" s="1">
        <f>'Base Fleet Plan'!AP126+'Base Fleet Plan'!AP139-AP82</f>
        <v>0</v>
      </c>
      <c r="AQ95" s="1">
        <f>'Base Fleet Plan'!AQ126+'Base Fleet Plan'!AQ139-AQ82</f>
        <v>0</v>
      </c>
      <c r="AR95" s="1">
        <f>'Base Fleet Plan'!AR126+'Base Fleet Plan'!AR139-AR82</f>
        <v>0</v>
      </c>
      <c r="AS95" s="1">
        <f>'Base Fleet Plan'!AS126+'Base Fleet Plan'!AS139-AS82</f>
        <v>0</v>
      </c>
      <c r="AT95" s="1">
        <f>'Base Fleet Plan'!AT126+'Base Fleet Plan'!AT139-AT82</f>
        <v>0</v>
      </c>
      <c r="AU95" s="1">
        <f>'Base Fleet Plan'!AU126+'Base Fleet Plan'!AU139-AU82</f>
        <v>0</v>
      </c>
      <c r="AV95" s="16"/>
    </row>
    <row r="96" spans="4:48">
      <c r="D96" s="1" t="s">
        <v>194</v>
      </c>
      <c r="F96" s="4" t="s">
        <v>169</v>
      </c>
      <c r="H96" s="17"/>
      <c r="I96" s="1">
        <f>'Base Fleet Plan'!I127+'Base Fleet Plan'!I140-I83</f>
        <v>401</v>
      </c>
      <c r="J96" s="1">
        <f>'Base Fleet Plan'!J127+'Base Fleet Plan'!J140-J83</f>
        <v>401</v>
      </c>
      <c r="K96" s="1">
        <f>'Base Fleet Plan'!K127+'Base Fleet Plan'!K140-K83</f>
        <v>401</v>
      </c>
      <c r="L96" s="1">
        <f>'Base Fleet Plan'!L127+'Base Fleet Plan'!L140-L83</f>
        <v>401</v>
      </c>
      <c r="M96" s="1">
        <f>'Base Fleet Plan'!M127+'Base Fleet Plan'!M140-M83</f>
        <v>401</v>
      </c>
      <c r="N96" s="1">
        <f>'Base Fleet Plan'!N127+'Base Fleet Plan'!N140-N83</f>
        <v>401</v>
      </c>
      <c r="O96" s="1">
        <f>'Base Fleet Plan'!O127+'Base Fleet Plan'!O140-O83</f>
        <v>401</v>
      </c>
      <c r="P96" s="1">
        <f>'Base Fleet Plan'!P127+'Base Fleet Plan'!P140-P83</f>
        <v>401</v>
      </c>
      <c r="Q96" s="1">
        <f>'Base Fleet Plan'!Q127+'Base Fleet Plan'!Q140-Q83</f>
        <v>401</v>
      </c>
      <c r="R96" s="1">
        <f>'Base Fleet Plan'!R127+'Base Fleet Plan'!R140-R83</f>
        <v>441</v>
      </c>
      <c r="S96" s="1">
        <f>'Base Fleet Plan'!S127+'Base Fleet Plan'!S140-S83</f>
        <v>441</v>
      </c>
      <c r="T96" s="1">
        <f>'Base Fleet Plan'!T127+'Base Fleet Plan'!T140-T83</f>
        <v>438</v>
      </c>
      <c r="U96" s="1">
        <f>'Base Fleet Plan'!U127+'Base Fleet Plan'!U140-U83</f>
        <v>438</v>
      </c>
      <c r="V96" s="1">
        <f>'Base Fleet Plan'!V127+'Base Fleet Plan'!V140-V83</f>
        <v>434</v>
      </c>
      <c r="W96" s="1">
        <f>'Base Fleet Plan'!W127+'Base Fleet Plan'!W140-W83</f>
        <v>421</v>
      </c>
      <c r="X96" s="1">
        <f>'Base Fleet Plan'!X127+'Base Fleet Plan'!X140-X83</f>
        <v>411</v>
      </c>
      <c r="Y96" s="1">
        <f>'Base Fleet Plan'!Y127+'Base Fleet Plan'!Y140-Y83</f>
        <v>400</v>
      </c>
      <c r="Z96" s="1">
        <f>'Base Fleet Plan'!Z127+'Base Fleet Plan'!Z140-Z83</f>
        <v>377</v>
      </c>
      <c r="AA96" s="1">
        <f>'Base Fleet Plan'!AA127+'Base Fleet Plan'!AA140-AA83</f>
        <v>356</v>
      </c>
      <c r="AB96" s="1">
        <f>'Base Fleet Plan'!AB127+'Base Fleet Plan'!AB140-AB83</f>
        <v>364</v>
      </c>
      <c r="AC96" s="1">
        <f>'Base Fleet Plan'!AC127+'Base Fleet Plan'!AC140-AC83</f>
        <v>340</v>
      </c>
      <c r="AD96" s="1">
        <f>'Base Fleet Plan'!AD127+'Base Fleet Plan'!AD140-AD83</f>
        <v>317</v>
      </c>
      <c r="AE96" s="1">
        <f>'Base Fleet Plan'!AE127+'Base Fleet Plan'!AE140-AE83</f>
        <v>268</v>
      </c>
      <c r="AF96" s="1">
        <f>'Base Fleet Plan'!AF127+'Base Fleet Plan'!AF140-AF83</f>
        <v>220</v>
      </c>
      <c r="AG96" s="1">
        <f>'Base Fleet Plan'!AG127+'Base Fleet Plan'!AG140-AG83</f>
        <v>147</v>
      </c>
      <c r="AH96" s="1">
        <f>'Base Fleet Plan'!AH127+'Base Fleet Plan'!AH140-AH83</f>
        <v>74</v>
      </c>
      <c r="AI96" s="1">
        <f>'Base Fleet Plan'!AI127+'Base Fleet Plan'!AI140-AI83</f>
        <v>0</v>
      </c>
      <c r="AJ96" s="1">
        <f>'Base Fleet Plan'!AJ127+'Base Fleet Plan'!AJ140-AJ83</f>
        <v>0</v>
      </c>
      <c r="AK96" s="1">
        <f>'Base Fleet Plan'!AK127+'Base Fleet Plan'!AK140-AK83</f>
        <v>0</v>
      </c>
      <c r="AL96" s="1">
        <f>'Base Fleet Plan'!AL127+'Base Fleet Plan'!AL140-AL83</f>
        <v>0</v>
      </c>
      <c r="AM96" s="1">
        <f>'Base Fleet Plan'!AM127+'Base Fleet Plan'!AM140-AM83</f>
        <v>0</v>
      </c>
      <c r="AN96" s="1">
        <f>'Base Fleet Plan'!AN127+'Base Fleet Plan'!AN140-AN83</f>
        <v>0</v>
      </c>
      <c r="AO96" s="1">
        <f>'Base Fleet Plan'!AO127+'Base Fleet Plan'!AO140-AO83</f>
        <v>0</v>
      </c>
      <c r="AP96" s="1">
        <f>'Base Fleet Plan'!AP127+'Base Fleet Plan'!AP140-AP83</f>
        <v>0</v>
      </c>
      <c r="AQ96" s="1">
        <f>'Base Fleet Plan'!AQ127+'Base Fleet Plan'!AQ140-AQ83</f>
        <v>0</v>
      </c>
      <c r="AR96" s="1">
        <f>'Base Fleet Plan'!AR127+'Base Fleet Plan'!AR140-AR83</f>
        <v>0</v>
      </c>
      <c r="AS96" s="1">
        <f>'Base Fleet Plan'!AS127+'Base Fleet Plan'!AS140-AS83</f>
        <v>0</v>
      </c>
      <c r="AT96" s="1">
        <f>'Base Fleet Plan'!AT127+'Base Fleet Plan'!AT140-AT83</f>
        <v>0</v>
      </c>
      <c r="AU96" s="1">
        <f>'Base Fleet Plan'!AU127+'Base Fleet Plan'!AU140-AU83</f>
        <v>0</v>
      </c>
      <c r="AV96" s="16"/>
    </row>
    <row r="97" spans="4:48">
      <c r="D97" s="1" t="s">
        <v>195</v>
      </c>
      <c r="F97" s="4" t="s">
        <v>169</v>
      </c>
      <c r="H97" s="17"/>
      <c r="I97" s="1">
        <f>'Base Fleet Plan'!I128+'Base Fleet Plan'!I141-I84</f>
        <v>400</v>
      </c>
      <c r="J97" s="1">
        <f>'Base Fleet Plan'!J128+'Base Fleet Plan'!J141-J84</f>
        <v>401</v>
      </c>
      <c r="K97" s="1">
        <f>'Base Fleet Plan'!K128+'Base Fleet Plan'!K141-K84</f>
        <v>401</v>
      </c>
      <c r="L97" s="1">
        <f>'Base Fleet Plan'!L128+'Base Fleet Plan'!L141-L84</f>
        <v>401</v>
      </c>
      <c r="M97" s="1">
        <f>'Base Fleet Plan'!M128+'Base Fleet Plan'!M141-M84</f>
        <v>401</v>
      </c>
      <c r="N97" s="1">
        <f>'Base Fleet Plan'!N128+'Base Fleet Plan'!N141-N84</f>
        <v>401</v>
      </c>
      <c r="O97" s="1">
        <f>'Base Fleet Plan'!O128+'Base Fleet Plan'!O141-O84</f>
        <v>401</v>
      </c>
      <c r="P97" s="1">
        <f>'Base Fleet Plan'!P128+'Base Fleet Plan'!P141-P84</f>
        <v>401</v>
      </c>
      <c r="Q97" s="1">
        <f>'Base Fleet Plan'!Q128+'Base Fleet Plan'!Q141-Q84</f>
        <v>401</v>
      </c>
      <c r="R97" s="1">
        <f>'Base Fleet Plan'!R128+'Base Fleet Plan'!R141-R84</f>
        <v>401</v>
      </c>
      <c r="S97" s="1">
        <f>'Base Fleet Plan'!S128+'Base Fleet Plan'!S141-S84</f>
        <v>441</v>
      </c>
      <c r="T97" s="1">
        <f>'Base Fleet Plan'!T128+'Base Fleet Plan'!T141-T84</f>
        <v>441</v>
      </c>
      <c r="U97" s="1">
        <f>'Base Fleet Plan'!U128+'Base Fleet Plan'!U141-U84</f>
        <v>438</v>
      </c>
      <c r="V97" s="1">
        <f>'Base Fleet Plan'!V128+'Base Fleet Plan'!V141-V84</f>
        <v>438</v>
      </c>
      <c r="W97" s="1">
        <f>'Base Fleet Plan'!W128+'Base Fleet Plan'!W141-W84</f>
        <v>434</v>
      </c>
      <c r="X97" s="1">
        <f>'Base Fleet Plan'!X128+'Base Fleet Plan'!X141-X84</f>
        <v>421</v>
      </c>
      <c r="Y97" s="1">
        <f>'Base Fleet Plan'!Y128+'Base Fleet Plan'!Y141-Y84</f>
        <v>411</v>
      </c>
      <c r="Z97" s="1">
        <f>'Base Fleet Plan'!Z128+'Base Fleet Plan'!Z141-Z84</f>
        <v>400</v>
      </c>
      <c r="AA97" s="1">
        <f>'Base Fleet Plan'!AA128+'Base Fleet Plan'!AA141-AA84</f>
        <v>377</v>
      </c>
      <c r="AB97" s="1">
        <f>'Base Fleet Plan'!AB128+'Base Fleet Plan'!AB141-AB84</f>
        <v>356</v>
      </c>
      <c r="AC97" s="1">
        <f>'Base Fleet Plan'!AC128+'Base Fleet Plan'!AC141-AC84</f>
        <v>364</v>
      </c>
      <c r="AD97" s="1">
        <f>'Base Fleet Plan'!AD128+'Base Fleet Plan'!AD141-AD84</f>
        <v>340</v>
      </c>
      <c r="AE97" s="1">
        <f>'Base Fleet Plan'!AE128+'Base Fleet Plan'!AE141-AE84</f>
        <v>317</v>
      </c>
      <c r="AF97" s="1">
        <f>'Base Fleet Plan'!AF128+'Base Fleet Plan'!AF141-AF84</f>
        <v>268</v>
      </c>
      <c r="AG97" s="1">
        <f>'Base Fleet Plan'!AG128+'Base Fleet Plan'!AG141-AG84</f>
        <v>220</v>
      </c>
      <c r="AH97" s="1">
        <f>'Base Fleet Plan'!AH128+'Base Fleet Plan'!AH141-AH84</f>
        <v>147</v>
      </c>
      <c r="AI97" s="1">
        <f>'Base Fleet Plan'!AI128+'Base Fleet Plan'!AI141-AI84</f>
        <v>74</v>
      </c>
      <c r="AJ97" s="1">
        <f>'Base Fleet Plan'!AJ128+'Base Fleet Plan'!AJ141-AJ84</f>
        <v>0</v>
      </c>
      <c r="AK97" s="1">
        <f>'Base Fleet Plan'!AK128+'Base Fleet Plan'!AK141-AK84</f>
        <v>0</v>
      </c>
      <c r="AL97" s="1">
        <f>'Base Fleet Plan'!AL128+'Base Fleet Plan'!AL141-AL84</f>
        <v>0</v>
      </c>
      <c r="AM97" s="1">
        <f>'Base Fleet Plan'!AM128+'Base Fleet Plan'!AM141-AM84</f>
        <v>0</v>
      </c>
      <c r="AN97" s="1">
        <f>'Base Fleet Plan'!AN128+'Base Fleet Plan'!AN141-AN84</f>
        <v>0</v>
      </c>
      <c r="AO97" s="1">
        <f>'Base Fleet Plan'!AO128+'Base Fleet Plan'!AO141-AO84</f>
        <v>0</v>
      </c>
      <c r="AP97" s="1">
        <f>'Base Fleet Plan'!AP128+'Base Fleet Plan'!AP141-AP84</f>
        <v>0</v>
      </c>
      <c r="AQ97" s="1">
        <f>'Base Fleet Plan'!AQ128+'Base Fleet Plan'!AQ141-AQ84</f>
        <v>0</v>
      </c>
      <c r="AR97" s="1">
        <f>'Base Fleet Plan'!AR128+'Base Fleet Plan'!AR141-AR84</f>
        <v>0</v>
      </c>
      <c r="AS97" s="1">
        <f>'Base Fleet Plan'!AS128+'Base Fleet Plan'!AS141-AS84</f>
        <v>0</v>
      </c>
      <c r="AT97" s="1">
        <f>'Base Fleet Plan'!AT128+'Base Fleet Plan'!AT141-AT84</f>
        <v>0</v>
      </c>
      <c r="AU97" s="1">
        <f>'Base Fleet Plan'!AU128+'Base Fleet Plan'!AU141-AU84</f>
        <v>0</v>
      </c>
      <c r="AV97" s="16"/>
    </row>
    <row r="98" spans="4:48">
      <c r="H98" s="17"/>
      <c r="AV98" s="16"/>
    </row>
    <row r="99" spans="4:48">
      <c r="D99" s="1" t="s">
        <v>196</v>
      </c>
      <c r="F99" s="65" t="s">
        <v>169</v>
      </c>
      <c r="H99" s="17"/>
      <c r="I99" s="50">
        <f>SUM(I88:I97)</f>
        <v>4009</v>
      </c>
      <c r="J99" s="50">
        <f t="shared" ref="J99:AU99" si="26">SUM(J88:J97)</f>
        <v>4050</v>
      </c>
      <c r="K99" s="50">
        <f t="shared" si="26"/>
        <v>4090</v>
      </c>
      <c r="L99" s="50">
        <f t="shared" si="26"/>
        <v>4127</v>
      </c>
      <c r="M99" s="50">
        <f t="shared" si="26"/>
        <v>4164</v>
      </c>
      <c r="N99" s="50">
        <f t="shared" si="26"/>
        <v>4197</v>
      </c>
      <c r="O99" s="50">
        <f t="shared" si="26"/>
        <v>4217</v>
      </c>
      <c r="P99" s="50">
        <f t="shared" si="26"/>
        <v>4227</v>
      </c>
      <c r="Q99" s="50">
        <f t="shared" si="26"/>
        <v>4226</v>
      </c>
      <c r="R99" s="50">
        <f t="shared" si="26"/>
        <v>4202</v>
      </c>
      <c r="S99" s="50">
        <f t="shared" si="26"/>
        <v>4157</v>
      </c>
      <c r="T99" s="50">
        <f t="shared" si="26"/>
        <v>4080</v>
      </c>
      <c r="U99" s="50">
        <f t="shared" si="26"/>
        <v>3979</v>
      </c>
      <c r="V99" s="50">
        <f t="shared" si="26"/>
        <v>3858</v>
      </c>
      <c r="W99" s="50">
        <f t="shared" si="26"/>
        <v>3688</v>
      </c>
      <c r="X99" s="50">
        <f t="shared" si="26"/>
        <v>3474</v>
      </c>
      <c r="Y99" s="50">
        <f t="shared" si="26"/>
        <v>3200</v>
      </c>
      <c r="Z99" s="50">
        <f t="shared" si="26"/>
        <v>2863</v>
      </c>
      <c r="AA99" s="50">
        <f t="shared" si="26"/>
        <v>2463</v>
      </c>
      <c r="AB99" s="50">
        <f t="shared" si="26"/>
        <v>2086</v>
      </c>
      <c r="AC99" s="50">
        <f t="shared" si="26"/>
        <v>1730</v>
      </c>
      <c r="AD99" s="50">
        <f t="shared" si="26"/>
        <v>1366</v>
      </c>
      <c r="AE99" s="50">
        <f t="shared" si="26"/>
        <v>1026</v>
      </c>
      <c r="AF99" s="50">
        <f t="shared" si="26"/>
        <v>709</v>
      </c>
      <c r="AG99" s="50">
        <f t="shared" si="26"/>
        <v>441</v>
      </c>
      <c r="AH99" s="50">
        <f t="shared" si="26"/>
        <v>221</v>
      </c>
      <c r="AI99" s="50">
        <f t="shared" si="26"/>
        <v>74</v>
      </c>
      <c r="AJ99" s="50">
        <f t="shared" si="26"/>
        <v>0</v>
      </c>
      <c r="AK99" s="50">
        <f t="shared" si="26"/>
        <v>0</v>
      </c>
      <c r="AL99" s="50">
        <f t="shared" si="26"/>
        <v>0</v>
      </c>
      <c r="AM99" s="50">
        <f t="shared" si="26"/>
        <v>0</v>
      </c>
      <c r="AN99" s="50">
        <f t="shared" si="26"/>
        <v>0</v>
      </c>
      <c r="AO99" s="50">
        <f t="shared" si="26"/>
        <v>0</v>
      </c>
      <c r="AP99" s="50">
        <f t="shared" si="26"/>
        <v>0</v>
      </c>
      <c r="AQ99" s="50">
        <f t="shared" si="26"/>
        <v>0</v>
      </c>
      <c r="AR99" s="50">
        <f t="shared" si="26"/>
        <v>0</v>
      </c>
      <c r="AS99" s="50">
        <f t="shared" si="26"/>
        <v>0</v>
      </c>
      <c r="AT99" s="50">
        <f t="shared" si="26"/>
        <v>0</v>
      </c>
      <c r="AU99" s="50">
        <f t="shared" si="26"/>
        <v>0</v>
      </c>
      <c r="AV99" s="16"/>
    </row>
    <row r="100" spans="4:48">
      <c r="H100" s="17"/>
      <c r="AV100" s="16"/>
    </row>
    <row r="101" spans="4:48">
      <c r="D101" s="58" t="s">
        <v>78</v>
      </c>
      <c r="E101" s="57"/>
      <c r="F101" s="59" t="s">
        <v>150</v>
      </c>
      <c r="H101" s="17"/>
      <c r="AV101" s="16"/>
    </row>
    <row r="102" spans="4:48">
      <c r="D102" s="6"/>
      <c r="E102" s="53"/>
      <c r="F102" s="35"/>
      <c r="H102" s="17"/>
      <c r="AV102" s="16"/>
    </row>
    <row r="103" spans="4:48">
      <c r="D103" s="1" t="s">
        <v>174</v>
      </c>
      <c r="E103" s="1"/>
      <c r="F103" s="4" t="s">
        <v>169</v>
      </c>
      <c r="H103" s="17"/>
      <c r="I103" s="1">
        <f>ROUND(I$9*'Base Fleet Plan'!I$179,0)</f>
        <v>0</v>
      </c>
      <c r="J103" s="1">
        <f>ROUND(J$9*'Base Fleet Plan'!J$179,0)</f>
        <v>0</v>
      </c>
      <c r="K103" s="1">
        <f>ROUND(K$9*'Base Fleet Plan'!K$179,0)</f>
        <v>0</v>
      </c>
      <c r="L103" s="1">
        <f>ROUND(L$9*'Base Fleet Plan'!L$179,0)</f>
        <v>10</v>
      </c>
      <c r="M103" s="1">
        <f>ROUND(M$9*'Base Fleet Plan'!M$179,0)</f>
        <v>10</v>
      </c>
      <c r="N103" s="1">
        <f>ROUND(N$9*'Base Fleet Plan'!N$179,0)</f>
        <v>20</v>
      </c>
      <c r="O103" s="1">
        <f>ROUND(O$9*'Base Fleet Plan'!O$179,0)</f>
        <v>49</v>
      </c>
      <c r="P103" s="1">
        <f>ROUND(P$9*'Base Fleet Plan'!P$179,0)</f>
        <v>74</v>
      </c>
      <c r="Q103" s="1">
        <f>ROUND(Q$9*'Base Fleet Plan'!Q$179,0)</f>
        <v>98</v>
      </c>
      <c r="R103" s="1">
        <f>ROUND(R$9*'Base Fleet Plan'!R$179,0)</f>
        <v>147</v>
      </c>
      <c r="S103" s="1">
        <f>ROUND(S$9*'Base Fleet Plan'!S$179,0)</f>
        <v>197</v>
      </c>
      <c r="T103" s="1">
        <f>ROUND(T$9*'Base Fleet Plan'!T$179,0)</f>
        <v>269</v>
      </c>
      <c r="U103" s="1">
        <f>ROUND(U$9*'Base Fleet Plan'!U$179,0)</f>
        <v>323</v>
      </c>
      <c r="V103" s="1">
        <f>ROUND(V$9*'Base Fleet Plan'!V$179,0)</f>
        <v>377</v>
      </c>
      <c r="W103" s="1">
        <f>ROUND(W$9*'Base Fleet Plan'!W$179,0)</f>
        <v>486</v>
      </c>
      <c r="X103" s="1">
        <f>ROUND(X$9*'Base Fleet Plan'!X$179,0)</f>
        <v>595</v>
      </c>
      <c r="Y103" s="1">
        <f>ROUND(Y$9*'Base Fleet Plan'!Y$179,0)</f>
        <v>758</v>
      </c>
      <c r="Z103" s="1">
        <f>ROUND(Z$9*'Base Fleet Plan'!Z$179,0)</f>
        <v>922</v>
      </c>
      <c r="AA103" s="1">
        <f>ROUND(AA$9*'Base Fleet Plan'!AA$179,0)</f>
        <v>1087</v>
      </c>
      <c r="AB103" s="1">
        <f>ROUND(AB$9*'Base Fleet Plan'!AB$179,0)</f>
        <v>1089</v>
      </c>
      <c r="AC103" s="1">
        <f>ROUND(AC$9*'Base Fleet Plan'!AC$179,0)</f>
        <v>1091</v>
      </c>
      <c r="AD103" s="1">
        <f>ROUND(AD$9*'Base Fleet Plan'!AD$179,0)</f>
        <v>1184</v>
      </c>
      <c r="AE103" s="1">
        <f>ROUND(AE$9*'Base Fleet Plan'!AE$179,0)</f>
        <v>1184</v>
      </c>
      <c r="AF103" s="1">
        <f>ROUND(AF$9*'Base Fleet Plan'!AF$179,0)</f>
        <v>1188</v>
      </c>
      <c r="AG103" s="1">
        <f>ROUND(AG$9*'Base Fleet Plan'!AG$179,0)</f>
        <v>1191</v>
      </c>
      <c r="AH103" s="1">
        <f>ROUND(AH$9*'Base Fleet Plan'!AH$179,0)</f>
        <v>1195</v>
      </c>
      <c r="AI103" s="1">
        <f>ROUND(AI$9*'Base Fleet Plan'!AI$179,0)</f>
        <v>1196</v>
      </c>
      <c r="AJ103" s="1">
        <f>ROUND(AJ$9*'Base Fleet Plan'!AJ$179,0)</f>
        <v>1200</v>
      </c>
      <c r="AK103" s="1">
        <f>ROUND(AK$9*'Base Fleet Plan'!AK$179,0)</f>
        <v>1203</v>
      </c>
      <c r="AL103" s="1">
        <f>ROUND(AL$9*'Base Fleet Plan'!AL$179,0)</f>
        <v>1206</v>
      </c>
      <c r="AM103" s="1">
        <f>ROUND(AM$9*'Base Fleet Plan'!AM$179,0)</f>
        <v>1210</v>
      </c>
      <c r="AN103" s="1">
        <f>ROUND(AN$9*'Base Fleet Plan'!AN$179,0)</f>
        <v>1303</v>
      </c>
      <c r="AO103" s="1">
        <f>ROUND(AO$9*'Base Fleet Plan'!AO$179,0)</f>
        <v>1305</v>
      </c>
      <c r="AP103" s="1">
        <f>ROUND(AP$9*'Base Fleet Plan'!AP$179,0)</f>
        <v>1310</v>
      </c>
      <c r="AQ103" s="1">
        <f>ROUND(AQ$9*'Base Fleet Plan'!AQ$179,0)</f>
        <v>1314</v>
      </c>
      <c r="AR103" s="1">
        <f>ROUND(AR$9*'Base Fleet Plan'!AR$179,0)</f>
        <v>1320</v>
      </c>
      <c r="AS103" s="1">
        <f>ROUND(AS$9*'Base Fleet Plan'!AS$179,0)</f>
        <v>1321</v>
      </c>
      <c r="AT103" s="1">
        <f>ROUND(AT$9*'Base Fleet Plan'!AT$179,0)</f>
        <v>1327</v>
      </c>
      <c r="AU103" s="1">
        <f>ROUND(AU$9*'Base Fleet Plan'!AU$179,0)</f>
        <v>1332</v>
      </c>
      <c r="AV103" s="16"/>
    </row>
    <row r="104" spans="4:48">
      <c r="D104" s="6"/>
      <c r="E104" s="53"/>
      <c r="F104" s="35"/>
      <c r="H104" s="17"/>
      <c r="AV104" s="16"/>
    </row>
    <row r="105" spans="4:48">
      <c r="D105" s="1" t="s">
        <v>175</v>
      </c>
      <c r="E105" s="1"/>
      <c r="F105" s="4" t="s">
        <v>169</v>
      </c>
      <c r="H105" s="17"/>
      <c r="I105" s="63">
        <f>I103+H114</f>
        <v>0</v>
      </c>
      <c r="J105" s="50">
        <f>J103</f>
        <v>0</v>
      </c>
      <c r="K105" s="50">
        <f t="shared" ref="K105:AU105" si="27">K103</f>
        <v>0</v>
      </c>
      <c r="L105" s="50">
        <f t="shared" si="27"/>
        <v>10</v>
      </c>
      <c r="M105" s="50">
        <f t="shared" si="27"/>
        <v>10</v>
      </c>
      <c r="N105" s="50">
        <f t="shared" si="27"/>
        <v>20</v>
      </c>
      <c r="O105" s="50">
        <f t="shared" si="27"/>
        <v>49</v>
      </c>
      <c r="P105" s="50">
        <f t="shared" si="27"/>
        <v>74</v>
      </c>
      <c r="Q105" s="50">
        <f t="shared" si="27"/>
        <v>98</v>
      </c>
      <c r="R105" s="50">
        <f t="shared" si="27"/>
        <v>147</v>
      </c>
      <c r="S105" s="50">
        <f t="shared" si="27"/>
        <v>197</v>
      </c>
      <c r="T105" s="50">
        <f t="shared" si="27"/>
        <v>269</v>
      </c>
      <c r="U105" s="50">
        <f t="shared" si="27"/>
        <v>323</v>
      </c>
      <c r="V105" s="50">
        <f t="shared" si="27"/>
        <v>377</v>
      </c>
      <c r="W105" s="50">
        <f t="shared" si="27"/>
        <v>486</v>
      </c>
      <c r="X105" s="50">
        <f t="shared" si="27"/>
        <v>595</v>
      </c>
      <c r="Y105" s="50">
        <f t="shared" si="27"/>
        <v>758</v>
      </c>
      <c r="Z105" s="50">
        <f t="shared" si="27"/>
        <v>922</v>
      </c>
      <c r="AA105" s="50">
        <f t="shared" si="27"/>
        <v>1087</v>
      </c>
      <c r="AB105" s="50">
        <f t="shared" si="27"/>
        <v>1089</v>
      </c>
      <c r="AC105" s="50">
        <f t="shared" si="27"/>
        <v>1091</v>
      </c>
      <c r="AD105" s="50">
        <f t="shared" si="27"/>
        <v>1184</v>
      </c>
      <c r="AE105" s="50">
        <f t="shared" si="27"/>
        <v>1184</v>
      </c>
      <c r="AF105" s="50">
        <f t="shared" si="27"/>
        <v>1188</v>
      </c>
      <c r="AG105" s="50">
        <f t="shared" si="27"/>
        <v>1191</v>
      </c>
      <c r="AH105" s="50">
        <f t="shared" si="27"/>
        <v>1195</v>
      </c>
      <c r="AI105" s="50">
        <f t="shared" si="27"/>
        <v>1196</v>
      </c>
      <c r="AJ105" s="50">
        <f t="shared" si="27"/>
        <v>1200</v>
      </c>
      <c r="AK105" s="50">
        <f t="shared" si="27"/>
        <v>1203</v>
      </c>
      <c r="AL105" s="50">
        <f t="shared" si="27"/>
        <v>1206</v>
      </c>
      <c r="AM105" s="50">
        <f t="shared" si="27"/>
        <v>1210</v>
      </c>
      <c r="AN105" s="50">
        <f t="shared" si="27"/>
        <v>1303</v>
      </c>
      <c r="AO105" s="50">
        <f t="shared" si="27"/>
        <v>1305</v>
      </c>
      <c r="AP105" s="50">
        <f t="shared" si="27"/>
        <v>1310</v>
      </c>
      <c r="AQ105" s="50">
        <f t="shared" si="27"/>
        <v>1314</v>
      </c>
      <c r="AR105" s="50">
        <f t="shared" si="27"/>
        <v>1320</v>
      </c>
      <c r="AS105" s="50">
        <f t="shared" si="27"/>
        <v>1321</v>
      </c>
      <c r="AT105" s="50">
        <f t="shared" si="27"/>
        <v>1327</v>
      </c>
      <c r="AU105" s="50">
        <f t="shared" si="27"/>
        <v>1332</v>
      </c>
      <c r="AV105" s="16"/>
    </row>
    <row r="106" spans="4:48">
      <c r="D106" s="1" t="s">
        <v>176</v>
      </c>
      <c r="E106" s="1"/>
      <c r="F106" s="4" t="s">
        <v>169</v>
      </c>
      <c r="H106" s="17"/>
      <c r="I106" s="63">
        <v>0</v>
      </c>
      <c r="J106" s="50">
        <f>I105</f>
        <v>0</v>
      </c>
      <c r="K106" s="50">
        <f t="shared" ref="K106:AU113" si="28">J105</f>
        <v>0</v>
      </c>
      <c r="L106" s="50">
        <f t="shared" si="28"/>
        <v>0</v>
      </c>
      <c r="M106" s="50">
        <f t="shared" si="28"/>
        <v>10</v>
      </c>
      <c r="N106" s="50">
        <f t="shared" si="28"/>
        <v>10</v>
      </c>
      <c r="O106" s="50">
        <f t="shared" si="28"/>
        <v>20</v>
      </c>
      <c r="P106" s="50">
        <f t="shared" si="28"/>
        <v>49</v>
      </c>
      <c r="Q106" s="50">
        <f t="shared" si="28"/>
        <v>74</v>
      </c>
      <c r="R106" s="50">
        <f t="shared" si="28"/>
        <v>98</v>
      </c>
      <c r="S106" s="50">
        <f t="shared" si="28"/>
        <v>147</v>
      </c>
      <c r="T106" s="50">
        <f t="shared" si="28"/>
        <v>197</v>
      </c>
      <c r="U106" s="50">
        <f t="shared" si="28"/>
        <v>269</v>
      </c>
      <c r="V106" s="50">
        <f t="shared" si="28"/>
        <v>323</v>
      </c>
      <c r="W106" s="50">
        <f t="shared" si="28"/>
        <v>377</v>
      </c>
      <c r="X106" s="50">
        <f t="shared" si="28"/>
        <v>486</v>
      </c>
      <c r="Y106" s="50">
        <f t="shared" si="28"/>
        <v>595</v>
      </c>
      <c r="Z106" s="50">
        <f t="shared" si="28"/>
        <v>758</v>
      </c>
      <c r="AA106" s="50">
        <f t="shared" si="28"/>
        <v>922</v>
      </c>
      <c r="AB106" s="50">
        <f t="shared" si="28"/>
        <v>1087</v>
      </c>
      <c r="AC106" s="50">
        <f t="shared" si="28"/>
        <v>1089</v>
      </c>
      <c r="AD106" s="50">
        <f t="shared" si="28"/>
        <v>1091</v>
      </c>
      <c r="AE106" s="50">
        <f t="shared" si="28"/>
        <v>1184</v>
      </c>
      <c r="AF106" s="50">
        <f t="shared" si="28"/>
        <v>1184</v>
      </c>
      <c r="AG106" s="50">
        <f t="shared" si="28"/>
        <v>1188</v>
      </c>
      <c r="AH106" s="50">
        <f t="shared" si="28"/>
        <v>1191</v>
      </c>
      <c r="AI106" s="50">
        <f t="shared" si="28"/>
        <v>1195</v>
      </c>
      <c r="AJ106" s="50">
        <f t="shared" si="28"/>
        <v>1196</v>
      </c>
      <c r="AK106" s="50">
        <f t="shared" si="28"/>
        <v>1200</v>
      </c>
      <c r="AL106" s="50">
        <f t="shared" si="28"/>
        <v>1203</v>
      </c>
      <c r="AM106" s="50">
        <f t="shared" si="28"/>
        <v>1206</v>
      </c>
      <c r="AN106" s="50">
        <f t="shared" si="28"/>
        <v>1210</v>
      </c>
      <c r="AO106" s="50">
        <f t="shared" si="28"/>
        <v>1303</v>
      </c>
      <c r="AP106" s="50">
        <f t="shared" si="28"/>
        <v>1305</v>
      </c>
      <c r="AQ106" s="50">
        <f t="shared" si="28"/>
        <v>1310</v>
      </c>
      <c r="AR106" s="50">
        <f t="shared" si="28"/>
        <v>1314</v>
      </c>
      <c r="AS106" s="50">
        <f t="shared" si="28"/>
        <v>1320</v>
      </c>
      <c r="AT106" s="50">
        <f t="shared" si="28"/>
        <v>1321</v>
      </c>
      <c r="AU106" s="50">
        <f t="shared" si="28"/>
        <v>1327</v>
      </c>
      <c r="AV106" s="16"/>
    </row>
    <row r="107" spans="4:48">
      <c r="D107" s="1" t="s">
        <v>177</v>
      </c>
      <c r="E107" s="1"/>
      <c r="F107" s="4" t="s">
        <v>169</v>
      </c>
      <c r="H107" s="17"/>
      <c r="I107" s="63">
        <v>0</v>
      </c>
      <c r="J107" s="50">
        <f t="shared" ref="J107:Y114" si="29">I106</f>
        <v>0</v>
      </c>
      <c r="K107" s="50">
        <f t="shared" si="29"/>
        <v>0</v>
      </c>
      <c r="L107" s="50">
        <f t="shared" si="29"/>
        <v>0</v>
      </c>
      <c r="M107" s="50">
        <f t="shared" si="29"/>
        <v>0</v>
      </c>
      <c r="N107" s="50">
        <f t="shared" si="29"/>
        <v>10</v>
      </c>
      <c r="O107" s="50">
        <f t="shared" si="29"/>
        <v>10</v>
      </c>
      <c r="P107" s="50">
        <f t="shared" si="29"/>
        <v>20</v>
      </c>
      <c r="Q107" s="50">
        <f t="shared" si="29"/>
        <v>49</v>
      </c>
      <c r="R107" s="50">
        <f t="shared" si="29"/>
        <v>74</v>
      </c>
      <c r="S107" s="50">
        <f t="shared" si="29"/>
        <v>98</v>
      </c>
      <c r="T107" s="50">
        <f t="shared" si="29"/>
        <v>147</v>
      </c>
      <c r="U107" s="50">
        <f t="shared" si="29"/>
        <v>197</v>
      </c>
      <c r="V107" s="50">
        <f t="shared" si="29"/>
        <v>269</v>
      </c>
      <c r="W107" s="50">
        <f t="shared" si="29"/>
        <v>323</v>
      </c>
      <c r="X107" s="50">
        <f t="shared" si="29"/>
        <v>377</v>
      </c>
      <c r="Y107" s="50">
        <f t="shared" si="29"/>
        <v>486</v>
      </c>
      <c r="Z107" s="50">
        <f t="shared" si="28"/>
        <v>595</v>
      </c>
      <c r="AA107" s="50">
        <f t="shared" si="28"/>
        <v>758</v>
      </c>
      <c r="AB107" s="50">
        <f t="shared" si="28"/>
        <v>922</v>
      </c>
      <c r="AC107" s="50">
        <f t="shared" si="28"/>
        <v>1087</v>
      </c>
      <c r="AD107" s="50">
        <f t="shared" si="28"/>
        <v>1089</v>
      </c>
      <c r="AE107" s="50">
        <f t="shared" si="28"/>
        <v>1091</v>
      </c>
      <c r="AF107" s="50">
        <f t="shared" si="28"/>
        <v>1184</v>
      </c>
      <c r="AG107" s="50">
        <f t="shared" si="28"/>
        <v>1184</v>
      </c>
      <c r="AH107" s="50">
        <f t="shared" si="28"/>
        <v>1188</v>
      </c>
      <c r="AI107" s="50">
        <f t="shared" si="28"/>
        <v>1191</v>
      </c>
      <c r="AJ107" s="50">
        <f t="shared" si="28"/>
        <v>1195</v>
      </c>
      <c r="AK107" s="50">
        <f t="shared" si="28"/>
        <v>1196</v>
      </c>
      <c r="AL107" s="50">
        <f t="shared" si="28"/>
        <v>1200</v>
      </c>
      <c r="AM107" s="50">
        <f t="shared" si="28"/>
        <v>1203</v>
      </c>
      <c r="AN107" s="50">
        <f t="shared" si="28"/>
        <v>1206</v>
      </c>
      <c r="AO107" s="50">
        <f t="shared" si="28"/>
        <v>1210</v>
      </c>
      <c r="AP107" s="50">
        <f t="shared" si="28"/>
        <v>1303</v>
      </c>
      <c r="AQ107" s="50">
        <f t="shared" si="28"/>
        <v>1305</v>
      </c>
      <c r="AR107" s="50">
        <f t="shared" si="28"/>
        <v>1310</v>
      </c>
      <c r="AS107" s="50">
        <f t="shared" si="28"/>
        <v>1314</v>
      </c>
      <c r="AT107" s="50">
        <f t="shared" si="28"/>
        <v>1320</v>
      </c>
      <c r="AU107" s="50">
        <f t="shared" si="28"/>
        <v>1321</v>
      </c>
      <c r="AV107" s="16"/>
    </row>
    <row r="108" spans="4:48">
      <c r="D108" s="1" t="s">
        <v>178</v>
      </c>
      <c r="E108" s="1"/>
      <c r="F108" s="4" t="s">
        <v>169</v>
      </c>
      <c r="H108" s="17"/>
      <c r="I108" s="63">
        <v>0</v>
      </c>
      <c r="J108" s="50">
        <f t="shared" si="29"/>
        <v>0</v>
      </c>
      <c r="K108" s="50">
        <f t="shared" si="28"/>
        <v>0</v>
      </c>
      <c r="L108" s="50">
        <f t="shared" si="28"/>
        <v>0</v>
      </c>
      <c r="M108" s="50">
        <f t="shared" si="28"/>
        <v>0</v>
      </c>
      <c r="N108" s="50">
        <f t="shared" si="28"/>
        <v>0</v>
      </c>
      <c r="O108" s="50">
        <f t="shared" si="28"/>
        <v>10</v>
      </c>
      <c r="P108" s="50">
        <f t="shared" si="28"/>
        <v>10</v>
      </c>
      <c r="Q108" s="50">
        <f t="shared" si="28"/>
        <v>20</v>
      </c>
      <c r="R108" s="50">
        <f t="shared" si="28"/>
        <v>49</v>
      </c>
      <c r="S108" s="50">
        <f t="shared" si="28"/>
        <v>74</v>
      </c>
      <c r="T108" s="50">
        <f t="shared" si="28"/>
        <v>98</v>
      </c>
      <c r="U108" s="50">
        <f t="shared" si="28"/>
        <v>147</v>
      </c>
      <c r="V108" s="50">
        <f t="shared" si="28"/>
        <v>197</v>
      </c>
      <c r="W108" s="50">
        <f t="shared" si="28"/>
        <v>269</v>
      </c>
      <c r="X108" s="50">
        <f t="shared" si="28"/>
        <v>323</v>
      </c>
      <c r="Y108" s="50">
        <f t="shared" si="28"/>
        <v>377</v>
      </c>
      <c r="Z108" s="50">
        <f t="shared" si="28"/>
        <v>486</v>
      </c>
      <c r="AA108" s="50">
        <f t="shared" si="28"/>
        <v>595</v>
      </c>
      <c r="AB108" s="50">
        <f t="shared" si="28"/>
        <v>758</v>
      </c>
      <c r="AC108" s="50">
        <f t="shared" si="28"/>
        <v>922</v>
      </c>
      <c r="AD108" s="50">
        <f t="shared" si="28"/>
        <v>1087</v>
      </c>
      <c r="AE108" s="50">
        <f t="shared" si="28"/>
        <v>1089</v>
      </c>
      <c r="AF108" s="50">
        <f t="shared" si="28"/>
        <v>1091</v>
      </c>
      <c r="AG108" s="50">
        <f t="shared" si="28"/>
        <v>1184</v>
      </c>
      <c r="AH108" s="50">
        <f t="shared" si="28"/>
        <v>1184</v>
      </c>
      <c r="AI108" s="50">
        <f t="shared" si="28"/>
        <v>1188</v>
      </c>
      <c r="AJ108" s="50">
        <f t="shared" si="28"/>
        <v>1191</v>
      </c>
      <c r="AK108" s="50">
        <f t="shared" si="28"/>
        <v>1195</v>
      </c>
      <c r="AL108" s="50">
        <f t="shared" si="28"/>
        <v>1196</v>
      </c>
      <c r="AM108" s="50">
        <f t="shared" si="28"/>
        <v>1200</v>
      </c>
      <c r="AN108" s="50">
        <f t="shared" si="28"/>
        <v>1203</v>
      </c>
      <c r="AO108" s="50">
        <f t="shared" si="28"/>
        <v>1206</v>
      </c>
      <c r="AP108" s="50">
        <f t="shared" si="28"/>
        <v>1210</v>
      </c>
      <c r="AQ108" s="50">
        <f t="shared" si="28"/>
        <v>1303</v>
      </c>
      <c r="AR108" s="50">
        <f t="shared" si="28"/>
        <v>1305</v>
      </c>
      <c r="AS108" s="50">
        <f t="shared" si="28"/>
        <v>1310</v>
      </c>
      <c r="AT108" s="50">
        <f t="shared" si="28"/>
        <v>1314</v>
      </c>
      <c r="AU108" s="50">
        <f t="shared" si="28"/>
        <v>1320</v>
      </c>
      <c r="AV108" s="16"/>
    </row>
    <row r="109" spans="4:48">
      <c r="D109" s="1" t="s">
        <v>179</v>
      </c>
      <c r="E109" s="1"/>
      <c r="F109" s="4" t="s">
        <v>169</v>
      </c>
      <c r="H109" s="17"/>
      <c r="I109" s="63">
        <v>0</v>
      </c>
      <c r="J109" s="50">
        <f t="shared" si="29"/>
        <v>0</v>
      </c>
      <c r="K109" s="50">
        <f t="shared" si="28"/>
        <v>0</v>
      </c>
      <c r="L109" s="50">
        <f t="shared" si="28"/>
        <v>0</v>
      </c>
      <c r="M109" s="50">
        <f t="shared" si="28"/>
        <v>0</v>
      </c>
      <c r="N109" s="50">
        <f t="shared" si="28"/>
        <v>0</v>
      </c>
      <c r="O109" s="50">
        <f t="shared" si="28"/>
        <v>0</v>
      </c>
      <c r="P109" s="50">
        <f t="shared" si="28"/>
        <v>10</v>
      </c>
      <c r="Q109" s="50">
        <f t="shared" si="28"/>
        <v>10</v>
      </c>
      <c r="R109" s="50">
        <f t="shared" si="28"/>
        <v>20</v>
      </c>
      <c r="S109" s="50">
        <f t="shared" si="28"/>
        <v>49</v>
      </c>
      <c r="T109" s="50">
        <f t="shared" si="28"/>
        <v>74</v>
      </c>
      <c r="U109" s="50">
        <f t="shared" si="28"/>
        <v>98</v>
      </c>
      <c r="V109" s="50">
        <f t="shared" si="28"/>
        <v>147</v>
      </c>
      <c r="W109" s="50">
        <f t="shared" si="28"/>
        <v>197</v>
      </c>
      <c r="X109" s="50">
        <f t="shared" si="28"/>
        <v>269</v>
      </c>
      <c r="Y109" s="50">
        <f t="shared" si="28"/>
        <v>323</v>
      </c>
      <c r="Z109" s="50">
        <f t="shared" si="28"/>
        <v>377</v>
      </c>
      <c r="AA109" s="50">
        <f t="shared" si="28"/>
        <v>486</v>
      </c>
      <c r="AB109" s="50">
        <f t="shared" si="28"/>
        <v>595</v>
      </c>
      <c r="AC109" s="50">
        <f t="shared" si="28"/>
        <v>758</v>
      </c>
      <c r="AD109" s="50">
        <f t="shared" si="28"/>
        <v>922</v>
      </c>
      <c r="AE109" s="50">
        <f t="shared" si="28"/>
        <v>1087</v>
      </c>
      <c r="AF109" s="50">
        <f t="shared" si="28"/>
        <v>1089</v>
      </c>
      <c r="AG109" s="50">
        <f t="shared" si="28"/>
        <v>1091</v>
      </c>
      <c r="AH109" s="50">
        <f t="shared" si="28"/>
        <v>1184</v>
      </c>
      <c r="AI109" s="50">
        <f t="shared" si="28"/>
        <v>1184</v>
      </c>
      <c r="AJ109" s="50">
        <f t="shared" si="28"/>
        <v>1188</v>
      </c>
      <c r="AK109" s="50">
        <f t="shared" si="28"/>
        <v>1191</v>
      </c>
      <c r="AL109" s="50">
        <f t="shared" si="28"/>
        <v>1195</v>
      </c>
      <c r="AM109" s="50">
        <f t="shared" si="28"/>
        <v>1196</v>
      </c>
      <c r="AN109" s="50">
        <f t="shared" si="28"/>
        <v>1200</v>
      </c>
      <c r="AO109" s="50">
        <f t="shared" si="28"/>
        <v>1203</v>
      </c>
      <c r="AP109" s="50">
        <f t="shared" si="28"/>
        <v>1206</v>
      </c>
      <c r="AQ109" s="50">
        <f t="shared" si="28"/>
        <v>1210</v>
      </c>
      <c r="AR109" s="50">
        <f t="shared" si="28"/>
        <v>1303</v>
      </c>
      <c r="AS109" s="50">
        <f t="shared" si="28"/>
        <v>1305</v>
      </c>
      <c r="AT109" s="50">
        <f t="shared" si="28"/>
        <v>1310</v>
      </c>
      <c r="AU109" s="50">
        <f t="shared" si="28"/>
        <v>1314</v>
      </c>
      <c r="AV109" s="16"/>
    </row>
    <row r="110" spans="4:48">
      <c r="D110" s="1" t="s">
        <v>180</v>
      </c>
      <c r="E110" s="1"/>
      <c r="F110" s="4" t="s">
        <v>169</v>
      </c>
      <c r="H110" s="17"/>
      <c r="I110" s="63">
        <v>0</v>
      </c>
      <c r="J110" s="50">
        <f t="shared" si="29"/>
        <v>0</v>
      </c>
      <c r="K110" s="50">
        <f t="shared" si="28"/>
        <v>0</v>
      </c>
      <c r="L110" s="50">
        <f t="shared" si="28"/>
        <v>0</v>
      </c>
      <c r="M110" s="50">
        <f t="shared" si="28"/>
        <v>0</v>
      </c>
      <c r="N110" s="50">
        <f t="shared" si="28"/>
        <v>0</v>
      </c>
      <c r="O110" s="50">
        <f t="shared" si="28"/>
        <v>0</v>
      </c>
      <c r="P110" s="50">
        <f t="shared" si="28"/>
        <v>0</v>
      </c>
      <c r="Q110" s="50">
        <f t="shared" si="28"/>
        <v>10</v>
      </c>
      <c r="R110" s="50">
        <f t="shared" si="28"/>
        <v>10</v>
      </c>
      <c r="S110" s="50">
        <f t="shared" si="28"/>
        <v>20</v>
      </c>
      <c r="T110" s="50">
        <f t="shared" si="28"/>
        <v>49</v>
      </c>
      <c r="U110" s="50">
        <f t="shared" si="28"/>
        <v>74</v>
      </c>
      <c r="V110" s="50">
        <f t="shared" si="28"/>
        <v>98</v>
      </c>
      <c r="W110" s="50">
        <f t="shared" si="28"/>
        <v>147</v>
      </c>
      <c r="X110" s="50">
        <f t="shared" si="28"/>
        <v>197</v>
      </c>
      <c r="Y110" s="50">
        <f t="shared" si="28"/>
        <v>269</v>
      </c>
      <c r="Z110" s="50">
        <f t="shared" si="28"/>
        <v>323</v>
      </c>
      <c r="AA110" s="50">
        <f t="shared" si="28"/>
        <v>377</v>
      </c>
      <c r="AB110" s="50">
        <f t="shared" si="28"/>
        <v>486</v>
      </c>
      <c r="AC110" s="50">
        <f t="shared" si="28"/>
        <v>595</v>
      </c>
      <c r="AD110" s="50">
        <f t="shared" si="28"/>
        <v>758</v>
      </c>
      <c r="AE110" s="50">
        <f t="shared" si="28"/>
        <v>922</v>
      </c>
      <c r="AF110" s="50">
        <f t="shared" si="28"/>
        <v>1087</v>
      </c>
      <c r="AG110" s="50">
        <f t="shared" si="28"/>
        <v>1089</v>
      </c>
      <c r="AH110" s="50">
        <f t="shared" si="28"/>
        <v>1091</v>
      </c>
      <c r="AI110" s="50">
        <f t="shared" si="28"/>
        <v>1184</v>
      </c>
      <c r="AJ110" s="50">
        <f t="shared" si="28"/>
        <v>1184</v>
      </c>
      <c r="AK110" s="50">
        <f t="shared" si="28"/>
        <v>1188</v>
      </c>
      <c r="AL110" s="50">
        <f t="shared" si="28"/>
        <v>1191</v>
      </c>
      <c r="AM110" s="50">
        <f t="shared" si="28"/>
        <v>1195</v>
      </c>
      <c r="AN110" s="50">
        <f t="shared" si="28"/>
        <v>1196</v>
      </c>
      <c r="AO110" s="50">
        <f t="shared" si="28"/>
        <v>1200</v>
      </c>
      <c r="AP110" s="50">
        <f t="shared" si="28"/>
        <v>1203</v>
      </c>
      <c r="AQ110" s="50">
        <f t="shared" si="28"/>
        <v>1206</v>
      </c>
      <c r="AR110" s="50">
        <f t="shared" si="28"/>
        <v>1210</v>
      </c>
      <c r="AS110" s="50">
        <f t="shared" si="28"/>
        <v>1303</v>
      </c>
      <c r="AT110" s="50">
        <f t="shared" si="28"/>
        <v>1305</v>
      </c>
      <c r="AU110" s="50">
        <f t="shared" si="28"/>
        <v>1310</v>
      </c>
      <c r="AV110" s="16"/>
    </row>
    <row r="111" spans="4:48">
      <c r="D111" s="1" t="s">
        <v>181</v>
      </c>
      <c r="E111" s="1"/>
      <c r="F111" s="4" t="s">
        <v>169</v>
      </c>
      <c r="H111" s="17"/>
      <c r="I111" s="63">
        <v>0</v>
      </c>
      <c r="J111" s="50">
        <f t="shared" si="29"/>
        <v>0</v>
      </c>
      <c r="K111" s="50">
        <f t="shared" si="28"/>
        <v>0</v>
      </c>
      <c r="L111" s="50">
        <f t="shared" si="28"/>
        <v>0</v>
      </c>
      <c r="M111" s="50">
        <f t="shared" si="28"/>
        <v>0</v>
      </c>
      <c r="N111" s="50">
        <f t="shared" si="28"/>
        <v>0</v>
      </c>
      <c r="O111" s="50">
        <f t="shared" si="28"/>
        <v>0</v>
      </c>
      <c r="P111" s="50">
        <f t="shared" si="28"/>
        <v>0</v>
      </c>
      <c r="Q111" s="50">
        <f t="shared" si="28"/>
        <v>0</v>
      </c>
      <c r="R111" s="50">
        <f t="shared" si="28"/>
        <v>10</v>
      </c>
      <c r="S111" s="50">
        <f t="shared" si="28"/>
        <v>10</v>
      </c>
      <c r="T111" s="50">
        <f t="shared" si="28"/>
        <v>20</v>
      </c>
      <c r="U111" s="50">
        <f t="shared" si="28"/>
        <v>49</v>
      </c>
      <c r="V111" s="50">
        <f t="shared" si="28"/>
        <v>74</v>
      </c>
      <c r="W111" s="50">
        <f t="shared" si="28"/>
        <v>98</v>
      </c>
      <c r="X111" s="50">
        <f t="shared" si="28"/>
        <v>147</v>
      </c>
      <c r="Y111" s="50">
        <f t="shared" si="28"/>
        <v>197</v>
      </c>
      <c r="Z111" s="50">
        <f t="shared" si="28"/>
        <v>269</v>
      </c>
      <c r="AA111" s="50">
        <f t="shared" si="28"/>
        <v>323</v>
      </c>
      <c r="AB111" s="50">
        <f t="shared" si="28"/>
        <v>377</v>
      </c>
      <c r="AC111" s="50">
        <f t="shared" si="28"/>
        <v>486</v>
      </c>
      <c r="AD111" s="50">
        <f t="shared" si="28"/>
        <v>595</v>
      </c>
      <c r="AE111" s="50">
        <f t="shared" si="28"/>
        <v>758</v>
      </c>
      <c r="AF111" s="50">
        <f t="shared" si="28"/>
        <v>922</v>
      </c>
      <c r="AG111" s="50">
        <f t="shared" si="28"/>
        <v>1087</v>
      </c>
      <c r="AH111" s="50">
        <f t="shared" si="28"/>
        <v>1089</v>
      </c>
      <c r="AI111" s="50">
        <f t="shared" si="28"/>
        <v>1091</v>
      </c>
      <c r="AJ111" s="50">
        <f t="shared" si="28"/>
        <v>1184</v>
      </c>
      <c r="AK111" s="50">
        <f t="shared" si="28"/>
        <v>1184</v>
      </c>
      <c r="AL111" s="50">
        <f t="shared" si="28"/>
        <v>1188</v>
      </c>
      <c r="AM111" s="50">
        <f t="shared" si="28"/>
        <v>1191</v>
      </c>
      <c r="AN111" s="50">
        <f t="shared" si="28"/>
        <v>1195</v>
      </c>
      <c r="AO111" s="50">
        <f t="shared" si="28"/>
        <v>1196</v>
      </c>
      <c r="AP111" s="50">
        <f t="shared" si="28"/>
        <v>1200</v>
      </c>
      <c r="AQ111" s="50">
        <f t="shared" si="28"/>
        <v>1203</v>
      </c>
      <c r="AR111" s="50">
        <f t="shared" si="28"/>
        <v>1206</v>
      </c>
      <c r="AS111" s="50">
        <f t="shared" si="28"/>
        <v>1210</v>
      </c>
      <c r="AT111" s="50">
        <f t="shared" si="28"/>
        <v>1303</v>
      </c>
      <c r="AU111" s="50">
        <f t="shared" si="28"/>
        <v>1305</v>
      </c>
      <c r="AV111" s="16"/>
    </row>
    <row r="112" spans="4:48">
      <c r="D112" s="1" t="s">
        <v>182</v>
      </c>
      <c r="E112" s="1"/>
      <c r="F112" s="4" t="s">
        <v>169</v>
      </c>
      <c r="H112" s="17"/>
      <c r="I112" s="63">
        <v>0</v>
      </c>
      <c r="J112" s="50">
        <f t="shared" si="29"/>
        <v>0</v>
      </c>
      <c r="K112" s="50">
        <f t="shared" si="28"/>
        <v>0</v>
      </c>
      <c r="L112" s="50">
        <f t="shared" si="28"/>
        <v>0</v>
      </c>
      <c r="M112" s="50">
        <f t="shared" si="28"/>
        <v>0</v>
      </c>
      <c r="N112" s="50">
        <f t="shared" si="28"/>
        <v>0</v>
      </c>
      <c r="O112" s="50">
        <f t="shared" si="28"/>
        <v>0</v>
      </c>
      <c r="P112" s="50">
        <f t="shared" si="28"/>
        <v>0</v>
      </c>
      <c r="Q112" s="50">
        <f t="shared" si="28"/>
        <v>0</v>
      </c>
      <c r="R112" s="50">
        <f t="shared" si="28"/>
        <v>0</v>
      </c>
      <c r="S112" s="50">
        <f t="shared" si="28"/>
        <v>10</v>
      </c>
      <c r="T112" s="50">
        <f t="shared" si="28"/>
        <v>10</v>
      </c>
      <c r="U112" s="50">
        <f t="shared" si="28"/>
        <v>20</v>
      </c>
      <c r="V112" s="50">
        <f t="shared" si="28"/>
        <v>49</v>
      </c>
      <c r="W112" s="50">
        <f t="shared" si="28"/>
        <v>74</v>
      </c>
      <c r="X112" s="50">
        <f t="shared" si="28"/>
        <v>98</v>
      </c>
      <c r="Y112" s="50">
        <f t="shared" si="28"/>
        <v>147</v>
      </c>
      <c r="Z112" s="50">
        <f t="shared" si="28"/>
        <v>197</v>
      </c>
      <c r="AA112" s="50">
        <f t="shared" si="28"/>
        <v>269</v>
      </c>
      <c r="AB112" s="50">
        <f t="shared" si="28"/>
        <v>323</v>
      </c>
      <c r="AC112" s="50">
        <f t="shared" si="28"/>
        <v>377</v>
      </c>
      <c r="AD112" s="50">
        <f t="shared" si="28"/>
        <v>486</v>
      </c>
      <c r="AE112" s="50">
        <f t="shared" si="28"/>
        <v>595</v>
      </c>
      <c r="AF112" s="50">
        <f t="shared" si="28"/>
        <v>758</v>
      </c>
      <c r="AG112" s="50">
        <f t="shared" si="28"/>
        <v>922</v>
      </c>
      <c r="AH112" s="50">
        <f t="shared" si="28"/>
        <v>1087</v>
      </c>
      <c r="AI112" s="50">
        <f t="shared" si="28"/>
        <v>1089</v>
      </c>
      <c r="AJ112" s="50">
        <f t="shared" si="28"/>
        <v>1091</v>
      </c>
      <c r="AK112" s="50">
        <f t="shared" si="28"/>
        <v>1184</v>
      </c>
      <c r="AL112" s="50">
        <f t="shared" si="28"/>
        <v>1184</v>
      </c>
      <c r="AM112" s="50">
        <f t="shared" si="28"/>
        <v>1188</v>
      </c>
      <c r="AN112" s="50">
        <f t="shared" si="28"/>
        <v>1191</v>
      </c>
      <c r="AO112" s="50">
        <f t="shared" si="28"/>
        <v>1195</v>
      </c>
      <c r="AP112" s="50">
        <f t="shared" si="28"/>
        <v>1196</v>
      </c>
      <c r="AQ112" s="50">
        <f t="shared" si="28"/>
        <v>1200</v>
      </c>
      <c r="AR112" s="50">
        <f t="shared" si="28"/>
        <v>1203</v>
      </c>
      <c r="AS112" s="50">
        <f t="shared" si="28"/>
        <v>1206</v>
      </c>
      <c r="AT112" s="50">
        <f t="shared" si="28"/>
        <v>1210</v>
      </c>
      <c r="AU112" s="50">
        <f t="shared" si="28"/>
        <v>1303</v>
      </c>
      <c r="AV112" s="16"/>
    </row>
    <row r="113" spans="4:48">
      <c r="D113" s="1" t="s">
        <v>183</v>
      </c>
      <c r="E113" s="1"/>
      <c r="F113" s="4" t="s">
        <v>169</v>
      </c>
      <c r="H113" s="17"/>
      <c r="I113" s="63">
        <v>0</v>
      </c>
      <c r="J113" s="50">
        <f t="shared" si="29"/>
        <v>0</v>
      </c>
      <c r="K113" s="50">
        <f t="shared" si="28"/>
        <v>0</v>
      </c>
      <c r="L113" s="50">
        <f t="shared" si="28"/>
        <v>0</v>
      </c>
      <c r="M113" s="50">
        <f t="shared" si="28"/>
        <v>0</v>
      </c>
      <c r="N113" s="50">
        <f t="shared" si="28"/>
        <v>0</v>
      </c>
      <c r="O113" s="50">
        <f t="shared" si="28"/>
        <v>0</v>
      </c>
      <c r="P113" s="50">
        <f t="shared" si="28"/>
        <v>0</v>
      </c>
      <c r="Q113" s="50">
        <f t="shared" si="28"/>
        <v>0</v>
      </c>
      <c r="R113" s="50">
        <f t="shared" si="28"/>
        <v>0</v>
      </c>
      <c r="S113" s="50">
        <f t="shared" si="28"/>
        <v>0</v>
      </c>
      <c r="T113" s="50">
        <f t="shared" si="28"/>
        <v>10</v>
      </c>
      <c r="U113" s="50">
        <f t="shared" si="28"/>
        <v>10</v>
      </c>
      <c r="V113" s="50">
        <f t="shared" ref="V113:AU114" si="30">U112</f>
        <v>20</v>
      </c>
      <c r="W113" s="50">
        <f t="shared" si="30"/>
        <v>49</v>
      </c>
      <c r="X113" s="50">
        <f t="shared" si="30"/>
        <v>74</v>
      </c>
      <c r="Y113" s="50">
        <f t="shared" si="30"/>
        <v>98</v>
      </c>
      <c r="Z113" s="50">
        <f t="shared" si="30"/>
        <v>147</v>
      </c>
      <c r="AA113" s="50">
        <f t="shared" si="30"/>
        <v>197</v>
      </c>
      <c r="AB113" s="50">
        <f t="shared" si="30"/>
        <v>269</v>
      </c>
      <c r="AC113" s="50">
        <f t="shared" si="30"/>
        <v>323</v>
      </c>
      <c r="AD113" s="50">
        <f t="shared" si="30"/>
        <v>377</v>
      </c>
      <c r="AE113" s="50">
        <f t="shared" si="30"/>
        <v>486</v>
      </c>
      <c r="AF113" s="50">
        <f t="shared" si="30"/>
        <v>595</v>
      </c>
      <c r="AG113" s="50">
        <f t="shared" si="30"/>
        <v>758</v>
      </c>
      <c r="AH113" s="50">
        <f t="shared" si="30"/>
        <v>922</v>
      </c>
      <c r="AI113" s="50">
        <f t="shared" si="30"/>
        <v>1087</v>
      </c>
      <c r="AJ113" s="50">
        <f t="shared" si="30"/>
        <v>1089</v>
      </c>
      <c r="AK113" s="50">
        <f t="shared" si="30"/>
        <v>1091</v>
      </c>
      <c r="AL113" s="50">
        <f t="shared" si="30"/>
        <v>1184</v>
      </c>
      <c r="AM113" s="50">
        <f t="shared" si="30"/>
        <v>1184</v>
      </c>
      <c r="AN113" s="50">
        <f t="shared" si="30"/>
        <v>1188</v>
      </c>
      <c r="AO113" s="50">
        <f t="shared" si="30"/>
        <v>1191</v>
      </c>
      <c r="AP113" s="50">
        <f t="shared" si="30"/>
        <v>1195</v>
      </c>
      <c r="AQ113" s="50">
        <f t="shared" si="30"/>
        <v>1196</v>
      </c>
      <c r="AR113" s="50">
        <f t="shared" si="30"/>
        <v>1200</v>
      </c>
      <c r="AS113" s="50">
        <f t="shared" si="30"/>
        <v>1203</v>
      </c>
      <c r="AT113" s="50">
        <f t="shared" si="30"/>
        <v>1206</v>
      </c>
      <c r="AU113" s="50">
        <f t="shared" si="30"/>
        <v>1210</v>
      </c>
      <c r="AV113" s="16"/>
    </row>
    <row r="114" spans="4:48">
      <c r="D114" s="1" t="s">
        <v>184</v>
      </c>
      <c r="E114" s="1"/>
      <c r="F114" s="4" t="s">
        <v>169</v>
      </c>
      <c r="H114" s="17"/>
      <c r="I114" s="63">
        <v>0</v>
      </c>
      <c r="J114" s="50">
        <f t="shared" si="29"/>
        <v>0</v>
      </c>
      <c r="K114" s="50">
        <f t="shared" si="29"/>
        <v>0</v>
      </c>
      <c r="L114" s="50">
        <f t="shared" si="29"/>
        <v>0</v>
      </c>
      <c r="M114" s="50">
        <f t="shared" si="29"/>
        <v>0</v>
      </c>
      <c r="N114" s="50">
        <f t="shared" si="29"/>
        <v>0</v>
      </c>
      <c r="O114" s="50">
        <f t="shared" si="29"/>
        <v>0</v>
      </c>
      <c r="P114" s="50">
        <f t="shared" si="29"/>
        <v>0</v>
      </c>
      <c r="Q114" s="50">
        <f t="shared" si="29"/>
        <v>0</v>
      </c>
      <c r="R114" s="50">
        <f t="shared" si="29"/>
        <v>0</v>
      </c>
      <c r="S114" s="50">
        <f t="shared" si="29"/>
        <v>0</v>
      </c>
      <c r="T114" s="50">
        <f t="shared" si="29"/>
        <v>0</v>
      </c>
      <c r="U114" s="50">
        <f t="shared" si="29"/>
        <v>10</v>
      </c>
      <c r="V114" s="50">
        <f t="shared" si="29"/>
        <v>10</v>
      </c>
      <c r="W114" s="50">
        <f t="shared" si="29"/>
        <v>20</v>
      </c>
      <c r="X114" s="50">
        <f t="shared" si="29"/>
        <v>49</v>
      </c>
      <c r="Y114" s="50">
        <f t="shared" si="29"/>
        <v>74</v>
      </c>
      <c r="Z114" s="50">
        <f t="shared" si="30"/>
        <v>98</v>
      </c>
      <c r="AA114" s="50">
        <f t="shared" si="30"/>
        <v>147</v>
      </c>
      <c r="AB114" s="50">
        <f t="shared" si="30"/>
        <v>197</v>
      </c>
      <c r="AC114" s="50">
        <f t="shared" si="30"/>
        <v>269</v>
      </c>
      <c r="AD114" s="50">
        <f t="shared" si="30"/>
        <v>323</v>
      </c>
      <c r="AE114" s="50">
        <f t="shared" si="30"/>
        <v>377</v>
      </c>
      <c r="AF114" s="50">
        <f t="shared" si="30"/>
        <v>486</v>
      </c>
      <c r="AG114" s="50">
        <f t="shared" si="30"/>
        <v>595</v>
      </c>
      <c r="AH114" s="50">
        <f t="shared" si="30"/>
        <v>758</v>
      </c>
      <c r="AI114" s="50">
        <f t="shared" si="30"/>
        <v>922</v>
      </c>
      <c r="AJ114" s="50">
        <f t="shared" si="30"/>
        <v>1087</v>
      </c>
      <c r="AK114" s="50">
        <f t="shared" si="30"/>
        <v>1089</v>
      </c>
      <c r="AL114" s="50">
        <f t="shared" si="30"/>
        <v>1091</v>
      </c>
      <c r="AM114" s="50">
        <f t="shared" si="30"/>
        <v>1184</v>
      </c>
      <c r="AN114" s="50">
        <f t="shared" si="30"/>
        <v>1184</v>
      </c>
      <c r="AO114" s="50">
        <f t="shared" si="30"/>
        <v>1188</v>
      </c>
      <c r="AP114" s="50">
        <f t="shared" si="30"/>
        <v>1191</v>
      </c>
      <c r="AQ114" s="50">
        <f t="shared" si="30"/>
        <v>1195</v>
      </c>
      <c r="AR114" s="50">
        <f t="shared" si="30"/>
        <v>1196</v>
      </c>
      <c r="AS114" s="50">
        <f t="shared" si="30"/>
        <v>1200</v>
      </c>
      <c r="AT114" s="50">
        <f t="shared" si="30"/>
        <v>1203</v>
      </c>
      <c r="AU114" s="50">
        <f t="shared" si="30"/>
        <v>1206</v>
      </c>
      <c r="AV114" s="16"/>
    </row>
    <row r="115" spans="4:48">
      <c r="H115" s="17"/>
      <c r="AV115" s="16"/>
    </row>
    <row r="116" spans="4:48">
      <c r="D116" s="1" t="s">
        <v>185</v>
      </c>
      <c r="F116" s="4" t="s">
        <v>169</v>
      </c>
      <c r="H116" s="17"/>
      <c r="I116" s="50">
        <f>SUM(I105:I114)</f>
        <v>0</v>
      </c>
      <c r="J116" s="50">
        <f>SUM(J105:J114)</f>
        <v>0</v>
      </c>
      <c r="K116" s="50">
        <f t="shared" ref="K116:AU116" si="31">SUM(K105:K114)</f>
        <v>0</v>
      </c>
      <c r="L116" s="50">
        <f t="shared" si="31"/>
        <v>10</v>
      </c>
      <c r="M116" s="50">
        <f t="shared" si="31"/>
        <v>20</v>
      </c>
      <c r="N116" s="50">
        <f t="shared" si="31"/>
        <v>40</v>
      </c>
      <c r="O116" s="50">
        <f t="shared" si="31"/>
        <v>89</v>
      </c>
      <c r="P116" s="50">
        <f t="shared" si="31"/>
        <v>163</v>
      </c>
      <c r="Q116" s="50">
        <f t="shared" si="31"/>
        <v>261</v>
      </c>
      <c r="R116" s="50">
        <f t="shared" si="31"/>
        <v>408</v>
      </c>
      <c r="S116" s="50">
        <f t="shared" si="31"/>
        <v>605</v>
      </c>
      <c r="T116" s="50">
        <f t="shared" si="31"/>
        <v>874</v>
      </c>
      <c r="U116" s="50">
        <f t="shared" si="31"/>
        <v>1197</v>
      </c>
      <c r="V116" s="50">
        <f t="shared" si="31"/>
        <v>1564</v>
      </c>
      <c r="W116" s="50">
        <f t="shared" si="31"/>
        <v>2040</v>
      </c>
      <c r="X116" s="50">
        <f t="shared" si="31"/>
        <v>2615</v>
      </c>
      <c r="Y116" s="50">
        <f t="shared" si="31"/>
        <v>3324</v>
      </c>
      <c r="Z116" s="50">
        <f t="shared" si="31"/>
        <v>4172</v>
      </c>
      <c r="AA116" s="50">
        <f t="shared" si="31"/>
        <v>5161</v>
      </c>
      <c r="AB116" s="50">
        <f t="shared" si="31"/>
        <v>6103</v>
      </c>
      <c r="AC116" s="50">
        <f t="shared" si="31"/>
        <v>6997</v>
      </c>
      <c r="AD116" s="50">
        <f t="shared" si="31"/>
        <v>7912</v>
      </c>
      <c r="AE116" s="50">
        <f t="shared" si="31"/>
        <v>8773</v>
      </c>
      <c r="AF116" s="50">
        <f t="shared" si="31"/>
        <v>9584</v>
      </c>
      <c r="AG116" s="50">
        <f t="shared" si="31"/>
        <v>10289</v>
      </c>
      <c r="AH116" s="50">
        <f t="shared" si="31"/>
        <v>10889</v>
      </c>
      <c r="AI116" s="50">
        <f t="shared" si="31"/>
        <v>11327</v>
      </c>
      <c r="AJ116" s="50">
        <f t="shared" si="31"/>
        <v>11605</v>
      </c>
      <c r="AK116" s="50">
        <f t="shared" si="31"/>
        <v>11721</v>
      </c>
      <c r="AL116" s="50">
        <f t="shared" si="31"/>
        <v>11838</v>
      </c>
      <c r="AM116" s="50">
        <f t="shared" si="31"/>
        <v>11957</v>
      </c>
      <c r="AN116" s="50">
        <f t="shared" si="31"/>
        <v>12076</v>
      </c>
      <c r="AO116" s="50">
        <f t="shared" si="31"/>
        <v>12197</v>
      </c>
      <c r="AP116" s="50">
        <f t="shared" si="31"/>
        <v>12319</v>
      </c>
      <c r="AQ116" s="50">
        <f t="shared" si="31"/>
        <v>12442</v>
      </c>
      <c r="AR116" s="50">
        <f t="shared" si="31"/>
        <v>12567</v>
      </c>
      <c r="AS116" s="50">
        <f t="shared" si="31"/>
        <v>12692</v>
      </c>
      <c r="AT116" s="50">
        <f t="shared" si="31"/>
        <v>12819</v>
      </c>
      <c r="AU116" s="50">
        <f t="shared" si="31"/>
        <v>12948</v>
      </c>
      <c r="AV116" s="16"/>
    </row>
    <row r="117" spans="4:48">
      <c r="H117" s="17"/>
      <c r="AV117" s="16"/>
    </row>
    <row r="118" spans="4:48">
      <c r="D118" s="1" t="s">
        <v>186</v>
      </c>
      <c r="F118" s="4" t="s">
        <v>169</v>
      </c>
      <c r="H118" s="17"/>
      <c r="I118" s="50">
        <f>'Base Fleet Plan'!I151+'Base Fleet Plan'!I164-I105</f>
        <v>887</v>
      </c>
      <c r="J118" s="50">
        <f>'Base Fleet Plan'!J151+'Base Fleet Plan'!J164-J105</f>
        <v>977</v>
      </c>
      <c r="K118" s="50">
        <f>'Base Fleet Plan'!K151+'Base Fleet Plan'!K164-K105</f>
        <v>976</v>
      </c>
      <c r="L118" s="50">
        <f>'Base Fleet Plan'!L151+'Base Fleet Plan'!L164-L105</f>
        <v>968</v>
      </c>
      <c r="M118" s="50">
        <f>'Base Fleet Plan'!M151+'Base Fleet Plan'!M164-M105</f>
        <v>968</v>
      </c>
      <c r="N118" s="50">
        <f>'Base Fleet Plan'!N151+'Base Fleet Plan'!N164-N105</f>
        <v>960</v>
      </c>
      <c r="O118" s="50">
        <f>'Base Fleet Plan'!O151+'Base Fleet Plan'!O164-O105</f>
        <v>931</v>
      </c>
      <c r="P118" s="50">
        <f>'Base Fleet Plan'!P151+'Base Fleet Plan'!P164-P105</f>
        <v>907</v>
      </c>
      <c r="Q118" s="50">
        <f>'Base Fleet Plan'!Q151+'Base Fleet Plan'!Q164-Q105</f>
        <v>884</v>
      </c>
      <c r="R118" s="50">
        <f>'Base Fleet Plan'!R151+'Base Fleet Plan'!R164-R105</f>
        <v>836</v>
      </c>
      <c r="S118" s="50">
        <f>'Base Fleet Plan'!S151+'Base Fleet Plan'!S164-S105</f>
        <v>787</v>
      </c>
      <c r="T118" s="50">
        <f>'Base Fleet Plan'!T151+'Base Fleet Plan'!T164-T105</f>
        <v>806</v>
      </c>
      <c r="U118" s="50">
        <f>'Base Fleet Plan'!U151+'Base Fleet Plan'!U164-U105</f>
        <v>752</v>
      </c>
      <c r="V118" s="50">
        <f>'Base Fleet Plan'!V151+'Base Fleet Plan'!V164-V105</f>
        <v>701</v>
      </c>
      <c r="W118" s="50">
        <f>'Base Fleet Plan'!W151+'Base Fleet Plan'!W164-W105</f>
        <v>593</v>
      </c>
      <c r="X118" s="50">
        <f>'Base Fleet Plan'!X151+'Base Fleet Plan'!X164-X105</f>
        <v>487</v>
      </c>
      <c r="Y118" s="50">
        <f>'Base Fleet Plan'!Y151+'Base Fleet Plan'!Y164-Y105</f>
        <v>325</v>
      </c>
      <c r="Z118" s="50">
        <f>'Base Fleet Plan'!Z151+'Base Fleet Plan'!Z164-Z105</f>
        <v>163</v>
      </c>
      <c r="AA118" s="50">
        <f>'Base Fleet Plan'!AA151+'Base Fleet Plan'!AA164-AA105</f>
        <v>0</v>
      </c>
      <c r="AB118" s="50">
        <f>'Base Fleet Plan'!AB151+'Base Fleet Plan'!AB164-AB105</f>
        <v>0</v>
      </c>
      <c r="AC118" s="50">
        <f>'Base Fleet Plan'!AC151+'Base Fleet Plan'!AC164-AC105</f>
        <v>0</v>
      </c>
      <c r="AD118" s="50">
        <f>'Base Fleet Plan'!AD151+'Base Fleet Plan'!AD164-AD105</f>
        <v>0</v>
      </c>
      <c r="AE118" s="50">
        <f>'Base Fleet Plan'!AE151+'Base Fleet Plan'!AE164-AE105</f>
        <v>0</v>
      </c>
      <c r="AF118" s="50">
        <f>'Base Fleet Plan'!AF151+'Base Fleet Plan'!AF164-AF105</f>
        <v>0</v>
      </c>
      <c r="AG118" s="50">
        <f>'Base Fleet Plan'!AG151+'Base Fleet Plan'!AG164-AG105</f>
        <v>0</v>
      </c>
      <c r="AH118" s="50">
        <f>'Base Fleet Plan'!AH151+'Base Fleet Plan'!AH164-AH105</f>
        <v>0</v>
      </c>
      <c r="AI118" s="50">
        <f>'Base Fleet Plan'!AI151+'Base Fleet Plan'!AI164-AI105</f>
        <v>0</v>
      </c>
      <c r="AJ118" s="50">
        <f>'Base Fleet Plan'!AJ151+'Base Fleet Plan'!AJ164-AJ105</f>
        <v>0</v>
      </c>
      <c r="AK118" s="50">
        <f>'Base Fleet Plan'!AK151+'Base Fleet Plan'!AK164-AK105</f>
        <v>0</v>
      </c>
      <c r="AL118" s="50">
        <f>'Base Fleet Plan'!AL151+'Base Fleet Plan'!AL164-AL105</f>
        <v>0</v>
      </c>
      <c r="AM118" s="50">
        <f>'Base Fleet Plan'!AM151+'Base Fleet Plan'!AM164-AM105</f>
        <v>0</v>
      </c>
      <c r="AN118" s="50">
        <f>'Base Fleet Plan'!AN151+'Base Fleet Plan'!AN164-AN105</f>
        <v>0</v>
      </c>
      <c r="AO118" s="50">
        <f>'Base Fleet Plan'!AO151+'Base Fleet Plan'!AO164-AO105</f>
        <v>0</v>
      </c>
      <c r="AP118" s="50">
        <f>'Base Fleet Plan'!AP151+'Base Fleet Plan'!AP164-AP105</f>
        <v>0</v>
      </c>
      <c r="AQ118" s="50">
        <f>'Base Fleet Plan'!AQ151+'Base Fleet Plan'!AQ164-AQ105</f>
        <v>0</v>
      </c>
      <c r="AR118" s="50">
        <f>'Base Fleet Plan'!AR151+'Base Fleet Plan'!AR164-AR105</f>
        <v>0</v>
      </c>
      <c r="AS118" s="50">
        <f>'Base Fleet Plan'!AS151+'Base Fleet Plan'!AS164-AS105</f>
        <v>0</v>
      </c>
      <c r="AT118" s="50">
        <f>'Base Fleet Plan'!AT151+'Base Fleet Plan'!AT164-AT105</f>
        <v>0</v>
      </c>
      <c r="AU118" s="50">
        <f>'Base Fleet Plan'!AU151+'Base Fleet Plan'!AU164-AU105</f>
        <v>0</v>
      </c>
      <c r="AV118" s="16"/>
    </row>
    <row r="119" spans="4:48">
      <c r="D119" s="1" t="s">
        <v>187</v>
      </c>
      <c r="F119" s="4" t="s">
        <v>169</v>
      </c>
      <c r="H119" s="17"/>
      <c r="I119" s="50">
        <f>'Base Fleet Plan'!I152+'Base Fleet Plan'!I165-I106</f>
        <v>887</v>
      </c>
      <c r="J119" s="50">
        <f>'Base Fleet Plan'!J152+'Base Fleet Plan'!J165-J106</f>
        <v>887</v>
      </c>
      <c r="K119" s="50">
        <f>'Base Fleet Plan'!K152+'Base Fleet Plan'!K165-K106</f>
        <v>977</v>
      </c>
      <c r="L119" s="50">
        <f>'Base Fleet Plan'!L152+'Base Fleet Plan'!L165-L106</f>
        <v>976</v>
      </c>
      <c r="M119" s="50">
        <f>'Base Fleet Plan'!M152+'Base Fleet Plan'!M165-M106</f>
        <v>968</v>
      </c>
      <c r="N119" s="50">
        <f>'Base Fleet Plan'!N152+'Base Fleet Plan'!N165-N106</f>
        <v>968</v>
      </c>
      <c r="O119" s="50">
        <f>'Base Fleet Plan'!O152+'Base Fleet Plan'!O165-O106</f>
        <v>960</v>
      </c>
      <c r="P119" s="50">
        <f>'Base Fleet Plan'!P152+'Base Fleet Plan'!P165-P106</f>
        <v>931</v>
      </c>
      <c r="Q119" s="50">
        <f>'Base Fleet Plan'!Q152+'Base Fleet Plan'!Q165-Q106</f>
        <v>907</v>
      </c>
      <c r="R119" s="50">
        <f>'Base Fleet Plan'!R152+'Base Fleet Plan'!R165-R106</f>
        <v>884</v>
      </c>
      <c r="S119" s="50">
        <f>'Base Fleet Plan'!S152+'Base Fleet Plan'!S165-S106</f>
        <v>836</v>
      </c>
      <c r="T119" s="50">
        <f>'Base Fleet Plan'!T152+'Base Fleet Plan'!T165-T106</f>
        <v>787</v>
      </c>
      <c r="U119" s="50">
        <f>'Base Fleet Plan'!U152+'Base Fleet Plan'!U165-U106</f>
        <v>806</v>
      </c>
      <c r="V119" s="50">
        <f>'Base Fleet Plan'!V152+'Base Fleet Plan'!V165-V106</f>
        <v>752</v>
      </c>
      <c r="W119" s="50">
        <f>'Base Fleet Plan'!W152+'Base Fleet Plan'!W165-W106</f>
        <v>701</v>
      </c>
      <c r="X119" s="50">
        <f>'Base Fleet Plan'!X152+'Base Fleet Plan'!X165-X106</f>
        <v>593</v>
      </c>
      <c r="Y119" s="50">
        <f>'Base Fleet Plan'!Y152+'Base Fleet Plan'!Y165-Y106</f>
        <v>487</v>
      </c>
      <c r="Z119" s="50">
        <f>'Base Fleet Plan'!Z152+'Base Fleet Plan'!Z165-Z106</f>
        <v>325</v>
      </c>
      <c r="AA119" s="50">
        <f>'Base Fleet Plan'!AA152+'Base Fleet Plan'!AA165-AA106</f>
        <v>163</v>
      </c>
      <c r="AB119" s="50">
        <f>'Base Fleet Plan'!AB152+'Base Fleet Plan'!AB165-AB106</f>
        <v>0</v>
      </c>
      <c r="AC119" s="50">
        <f>'Base Fleet Plan'!AC152+'Base Fleet Plan'!AC165-AC106</f>
        <v>0</v>
      </c>
      <c r="AD119" s="50">
        <f>'Base Fleet Plan'!AD152+'Base Fleet Plan'!AD165-AD106</f>
        <v>0</v>
      </c>
      <c r="AE119" s="50">
        <f>'Base Fleet Plan'!AE152+'Base Fleet Plan'!AE165-AE106</f>
        <v>0</v>
      </c>
      <c r="AF119" s="50">
        <f>'Base Fleet Plan'!AF152+'Base Fleet Plan'!AF165-AF106</f>
        <v>0</v>
      </c>
      <c r="AG119" s="50">
        <f>'Base Fleet Plan'!AG152+'Base Fleet Plan'!AG165-AG106</f>
        <v>0</v>
      </c>
      <c r="AH119" s="50">
        <f>'Base Fleet Plan'!AH152+'Base Fleet Plan'!AH165-AH106</f>
        <v>0</v>
      </c>
      <c r="AI119" s="50">
        <f>'Base Fleet Plan'!AI152+'Base Fleet Plan'!AI165-AI106</f>
        <v>0</v>
      </c>
      <c r="AJ119" s="50">
        <f>'Base Fleet Plan'!AJ152+'Base Fleet Plan'!AJ165-AJ106</f>
        <v>0</v>
      </c>
      <c r="AK119" s="50">
        <f>'Base Fleet Plan'!AK152+'Base Fleet Plan'!AK165-AK106</f>
        <v>0</v>
      </c>
      <c r="AL119" s="50">
        <f>'Base Fleet Plan'!AL152+'Base Fleet Plan'!AL165-AL106</f>
        <v>0</v>
      </c>
      <c r="AM119" s="50">
        <f>'Base Fleet Plan'!AM152+'Base Fleet Plan'!AM165-AM106</f>
        <v>0</v>
      </c>
      <c r="AN119" s="50">
        <f>'Base Fleet Plan'!AN152+'Base Fleet Plan'!AN165-AN106</f>
        <v>0</v>
      </c>
      <c r="AO119" s="50">
        <f>'Base Fleet Plan'!AO152+'Base Fleet Plan'!AO165-AO106</f>
        <v>0</v>
      </c>
      <c r="AP119" s="50">
        <f>'Base Fleet Plan'!AP152+'Base Fleet Plan'!AP165-AP106</f>
        <v>0</v>
      </c>
      <c r="AQ119" s="50">
        <f>'Base Fleet Plan'!AQ152+'Base Fleet Plan'!AQ165-AQ106</f>
        <v>0</v>
      </c>
      <c r="AR119" s="50">
        <f>'Base Fleet Plan'!AR152+'Base Fleet Plan'!AR165-AR106</f>
        <v>0</v>
      </c>
      <c r="AS119" s="50">
        <f>'Base Fleet Plan'!AS152+'Base Fleet Plan'!AS165-AS106</f>
        <v>0</v>
      </c>
      <c r="AT119" s="50">
        <f>'Base Fleet Plan'!AT152+'Base Fleet Plan'!AT165-AT106</f>
        <v>0</v>
      </c>
      <c r="AU119" s="50">
        <f>'Base Fleet Plan'!AU152+'Base Fleet Plan'!AU165-AU106</f>
        <v>0</v>
      </c>
      <c r="AV119" s="16"/>
    </row>
    <row r="120" spans="4:48">
      <c r="D120" s="1" t="s">
        <v>188</v>
      </c>
      <c r="F120" s="4" t="s">
        <v>169</v>
      </c>
      <c r="H120" s="17"/>
      <c r="I120" s="50">
        <f>'Base Fleet Plan'!I153+'Base Fleet Plan'!I166-I107</f>
        <v>887</v>
      </c>
      <c r="J120" s="50">
        <f>'Base Fleet Plan'!J153+'Base Fleet Plan'!J166-J107</f>
        <v>887</v>
      </c>
      <c r="K120" s="50">
        <f>'Base Fleet Plan'!K153+'Base Fleet Plan'!K166-K107</f>
        <v>887</v>
      </c>
      <c r="L120" s="50">
        <f>'Base Fleet Plan'!L153+'Base Fleet Plan'!L166-L107</f>
        <v>977</v>
      </c>
      <c r="M120" s="50">
        <f>'Base Fleet Plan'!M153+'Base Fleet Plan'!M166-M107</f>
        <v>976</v>
      </c>
      <c r="N120" s="50">
        <f>'Base Fleet Plan'!N153+'Base Fleet Plan'!N166-N107</f>
        <v>968</v>
      </c>
      <c r="O120" s="50">
        <f>'Base Fleet Plan'!O153+'Base Fleet Plan'!O166-O107</f>
        <v>968</v>
      </c>
      <c r="P120" s="50">
        <f>'Base Fleet Plan'!P153+'Base Fleet Plan'!P166-P107</f>
        <v>960</v>
      </c>
      <c r="Q120" s="50">
        <f>'Base Fleet Plan'!Q153+'Base Fleet Plan'!Q166-Q107</f>
        <v>931</v>
      </c>
      <c r="R120" s="50">
        <f>'Base Fleet Plan'!R153+'Base Fleet Plan'!R166-R107</f>
        <v>907</v>
      </c>
      <c r="S120" s="50">
        <f>'Base Fleet Plan'!S153+'Base Fleet Plan'!S166-S107</f>
        <v>884</v>
      </c>
      <c r="T120" s="50">
        <f>'Base Fleet Plan'!T153+'Base Fleet Plan'!T166-T107</f>
        <v>836</v>
      </c>
      <c r="U120" s="50">
        <f>'Base Fleet Plan'!U153+'Base Fleet Plan'!U166-U107</f>
        <v>787</v>
      </c>
      <c r="V120" s="50">
        <f>'Base Fleet Plan'!V153+'Base Fleet Plan'!V166-V107</f>
        <v>806</v>
      </c>
      <c r="W120" s="50">
        <f>'Base Fleet Plan'!W153+'Base Fleet Plan'!W166-W107</f>
        <v>752</v>
      </c>
      <c r="X120" s="50">
        <f>'Base Fleet Plan'!X153+'Base Fleet Plan'!X166-X107</f>
        <v>701</v>
      </c>
      <c r="Y120" s="50">
        <f>'Base Fleet Plan'!Y153+'Base Fleet Plan'!Y166-Y107</f>
        <v>593</v>
      </c>
      <c r="Z120" s="50">
        <f>'Base Fleet Plan'!Z153+'Base Fleet Plan'!Z166-Z107</f>
        <v>487</v>
      </c>
      <c r="AA120" s="50">
        <f>'Base Fleet Plan'!AA153+'Base Fleet Plan'!AA166-AA107</f>
        <v>325</v>
      </c>
      <c r="AB120" s="50">
        <f>'Base Fleet Plan'!AB153+'Base Fleet Plan'!AB166-AB107</f>
        <v>163</v>
      </c>
      <c r="AC120" s="50">
        <f>'Base Fleet Plan'!AC153+'Base Fleet Plan'!AC166-AC107</f>
        <v>0</v>
      </c>
      <c r="AD120" s="50">
        <f>'Base Fleet Plan'!AD153+'Base Fleet Plan'!AD166-AD107</f>
        <v>0</v>
      </c>
      <c r="AE120" s="50">
        <f>'Base Fleet Plan'!AE153+'Base Fleet Plan'!AE166-AE107</f>
        <v>0</v>
      </c>
      <c r="AF120" s="50">
        <f>'Base Fleet Plan'!AF153+'Base Fleet Plan'!AF166-AF107</f>
        <v>0</v>
      </c>
      <c r="AG120" s="50">
        <f>'Base Fleet Plan'!AG153+'Base Fleet Plan'!AG166-AG107</f>
        <v>0</v>
      </c>
      <c r="AH120" s="50">
        <f>'Base Fleet Plan'!AH153+'Base Fleet Plan'!AH166-AH107</f>
        <v>0</v>
      </c>
      <c r="AI120" s="50">
        <f>'Base Fleet Plan'!AI153+'Base Fleet Plan'!AI166-AI107</f>
        <v>0</v>
      </c>
      <c r="AJ120" s="50">
        <f>'Base Fleet Plan'!AJ153+'Base Fleet Plan'!AJ166-AJ107</f>
        <v>0</v>
      </c>
      <c r="AK120" s="50">
        <f>'Base Fleet Plan'!AK153+'Base Fleet Plan'!AK166-AK107</f>
        <v>0</v>
      </c>
      <c r="AL120" s="50">
        <f>'Base Fleet Plan'!AL153+'Base Fleet Plan'!AL166-AL107</f>
        <v>0</v>
      </c>
      <c r="AM120" s="50">
        <f>'Base Fleet Plan'!AM153+'Base Fleet Plan'!AM166-AM107</f>
        <v>0</v>
      </c>
      <c r="AN120" s="50">
        <f>'Base Fleet Plan'!AN153+'Base Fleet Plan'!AN166-AN107</f>
        <v>0</v>
      </c>
      <c r="AO120" s="50">
        <f>'Base Fleet Plan'!AO153+'Base Fleet Plan'!AO166-AO107</f>
        <v>0</v>
      </c>
      <c r="AP120" s="50">
        <f>'Base Fleet Plan'!AP153+'Base Fleet Plan'!AP166-AP107</f>
        <v>0</v>
      </c>
      <c r="AQ120" s="50">
        <f>'Base Fleet Plan'!AQ153+'Base Fleet Plan'!AQ166-AQ107</f>
        <v>0</v>
      </c>
      <c r="AR120" s="50">
        <f>'Base Fleet Plan'!AR153+'Base Fleet Plan'!AR166-AR107</f>
        <v>0</v>
      </c>
      <c r="AS120" s="50">
        <f>'Base Fleet Plan'!AS153+'Base Fleet Plan'!AS166-AS107</f>
        <v>0</v>
      </c>
      <c r="AT120" s="50">
        <f>'Base Fleet Plan'!AT153+'Base Fleet Plan'!AT166-AT107</f>
        <v>0</v>
      </c>
      <c r="AU120" s="50">
        <f>'Base Fleet Plan'!AU153+'Base Fleet Plan'!AU166-AU107</f>
        <v>0</v>
      </c>
      <c r="AV120" s="16"/>
    </row>
    <row r="121" spans="4:48">
      <c r="D121" s="1" t="s">
        <v>189</v>
      </c>
      <c r="F121" s="4" t="s">
        <v>169</v>
      </c>
      <c r="H121" s="17"/>
      <c r="I121" s="50">
        <f>'Base Fleet Plan'!I154+'Base Fleet Plan'!I167-I108</f>
        <v>887</v>
      </c>
      <c r="J121" s="50">
        <f>'Base Fleet Plan'!J154+'Base Fleet Plan'!J167-J108</f>
        <v>887</v>
      </c>
      <c r="K121" s="50">
        <f>'Base Fleet Plan'!K154+'Base Fleet Plan'!K167-K108</f>
        <v>887</v>
      </c>
      <c r="L121" s="50">
        <f>'Base Fleet Plan'!L154+'Base Fleet Plan'!L167-L108</f>
        <v>887</v>
      </c>
      <c r="M121" s="50">
        <f>'Base Fleet Plan'!M154+'Base Fleet Plan'!M167-M108</f>
        <v>977</v>
      </c>
      <c r="N121" s="50">
        <f>'Base Fleet Plan'!N154+'Base Fleet Plan'!N167-N108</f>
        <v>976</v>
      </c>
      <c r="O121" s="50">
        <f>'Base Fleet Plan'!O154+'Base Fleet Plan'!O167-O108</f>
        <v>968</v>
      </c>
      <c r="P121" s="50">
        <f>'Base Fleet Plan'!P154+'Base Fleet Plan'!P167-P108</f>
        <v>968</v>
      </c>
      <c r="Q121" s="50">
        <f>'Base Fleet Plan'!Q154+'Base Fleet Plan'!Q167-Q108</f>
        <v>960</v>
      </c>
      <c r="R121" s="50">
        <f>'Base Fleet Plan'!R154+'Base Fleet Plan'!R167-R108</f>
        <v>931</v>
      </c>
      <c r="S121" s="50">
        <f>'Base Fleet Plan'!S154+'Base Fleet Plan'!S167-S108</f>
        <v>907</v>
      </c>
      <c r="T121" s="50">
        <f>'Base Fleet Plan'!T154+'Base Fleet Plan'!T167-T108</f>
        <v>884</v>
      </c>
      <c r="U121" s="50">
        <f>'Base Fleet Plan'!U154+'Base Fleet Plan'!U167-U108</f>
        <v>836</v>
      </c>
      <c r="V121" s="50">
        <f>'Base Fleet Plan'!V154+'Base Fleet Plan'!V167-V108</f>
        <v>787</v>
      </c>
      <c r="W121" s="50">
        <f>'Base Fleet Plan'!W154+'Base Fleet Plan'!W167-W108</f>
        <v>806</v>
      </c>
      <c r="X121" s="50">
        <f>'Base Fleet Plan'!X154+'Base Fleet Plan'!X167-X108</f>
        <v>752</v>
      </c>
      <c r="Y121" s="50">
        <f>'Base Fleet Plan'!Y154+'Base Fleet Plan'!Y167-Y108</f>
        <v>701</v>
      </c>
      <c r="Z121" s="50">
        <f>'Base Fleet Plan'!Z154+'Base Fleet Plan'!Z167-Z108</f>
        <v>593</v>
      </c>
      <c r="AA121" s="50">
        <f>'Base Fleet Plan'!AA154+'Base Fleet Plan'!AA167-AA108</f>
        <v>487</v>
      </c>
      <c r="AB121" s="50">
        <f>'Base Fleet Plan'!AB154+'Base Fleet Plan'!AB167-AB108</f>
        <v>325</v>
      </c>
      <c r="AC121" s="50">
        <f>'Base Fleet Plan'!AC154+'Base Fleet Plan'!AC167-AC108</f>
        <v>163</v>
      </c>
      <c r="AD121" s="50">
        <f>'Base Fleet Plan'!AD154+'Base Fleet Plan'!AD167-AD108</f>
        <v>0</v>
      </c>
      <c r="AE121" s="50">
        <f>'Base Fleet Plan'!AE154+'Base Fleet Plan'!AE167-AE108</f>
        <v>0</v>
      </c>
      <c r="AF121" s="50">
        <f>'Base Fleet Plan'!AF154+'Base Fleet Plan'!AF167-AF108</f>
        <v>0</v>
      </c>
      <c r="AG121" s="50">
        <f>'Base Fleet Plan'!AG154+'Base Fleet Plan'!AG167-AG108</f>
        <v>0</v>
      </c>
      <c r="AH121" s="50">
        <f>'Base Fleet Plan'!AH154+'Base Fleet Plan'!AH167-AH108</f>
        <v>0</v>
      </c>
      <c r="AI121" s="50">
        <f>'Base Fleet Plan'!AI154+'Base Fleet Plan'!AI167-AI108</f>
        <v>0</v>
      </c>
      <c r="AJ121" s="50">
        <f>'Base Fleet Plan'!AJ154+'Base Fleet Plan'!AJ167-AJ108</f>
        <v>0</v>
      </c>
      <c r="AK121" s="50">
        <f>'Base Fleet Plan'!AK154+'Base Fleet Plan'!AK167-AK108</f>
        <v>0</v>
      </c>
      <c r="AL121" s="50">
        <f>'Base Fleet Plan'!AL154+'Base Fleet Plan'!AL167-AL108</f>
        <v>0</v>
      </c>
      <c r="AM121" s="50">
        <f>'Base Fleet Plan'!AM154+'Base Fleet Plan'!AM167-AM108</f>
        <v>0</v>
      </c>
      <c r="AN121" s="50">
        <f>'Base Fleet Plan'!AN154+'Base Fleet Plan'!AN167-AN108</f>
        <v>0</v>
      </c>
      <c r="AO121" s="50">
        <f>'Base Fleet Plan'!AO154+'Base Fleet Plan'!AO167-AO108</f>
        <v>0</v>
      </c>
      <c r="AP121" s="50">
        <f>'Base Fleet Plan'!AP154+'Base Fleet Plan'!AP167-AP108</f>
        <v>0</v>
      </c>
      <c r="AQ121" s="50">
        <f>'Base Fleet Plan'!AQ154+'Base Fleet Plan'!AQ167-AQ108</f>
        <v>0</v>
      </c>
      <c r="AR121" s="50">
        <f>'Base Fleet Plan'!AR154+'Base Fleet Plan'!AR167-AR108</f>
        <v>0</v>
      </c>
      <c r="AS121" s="50">
        <f>'Base Fleet Plan'!AS154+'Base Fleet Plan'!AS167-AS108</f>
        <v>0</v>
      </c>
      <c r="AT121" s="50">
        <f>'Base Fleet Plan'!AT154+'Base Fleet Plan'!AT167-AT108</f>
        <v>0</v>
      </c>
      <c r="AU121" s="50">
        <f>'Base Fleet Plan'!AU154+'Base Fleet Plan'!AU167-AU108</f>
        <v>0</v>
      </c>
      <c r="AV121" s="16"/>
    </row>
    <row r="122" spans="4:48">
      <c r="D122" s="1" t="s">
        <v>190</v>
      </c>
      <c r="F122" s="4" t="s">
        <v>169</v>
      </c>
      <c r="H122" s="17"/>
      <c r="I122" s="50">
        <f>'Base Fleet Plan'!I155+'Base Fleet Plan'!I168-I109</f>
        <v>887</v>
      </c>
      <c r="J122" s="50">
        <f>'Base Fleet Plan'!J155+'Base Fleet Plan'!J168-J109</f>
        <v>887</v>
      </c>
      <c r="K122" s="50">
        <f>'Base Fleet Plan'!K155+'Base Fleet Plan'!K168-K109</f>
        <v>887</v>
      </c>
      <c r="L122" s="50">
        <f>'Base Fleet Plan'!L155+'Base Fleet Plan'!L168-L109</f>
        <v>887</v>
      </c>
      <c r="M122" s="50">
        <f>'Base Fleet Plan'!M155+'Base Fleet Plan'!M168-M109</f>
        <v>887</v>
      </c>
      <c r="N122" s="50">
        <f>'Base Fleet Plan'!N155+'Base Fleet Plan'!N168-N109</f>
        <v>977</v>
      </c>
      <c r="O122" s="50">
        <f>'Base Fleet Plan'!O155+'Base Fleet Plan'!O168-O109</f>
        <v>976</v>
      </c>
      <c r="P122" s="50">
        <f>'Base Fleet Plan'!P155+'Base Fleet Plan'!P168-P109</f>
        <v>968</v>
      </c>
      <c r="Q122" s="50">
        <f>'Base Fleet Plan'!Q155+'Base Fleet Plan'!Q168-Q109</f>
        <v>968</v>
      </c>
      <c r="R122" s="50">
        <f>'Base Fleet Plan'!R155+'Base Fleet Plan'!R168-R109</f>
        <v>960</v>
      </c>
      <c r="S122" s="50">
        <f>'Base Fleet Plan'!S155+'Base Fleet Plan'!S168-S109</f>
        <v>931</v>
      </c>
      <c r="T122" s="50">
        <f>'Base Fleet Plan'!T155+'Base Fleet Plan'!T168-T109</f>
        <v>907</v>
      </c>
      <c r="U122" s="50">
        <f>'Base Fleet Plan'!U155+'Base Fleet Plan'!U168-U109</f>
        <v>884</v>
      </c>
      <c r="V122" s="50">
        <f>'Base Fleet Plan'!V155+'Base Fleet Plan'!V168-V109</f>
        <v>836</v>
      </c>
      <c r="W122" s="50">
        <f>'Base Fleet Plan'!W155+'Base Fleet Plan'!W168-W109</f>
        <v>787</v>
      </c>
      <c r="X122" s="50">
        <f>'Base Fleet Plan'!X155+'Base Fleet Plan'!X168-X109</f>
        <v>806</v>
      </c>
      <c r="Y122" s="50">
        <f>'Base Fleet Plan'!Y155+'Base Fleet Plan'!Y168-Y109</f>
        <v>752</v>
      </c>
      <c r="Z122" s="50">
        <f>'Base Fleet Plan'!Z155+'Base Fleet Plan'!Z168-Z109</f>
        <v>701</v>
      </c>
      <c r="AA122" s="50">
        <f>'Base Fleet Plan'!AA155+'Base Fleet Plan'!AA168-AA109</f>
        <v>593</v>
      </c>
      <c r="AB122" s="50">
        <f>'Base Fleet Plan'!AB155+'Base Fleet Plan'!AB168-AB109</f>
        <v>487</v>
      </c>
      <c r="AC122" s="50">
        <f>'Base Fleet Plan'!AC155+'Base Fleet Plan'!AC168-AC109</f>
        <v>325</v>
      </c>
      <c r="AD122" s="50">
        <f>'Base Fleet Plan'!AD155+'Base Fleet Plan'!AD168-AD109</f>
        <v>163</v>
      </c>
      <c r="AE122" s="50">
        <f>'Base Fleet Plan'!AE155+'Base Fleet Plan'!AE168-AE109</f>
        <v>0</v>
      </c>
      <c r="AF122" s="50">
        <f>'Base Fleet Plan'!AF155+'Base Fleet Plan'!AF168-AF109</f>
        <v>0</v>
      </c>
      <c r="AG122" s="50">
        <f>'Base Fleet Plan'!AG155+'Base Fleet Plan'!AG168-AG109</f>
        <v>0</v>
      </c>
      <c r="AH122" s="50">
        <f>'Base Fleet Plan'!AH155+'Base Fleet Plan'!AH168-AH109</f>
        <v>0</v>
      </c>
      <c r="AI122" s="50">
        <f>'Base Fleet Plan'!AI155+'Base Fleet Plan'!AI168-AI109</f>
        <v>0</v>
      </c>
      <c r="AJ122" s="50">
        <f>'Base Fleet Plan'!AJ155+'Base Fleet Plan'!AJ168-AJ109</f>
        <v>0</v>
      </c>
      <c r="AK122" s="50">
        <f>'Base Fleet Plan'!AK155+'Base Fleet Plan'!AK168-AK109</f>
        <v>0</v>
      </c>
      <c r="AL122" s="50">
        <f>'Base Fleet Plan'!AL155+'Base Fleet Plan'!AL168-AL109</f>
        <v>0</v>
      </c>
      <c r="AM122" s="50">
        <f>'Base Fleet Plan'!AM155+'Base Fleet Plan'!AM168-AM109</f>
        <v>0</v>
      </c>
      <c r="AN122" s="50">
        <f>'Base Fleet Plan'!AN155+'Base Fleet Plan'!AN168-AN109</f>
        <v>0</v>
      </c>
      <c r="AO122" s="50">
        <f>'Base Fleet Plan'!AO155+'Base Fleet Plan'!AO168-AO109</f>
        <v>0</v>
      </c>
      <c r="AP122" s="50">
        <f>'Base Fleet Plan'!AP155+'Base Fleet Plan'!AP168-AP109</f>
        <v>0</v>
      </c>
      <c r="AQ122" s="50">
        <f>'Base Fleet Plan'!AQ155+'Base Fleet Plan'!AQ168-AQ109</f>
        <v>0</v>
      </c>
      <c r="AR122" s="50">
        <f>'Base Fleet Plan'!AR155+'Base Fleet Plan'!AR168-AR109</f>
        <v>0</v>
      </c>
      <c r="AS122" s="50">
        <f>'Base Fleet Plan'!AS155+'Base Fleet Plan'!AS168-AS109</f>
        <v>0</v>
      </c>
      <c r="AT122" s="50">
        <f>'Base Fleet Plan'!AT155+'Base Fleet Plan'!AT168-AT109</f>
        <v>0</v>
      </c>
      <c r="AU122" s="50">
        <f>'Base Fleet Plan'!AU155+'Base Fleet Plan'!AU168-AU109</f>
        <v>0</v>
      </c>
      <c r="AV122" s="16"/>
    </row>
    <row r="123" spans="4:48">
      <c r="D123" s="1" t="s">
        <v>191</v>
      </c>
      <c r="F123" s="4" t="s">
        <v>169</v>
      </c>
      <c r="H123" s="17"/>
      <c r="I123" s="50">
        <f>'Base Fleet Plan'!I156+'Base Fleet Plan'!I169-I110</f>
        <v>887</v>
      </c>
      <c r="J123" s="50">
        <f>'Base Fleet Plan'!J156+'Base Fleet Plan'!J169-J110</f>
        <v>887</v>
      </c>
      <c r="K123" s="50">
        <f>'Base Fleet Plan'!K156+'Base Fleet Plan'!K169-K110</f>
        <v>887</v>
      </c>
      <c r="L123" s="50">
        <f>'Base Fleet Plan'!L156+'Base Fleet Plan'!L169-L110</f>
        <v>887</v>
      </c>
      <c r="M123" s="50">
        <f>'Base Fleet Plan'!M156+'Base Fleet Plan'!M169-M110</f>
        <v>887</v>
      </c>
      <c r="N123" s="50">
        <f>'Base Fleet Plan'!N156+'Base Fleet Plan'!N169-N110</f>
        <v>887</v>
      </c>
      <c r="O123" s="50">
        <f>'Base Fleet Plan'!O156+'Base Fleet Plan'!O169-O110</f>
        <v>977</v>
      </c>
      <c r="P123" s="50">
        <f>'Base Fleet Plan'!P156+'Base Fleet Plan'!P169-P110</f>
        <v>976</v>
      </c>
      <c r="Q123" s="50">
        <f>'Base Fleet Plan'!Q156+'Base Fleet Plan'!Q169-Q110</f>
        <v>968</v>
      </c>
      <c r="R123" s="50">
        <f>'Base Fleet Plan'!R156+'Base Fleet Plan'!R169-R110</f>
        <v>968</v>
      </c>
      <c r="S123" s="50">
        <f>'Base Fleet Plan'!S156+'Base Fleet Plan'!S169-S110</f>
        <v>960</v>
      </c>
      <c r="T123" s="50">
        <f>'Base Fleet Plan'!T156+'Base Fleet Plan'!T169-T110</f>
        <v>931</v>
      </c>
      <c r="U123" s="50">
        <f>'Base Fleet Plan'!U156+'Base Fleet Plan'!U169-U110</f>
        <v>907</v>
      </c>
      <c r="V123" s="50">
        <f>'Base Fleet Plan'!V156+'Base Fleet Plan'!V169-V110</f>
        <v>884</v>
      </c>
      <c r="W123" s="50">
        <f>'Base Fleet Plan'!W156+'Base Fleet Plan'!W169-W110</f>
        <v>836</v>
      </c>
      <c r="X123" s="50">
        <f>'Base Fleet Plan'!X156+'Base Fleet Plan'!X169-X110</f>
        <v>787</v>
      </c>
      <c r="Y123" s="50">
        <f>'Base Fleet Plan'!Y156+'Base Fleet Plan'!Y169-Y110</f>
        <v>806</v>
      </c>
      <c r="Z123" s="50">
        <f>'Base Fleet Plan'!Z156+'Base Fleet Plan'!Z169-Z110</f>
        <v>752</v>
      </c>
      <c r="AA123" s="50">
        <f>'Base Fleet Plan'!AA156+'Base Fleet Plan'!AA169-AA110</f>
        <v>701</v>
      </c>
      <c r="AB123" s="50">
        <f>'Base Fleet Plan'!AB156+'Base Fleet Plan'!AB169-AB110</f>
        <v>593</v>
      </c>
      <c r="AC123" s="50">
        <f>'Base Fleet Plan'!AC156+'Base Fleet Plan'!AC169-AC110</f>
        <v>487</v>
      </c>
      <c r="AD123" s="50">
        <f>'Base Fleet Plan'!AD156+'Base Fleet Plan'!AD169-AD110</f>
        <v>325</v>
      </c>
      <c r="AE123" s="50">
        <f>'Base Fleet Plan'!AE156+'Base Fleet Plan'!AE169-AE110</f>
        <v>163</v>
      </c>
      <c r="AF123" s="50">
        <f>'Base Fleet Plan'!AF156+'Base Fleet Plan'!AF169-AF110</f>
        <v>0</v>
      </c>
      <c r="AG123" s="50">
        <f>'Base Fleet Plan'!AG156+'Base Fleet Plan'!AG169-AG110</f>
        <v>0</v>
      </c>
      <c r="AH123" s="50">
        <f>'Base Fleet Plan'!AH156+'Base Fleet Plan'!AH169-AH110</f>
        <v>0</v>
      </c>
      <c r="AI123" s="50">
        <f>'Base Fleet Plan'!AI156+'Base Fleet Plan'!AI169-AI110</f>
        <v>0</v>
      </c>
      <c r="AJ123" s="50">
        <f>'Base Fleet Plan'!AJ156+'Base Fleet Plan'!AJ169-AJ110</f>
        <v>0</v>
      </c>
      <c r="AK123" s="50">
        <f>'Base Fleet Plan'!AK156+'Base Fleet Plan'!AK169-AK110</f>
        <v>0</v>
      </c>
      <c r="AL123" s="50">
        <f>'Base Fleet Plan'!AL156+'Base Fleet Plan'!AL169-AL110</f>
        <v>0</v>
      </c>
      <c r="AM123" s="50">
        <f>'Base Fleet Plan'!AM156+'Base Fleet Plan'!AM169-AM110</f>
        <v>0</v>
      </c>
      <c r="AN123" s="50">
        <f>'Base Fleet Plan'!AN156+'Base Fleet Plan'!AN169-AN110</f>
        <v>0</v>
      </c>
      <c r="AO123" s="50">
        <f>'Base Fleet Plan'!AO156+'Base Fleet Plan'!AO169-AO110</f>
        <v>0</v>
      </c>
      <c r="AP123" s="50">
        <f>'Base Fleet Plan'!AP156+'Base Fleet Plan'!AP169-AP110</f>
        <v>0</v>
      </c>
      <c r="AQ123" s="50">
        <f>'Base Fleet Plan'!AQ156+'Base Fleet Plan'!AQ169-AQ110</f>
        <v>0</v>
      </c>
      <c r="AR123" s="50">
        <f>'Base Fleet Plan'!AR156+'Base Fleet Plan'!AR169-AR110</f>
        <v>0</v>
      </c>
      <c r="AS123" s="50">
        <f>'Base Fleet Plan'!AS156+'Base Fleet Plan'!AS169-AS110</f>
        <v>0</v>
      </c>
      <c r="AT123" s="50">
        <f>'Base Fleet Plan'!AT156+'Base Fleet Plan'!AT169-AT110</f>
        <v>0</v>
      </c>
      <c r="AU123" s="50">
        <f>'Base Fleet Plan'!AU156+'Base Fleet Plan'!AU169-AU110</f>
        <v>0</v>
      </c>
      <c r="AV123" s="16"/>
    </row>
    <row r="124" spans="4:48">
      <c r="D124" s="1" t="s">
        <v>192</v>
      </c>
      <c r="F124" s="4" t="s">
        <v>169</v>
      </c>
      <c r="H124" s="17"/>
      <c r="I124" s="50">
        <f>'Base Fleet Plan'!I157+'Base Fleet Plan'!I170-I111</f>
        <v>887</v>
      </c>
      <c r="J124" s="50">
        <f>'Base Fleet Plan'!J157+'Base Fleet Plan'!J170-J111</f>
        <v>887</v>
      </c>
      <c r="K124" s="50">
        <f>'Base Fleet Plan'!K157+'Base Fleet Plan'!K170-K111</f>
        <v>887</v>
      </c>
      <c r="L124" s="50">
        <f>'Base Fleet Plan'!L157+'Base Fleet Plan'!L170-L111</f>
        <v>887</v>
      </c>
      <c r="M124" s="50">
        <f>'Base Fleet Plan'!M157+'Base Fleet Plan'!M170-M111</f>
        <v>887</v>
      </c>
      <c r="N124" s="50">
        <f>'Base Fleet Plan'!N157+'Base Fleet Plan'!N170-N111</f>
        <v>887</v>
      </c>
      <c r="O124" s="50">
        <f>'Base Fleet Plan'!O157+'Base Fleet Plan'!O170-O111</f>
        <v>887</v>
      </c>
      <c r="P124" s="50">
        <f>'Base Fleet Plan'!P157+'Base Fleet Plan'!P170-P111</f>
        <v>977</v>
      </c>
      <c r="Q124" s="50">
        <f>'Base Fleet Plan'!Q157+'Base Fleet Plan'!Q170-Q111</f>
        <v>976</v>
      </c>
      <c r="R124" s="50">
        <f>'Base Fleet Plan'!R157+'Base Fleet Plan'!R170-R111</f>
        <v>968</v>
      </c>
      <c r="S124" s="50">
        <f>'Base Fleet Plan'!S157+'Base Fleet Plan'!S170-S111</f>
        <v>968</v>
      </c>
      <c r="T124" s="50">
        <f>'Base Fleet Plan'!T157+'Base Fleet Plan'!T170-T111</f>
        <v>960</v>
      </c>
      <c r="U124" s="50">
        <f>'Base Fleet Plan'!U157+'Base Fleet Plan'!U170-U111</f>
        <v>931</v>
      </c>
      <c r="V124" s="50">
        <f>'Base Fleet Plan'!V157+'Base Fleet Plan'!V170-V111</f>
        <v>907</v>
      </c>
      <c r="W124" s="50">
        <f>'Base Fleet Plan'!W157+'Base Fleet Plan'!W170-W111</f>
        <v>884</v>
      </c>
      <c r="X124" s="50">
        <f>'Base Fleet Plan'!X157+'Base Fleet Plan'!X170-X111</f>
        <v>836</v>
      </c>
      <c r="Y124" s="50">
        <f>'Base Fleet Plan'!Y157+'Base Fleet Plan'!Y170-Y111</f>
        <v>787</v>
      </c>
      <c r="Z124" s="50">
        <f>'Base Fleet Plan'!Z157+'Base Fleet Plan'!Z170-Z111</f>
        <v>806</v>
      </c>
      <c r="AA124" s="50">
        <f>'Base Fleet Plan'!AA157+'Base Fleet Plan'!AA170-AA111</f>
        <v>752</v>
      </c>
      <c r="AB124" s="50">
        <f>'Base Fleet Plan'!AB157+'Base Fleet Plan'!AB170-AB111</f>
        <v>701</v>
      </c>
      <c r="AC124" s="50">
        <f>'Base Fleet Plan'!AC157+'Base Fleet Plan'!AC170-AC111</f>
        <v>593</v>
      </c>
      <c r="AD124" s="50">
        <f>'Base Fleet Plan'!AD157+'Base Fleet Plan'!AD170-AD111</f>
        <v>487</v>
      </c>
      <c r="AE124" s="50">
        <f>'Base Fleet Plan'!AE157+'Base Fleet Plan'!AE170-AE111</f>
        <v>325</v>
      </c>
      <c r="AF124" s="50">
        <f>'Base Fleet Plan'!AF157+'Base Fleet Plan'!AF170-AF111</f>
        <v>163</v>
      </c>
      <c r="AG124" s="50">
        <f>'Base Fleet Plan'!AG157+'Base Fleet Plan'!AG170-AG111</f>
        <v>0</v>
      </c>
      <c r="AH124" s="50">
        <f>'Base Fleet Plan'!AH157+'Base Fleet Plan'!AH170-AH111</f>
        <v>0</v>
      </c>
      <c r="AI124" s="50">
        <f>'Base Fleet Plan'!AI157+'Base Fleet Plan'!AI170-AI111</f>
        <v>0</v>
      </c>
      <c r="AJ124" s="50">
        <f>'Base Fleet Plan'!AJ157+'Base Fleet Plan'!AJ170-AJ111</f>
        <v>0</v>
      </c>
      <c r="AK124" s="50">
        <f>'Base Fleet Plan'!AK157+'Base Fleet Plan'!AK170-AK111</f>
        <v>0</v>
      </c>
      <c r="AL124" s="50">
        <f>'Base Fleet Plan'!AL157+'Base Fleet Plan'!AL170-AL111</f>
        <v>0</v>
      </c>
      <c r="AM124" s="50">
        <f>'Base Fleet Plan'!AM157+'Base Fleet Plan'!AM170-AM111</f>
        <v>0</v>
      </c>
      <c r="AN124" s="50">
        <f>'Base Fleet Plan'!AN157+'Base Fleet Plan'!AN170-AN111</f>
        <v>0</v>
      </c>
      <c r="AO124" s="50">
        <f>'Base Fleet Plan'!AO157+'Base Fleet Plan'!AO170-AO111</f>
        <v>0</v>
      </c>
      <c r="AP124" s="50">
        <f>'Base Fleet Plan'!AP157+'Base Fleet Plan'!AP170-AP111</f>
        <v>0</v>
      </c>
      <c r="AQ124" s="50">
        <f>'Base Fleet Plan'!AQ157+'Base Fleet Plan'!AQ170-AQ111</f>
        <v>0</v>
      </c>
      <c r="AR124" s="50">
        <f>'Base Fleet Plan'!AR157+'Base Fleet Plan'!AR170-AR111</f>
        <v>0</v>
      </c>
      <c r="AS124" s="50">
        <f>'Base Fleet Plan'!AS157+'Base Fleet Plan'!AS170-AS111</f>
        <v>0</v>
      </c>
      <c r="AT124" s="50">
        <f>'Base Fleet Plan'!AT157+'Base Fleet Plan'!AT170-AT111</f>
        <v>0</v>
      </c>
      <c r="AU124" s="50">
        <f>'Base Fleet Plan'!AU157+'Base Fleet Plan'!AU170-AU111</f>
        <v>0</v>
      </c>
      <c r="AV124" s="16"/>
    </row>
    <row r="125" spans="4:48">
      <c r="D125" s="1" t="s">
        <v>193</v>
      </c>
      <c r="F125" s="4" t="s">
        <v>169</v>
      </c>
      <c r="H125" s="17"/>
      <c r="I125" s="50">
        <f>'Base Fleet Plan'!I158+'Base Fleet Plan'!I171-I112</f>
        <v>887</v>
      </c>
      <c r="J125" s="50">
        <f>'Base Fleet Plan'!J158+'Base Fleet Plan'!J171-J112</f>
        <v>887</v>
      </c>
      <c r="K125" s="50">
        <f>'Base Fleet Plan'!K158+'Base Fleet Plan'!K171-K112</f>
        <v>887</v>
      </c>
      <c r="L125" s="50">
        <f>'Base Fleet Plan'!L158+'Base Fleet Plan'!L171-L112</f>
        <v>887</v>
      </c>
      <c r="M125" s="50">
        <f>'Base Fleet Plan'!M158+'Base Fleet Plan'!M171-M112</f>
        <v>887</v>
      </c>
      <c r="N125" s="50">
        <f>'Base Fleet Plan'!N158+'Base Fleet Plan'!N171-N112</f>
        <v>887</v>
      </c>
      <c r="O125" s="50">
        <f>'Base Fleet Plan'!O158+'Base Fleet Plan'!O171-O112</f>
        <v>887</v>
      </c>
      <c r="P125" s="50">
        <f>'Base Fleet Plan'!P158+'Base Fleet Plan'!P171-P112</f>
        <v>887</v>
      </c>
      <c r="Q125" s="50">
        <f>'Base Fleet Plan'!Q158+'Base Fleet Plan'!Q171-Q112</f>
        <v>977</v>
      </c>
      <c r="R125" s="50">
        <f>'Base Fleet Plan'!R158+'Base Fleet Plan'!R171-R112</f>
        <v>976</v>
      </c>
      <c r="S125" s="50">
        <f>'Base Fleet Plan'!S158+'Base Fleet Plan'!S171-S112</f>
        <v>968</v>
      </c>
      <c r="T125" s="50">
        <f>'Base Fleet Plan'!T158+'Base Fleet Plan'!T171-T112</f>
        <v>968</v>
      </c>
      <c r="U125" s="50">
        <f>'Base Fleet Plan'!U158+'Base Fleet Plan'!U171-U112</f>
        <v>960</v>
      </c>
      <c r="V125" s="50">
        <f>'Base Fleet Plan'!V158+'Base Fleet Plan'!V171-V112</f>
        <v>931</v>
      </c>
      <c r="W125" s="50">
        <f>'Base Fleet Plan'!W158+'Base Fleet Plan'!W171-W112</f>
        <v>907</v>
      </c>
      <c r="X125" s="50">
        <f>'Base Fleet Plan'!X158+'Base Fleet Plan'!X171-X112</f>
        <v>884</v>
      </c>
      <c r="Y125" s="50">
        <f>'Base Fleet Plan'!Y158+'Base Fleet Plan'!Y171-Y112</f>
        <v>836</v>
      </c>
      <c r="Z125" s="50">
        <f>'Base Fleet Plan'!Z158+'Base Fleet Plan'!Z171-Z112</f>
        <v>787</v>
      </c>
      <c r="AA125" s="50">
        <f>'Base Fleet Plan'!AA158+'Base Fleet Plan'!AA171-AA112</f>
        <v>806</v>
      </c>
      <c r="AB125" s="50">
        <f>'Base Fleet Plan'!AB158+'Base Fleet Plan'!AB171-AB112</f>
        <v>752</v>
      </c>
      <c r="AC125" s="50">
        <f>'Base Fleet Plan'!AC158+'Base Fleet Plan'!AC171-AC112</f>
        <v>701</v>
      </c>
      <c r="AD125" s="50">
        <f>'Base Fleet Plan'!AD158+'Base Fleet Plan'!AD171-AD112</f>
        <v>593</v>
      </c>
      <c r="AE125" s="50">
        <f>'Base Fleet Plan'!AE158+'Base Fleet Plan'!AE171-AE112</f>
        <v>487</v>
      </c>
      <c r="AF125" s="50">
        <f>'Base Fleet Plan'!AF158+'Base Fleet Plan'!AF171-AF112</f>
        <v>325</v>
      </c>
      <c r="AG125" s="50">
        <f>'Base Fleet Plan'!AG158+'Base Fleet Plan'!AG171-AG112</f>
        <v>163</v>
      </c>
      <c r="AH125" s="50">
        <f>'Base Fleet Plan'!AH158+'Base Fleet Plan'!AH171-AH112</f>
        <v>0</v>
      </c>
      <c r="AI125" s="50">
        <f>'Base Fleet Plan'!AI158+'Base Fleet Plan'!AI171-AI112</f>
        <v>0</v>
      </c>
      <c r="AJ125" s="50">
        <f>'Base Fleet Plan'!AJ158+'Base Fleet Plan'!AJ171-AJ112</f>
        <v>0</v>
      </c>
      <c r="AK125" s="50">
        <f>'Base Fleet Plan'!AK158+'Base Fleet Plan'!AK171-AK112</f>
        <v>0</v>
      </c>
      <c r="AL125" s="50">
        <f>'Base Fleet Plan'!AL158+'Base Fleet Plan'!AL171-AL112</f>
        <v>0</v>
      </c>
      <c r="AM125" s="50">
        <f>'Base Fleet Plan'!AM158+'Base Fleet Plan'!AM171-AM112</f>
        <v>0</v>
      </c>
      <c r="AN125" s="50">
        <f>'Base Fleet Plan'!AN158+'Base Fleet Plan'!AN171-AN112</f>
        <v>0</v>
      </c>
      <c r="AO125" s="50">
        <f>'Base Fleet Plan'!AO158+'Base Fleet Plan'!AO171-AO112</f>
        <v>0</v>
      </c>
      <c r="AP125" s="50">
        <f>'Base Fleet Plan'!AP158+'Base Fleet Plan'!AP171-AP112</f>
        <v>0</v>
      </c>
      <c r="AQ125" s="50">
        <f>'Base Fleet Plan'!AQ158+'Base Fleet Plan'!AQ171-AQ112</f>
        <v>0</v>
      </c>
      <c r="AR125" s="50">
        <f>'Base Fleet Plan'!AR158+'Base Fleet Plan'!AR171-AR112</f>
        <v>0</v>
      </c>
      <c r="AS125" s="50">
        <f>'Base Fleet Plan'!AS158+'Base Fleet Plan'!AS171-AS112</f>
        <v>0</v>
      </c>
      <c r="AT125" s="50">
        <f>'Base Fleet Plan'!AT158+'Base Fleet Plan'!AT171-AT112</f>
        <v>0</v>
      </c>
      <c r="AU125" s="50">
        <f>'Base Fleet Plan'!AU158+'Base Fleet Plan'!AU171-AU112</f>
        <v>0</v>
      </c>
      <c r="AV125" s="16"/>
    </row>
    <row r="126" spans="4:48">
      <c r="D126" s="1" t="s">
        <v>194</v>
      </c>
      <c r="F126" s="4" t="s">
        <v>169</v>
      </c>
      <c r="H126" s="17"/>
      <c r="I126" s="50">
        <f>'Base Fleet Plan'!I159+'Base Fleet Plan'!I172-I113</f>
        <v>887</v>
      </c>
      <c r="J126" s="50">
        <f>'Base Fleet Plan'!J159+'Base Fleet Plan'!J172-J113</f>
        <v>887</v>
      </c>
      <c r="K126" s="50">
        <f>'Base Fleet Plan'!K159+'Base Fleet Plan'!K172-K113</f>
        <v>887</v>
      </c>
      <c r="L126" s="50">
        <f>'Base Fleet Plan'!L159+'Base Fleet Plan'!L172-L113</f>
        <v>887</v>
      </c>
      <c r="M126" s="50">
        <f>'Base Fleet Plan'!M159+'Base Fleet Plan'!M172-M113</f>
        <v>887</v>
      </c>
      <c r="N126" s="50">
        <f>'Base Fleet Plan'!N159+'Base Fleet Plan'!N172-N113</f>
        <v>887</v>
      </c>
      <c r="O126" s="50">
        <f>'Base Fleet Plan'!O159+'Base Fleet Plan'!O172-O113</f>
        <v>887</v>
      </c>
      <c r="P126" s="50">
        <f>'Base Fleet Plan'!P159+'Base Fleet Plan'!P172-P113</f>
        <v>887</v>
      </c>
      <c r="Q126" s="50">
        <f>'Base Fleet Plan'!Q159+'Base Fleet Plan'!Q172-Q113</f>
        <v>887</v>
      </c>
      <c r="R126" s="50">
        <f>'Base Fleet Plan'!R159+'Base Fleet Plan'!R172-R113</f>
        <v>977</v>
      </c>
      <c r="S126" s="50">
        <f>'Base Fleet Plan'!S159+'Base Fleet Plan'!S172-S113</f>
        <v>976</v>
      </c>
      <c r="T126" s="50">
        <f>'Base Fleet Plan'!T159+'Base Fleet Plan'!T172-T113</f>
        <v>968</v>
      </c>
      <c r="U126" s="50">
        <f>'Base Fleet Plan'!U159+'Base Fleet Plan'!U172-U113</f>
        <v>968</v>
      </c>
      <c r="V126" s="50">
        <f>'Base Fleet Plan'!V159+'Base Fleet Plan'!V172-V113</f>
        <v>960</v>
      </c>
      <c r="W126" s="50">
        <f>'Base Fleet Plan'!W159+'Base Fleet Plan'!W172-W113</f>
        <v>931</v>
      </c>
      <c r="X126" s="50">
        <f>'Base Fleet Plan'!X159+'Base Fleet Plan'!X172-X113</f>
        <v>907</v>
      </c>
      <c r="Y126" s="50">
        <f>'Base Fleet Plan'!Y159+'Base Fleet Plan'!Y172-Y113</f>
        <v>884</v>
      </c>
      <c r="Z126" s="50">
        <f>'Base Fleet Plan'!Z159+'Base Fleet Plan'!Z172-Z113</f>
        <v>836</v>
      </c>
      <c r="AA126" s="50">
        <f>'Base Fleet Plan'!AA159+'Base Fleet Plan'!AA172-AA113</f>
        <v>787</v>
      </c>
      <c r="AB126" s="50">
        <f>'Base Fleet Plan'!AB159+'Base Fleet Plan'!AB172-AB113</f>
        <v>806</v>
      </c>
      <c r="AC126" s="50">
        <f>'Base Fleet Plan'!AC159+'Base Fleet Plan'!AC172-AC113</f>
        <v>752</v>
      </c>
      <c r="AD126" s="50">
        <f>'Base Fleet Plan'!AD159+'Base Fleet Plan'!AD172-AD113</f>
        <v>701</v>
      </c>
      <c r="AE126" s="50">
        <f>'Base Fleet Plan'!AE159+'Base Fleet Plan'!AE172-AE113</f>
        <v>593</v>
      </c>
      <c r="AF126" s="50">
        <f>'Base Fleet Plan'!AF159+'Base Fleet Plan'!AF172-AF113</f>
        <v>487</v>
      </c>
      <c r="AG126" s="50">
        <f>'Base Fleet Plan'!AG159+'Base Fleet Plan'!AG172-AG113</f>
        <v>325</v>
      </c>
      <c r="AH126" s="50">
        <f>'Base Fleet Plan'!AH159+'Base Fleet Plan'!AH172-AH113</f>
        <v>163</v>
      </c>
      <c r="AI126" s="50">
        <f>'Base Fleet Plan'!AI159+'Base Fleet Plan'!AI172-AI113</f>
        <v>0</v>
      </c>
      <c r="AJ126" s="50">
        <f>'Base Fleet Plan'!AJ159+'Base Fleet Plan'!AJ172-AJ113</f>
        <v>0</v>
      </c>
      <c r="AK126" s="50">
        <f>'Base Fleet Plan'!AK159+'Base Fleet Plan'!AK172-AK113</f>
        <v>0</v>
      </c>
      <c r="AL126" s="50">
        <f>'Base Fleet Plan'!AL159+'Base Fleet Plan'!AL172-AL113</f>
        <v>0</v>
      </c>
      <c r="AM126" s="50">
        <f>'Base Fleet Plan'!AM159+'Base Fleet Plan'!AM172-AM113</f>
        <v>0</v>
      </c>
      <c r="AN126" s="50">
        <f>'Base Fleet Plan'!AN159+'Base Fleet Plan'!AN172-AN113</f>
        <v>0</v>
      </c>
      <c r="AO126" s="50">
        <f>'Base Fleet Plan'!AO159+'Base Fleet Plan'!AO172-AO113</f>
        <v>0</v>
      </c>
      <c r="AP126" s="50">
        <f>'Base Fleet Plan'!AP159+'Base Fleet Plan'!AP172-AP113</f>
        <v>0</v>
      </c>
      <c r="AQ126" s="50">
        <f>'Base Fleet Plan'!AQ159+'Base Fleet Plan'!AQ172-AQ113</f>
        <v>0</v>
      </c>
      <c r="AR126" s="50">
        <f>'Base Fleet Plan'!AR159+'Base Fleet Plan'!AR172-AR113</f>
        <v>0</v>
      </c>
      <c r="AS126" s="50">
        <f>'Base Fleet Plan'!AS159+'Base Fleet Plan'!AS172-AS113</f>
        <v>0</v>
      </c>
      <c r="AT126" s="50">
        <f>'Base Fleet Plan'!AT159+'Base Fleet Plan'!AT172-AT113</f>
        <v>0</v>
      </c>
      <c r="AU126" s="50">
        <f>'Base Fleet Plan'!AU159+'Base Fleet Plan'!AU172-AU113</f>
        <v>0</v>
      </c>
      <c r="AV126" s="16"/>
    </row>
    <row r="127" spans="4:48">
      <c r="D127" s="1" t="s">
        <v>195</v>
      </c>
      <c r="F127" s="4" t="s">
        <v>169</v>
      </c>
      <c r="H127" s="17"/>
      <c r="I127" s="50">
        <f>'Base Fleet Plan'!I160+'Base Fleet Plan'!I173-I114</f>
        <v>888</v>
      </c>
      <c r="J127" s="50">
        <f>'Base Fleet Plan'!J160+'Base Fleet Plan'!J173-J114</f>
        <v>887</v>
      </c>
      <c r="K127" s="50">
        <f>'Base Fleet Plan'!K160+'Base Fleet Plan'!K173-K114</f>
        <v>887</v>
      </c>
      <c r="L127" s="50">
        <f>'Base Fleet Plan'!L160+'Base Fleet Plan'!L173-L114</f>
        <v>887</v>
      </c>
      <c r="M127" s="50">
        <f>'Base Fleet Plan'!M160+'Base Fleet Plan'!M173-M114</f>
        <v>887</v>
      </c>
      <c r="N127" s="50">
        <f>'Base Fleet Plan'!N160+'Base Fleet Plan'!N173-N114</f>
        <v>887</v>
      </c>
      <c r="O127" s="50">
        <f>'Base Fleet Plan'!O160+'Base Fleet Plan'!O173-O114</f>
        <v>887</v>
      </c>
      <c r="P127" s="50">
        <f>'Base Fleet Plan'!P160+'Base Fleet Plan'!P173-P114</f>
        <v>887</v>
      </c>
      <c r="Q127" s="50">
        <f>'Base Fleet Plan'!Q160+'Base Fleet Plan'!Q173-Q114</f>
        <v>887</v>
      </c>
      <c r="R127" s="50">
        <f>'Base Fleet Plan'!R160+'Base Fleet Plan'!R173-R114</f>
        <v>887</v>
      </c>
      <c r="S127" s="50">
        <f>'Base Fleet Plan'!S160+'Base Fleet Plan'!S173-S114</f>
        <v>977</v>
      </c>
      <c r="T127" s="50">
        <f>'Base Fleet Plan'!T160+'Base Fleet Plan'!T173-T114</f>
        <v>976</v>
      </c>
      <c r="U127" s="50">
        <f>'Base Fleet Plan'!U160+'Base Fleet Plan'!U173-U114</f>
        <v>968</v>
      </c>
      <c r="V127" s="50">
        <f>'Base Fleet Plan'!V160+'Base Fleet Plan'!V173-V114</f>
        <v>968</v>
      </c>
      <c r="W127" s="50">
        <f>'Base Fleet Plan'!W160+'Base Fleet Plan'!W173-W114</f>
        <v>960</v>
      </c>
      <c r="X127" s="50">
        <f>'Base Fleet Plan'!X160+'Base Fleet Plan'!X173-X114</f>
        <v>931</v>
      </c>
      <c r="Y127" s="50">
        <f>'Base Fleet Plan'!Y160+'Base Fleet Plan'!Y173-Y114</f>
        <v>907</v>
      </c>
      <c r="Z127" s="50">
        <f>'Base Fleet Plan'!Z160+'Base Fleet Plan'!Z173-Z114</f>
        <v>884</v>
      </c>
      <c r="AA127" s="50">
        <f>'Base Fleet Plan'!AA160+'Base Fleet Plan'!AA173-AA114</f>
        <v>836</v>
      </c>
      <c r="AB127" s="50">
        <f>'Base Fleet Plan'!AB160+'Base Fleet Plan'!AB173-AB114</f>
        <v>787</v>
      </c>
      <c r="AC127" s="50">
        <f>'Base Fleet Plan'!AC160+'Base Fleet Plan'!AC173-AC114</f>
        <v>806</v>
      </c>
      <c r="AD127" s="50">
        <f>'Base Fleet Plan'!AD160+'Base Fleet Plan'!AD173-AD114</f>
        <v>752</v>
      </c>
      <c r="AE127" s="50">
        <f>'Base Fleet Plan'!AE160+'Base Fleet Plan'!AE173-AE114</f>
        <v>701</v>
      </c>
      <c r="AF127" s="50">
        <f>'Base Fleet Plan'!AF160+'Base Fleet Plan'!AF173-AF114</f>
        <v>593</v>
      </c>
      <c r="AG127" s="50">
        <f>'Base Fleet Plan'!AG160+'Base Fleet Plan'!AG173-AG114</f>
        <v>487</v>
      </c>
      <c r="AH127" s="50">
        <f>'Base Fleet Plan'!AH160+'Base Fleet Plan'!AH173-AH114</f>
        <v>325</v>
      </c>
      <c r="AI127" s="50">
        <f>'Base Fleet Plan'!AI160+'Base Fleet Plan'!AI173-AI114</f>
        <v>163</v>
      </c>
      <c r="AJ127" s="50">
        <f>'Base Fleet Plan'!AJ160+'Base Fleet Plan'!AJ173-AJ114</f>
        <v>0</v>
      </c>
      <c r="AK127" s="50">
        <f>'Base Fleet Plan'!AK160+'Base Fleet Plan'!AK173-AK114</f>
        <v>0</v>
      </c>
      <c r="AL127" s="50">
        <f>'Base Fleet Plan'!AL160+'Base Fleet Plan'!AL173-AL114</f>
        <v>0</v>
      </c>
      <c r="AM127" s="50">
        <f>'Base Fleet Plan'!AM160+'Base Fleet Plan'!AM173-AM114</f>
        <v>0</v>
      </c>
      <c r="AN127" s="50">
        <f>'Base Fleet Plan'!AN160+'Base Fleet Plan'!AN173-AN114</f>
        <v>0</v>
      </c>
      <c r="AO127" s="50">
        <f>'Base Fleet Plan'!AO160+'Base Fleet Plan'!AO173-AO114</f>
        <v>0</v>
      </c>
      <c r="AP127" s="50">
        <f>'Base Fleet Plan'!AP160+'Base Fleet Plan'!AP173-AP114</f>
        <v>0</v>
      </c>
      <c r="AQ127" s="50">
        <f>'Base Fleet Plan'!AQ160+'Base Fleet Plan'!AQ173-AQ114</f>
        <v>0</v>
      </c>
      <c r="AR127" s="50">
        <f>'Base Fleet Plan'!AR160+'Base Fleet Plan'!AR173-AR114</f>
        <v>0</v>
      </c>
      <c r="AS127" s="50">
        <f>'Base Fleet Plan'!AS160+'Base Fleet Plan'!AS173-AS114</f>
        <v>0</v>
      </c>
      <c r="AT127" s="50">
        <f>'Base Fleet Plan'!AT160+'Base Fleet Plan'!AT173-AT114</f>
        <v>0</v>
      </c>
      <c r="AU127" s="50">
        <f>'Base Fleet Plan'!AU160+'Base Fleet Plan'!AU173-AU114</f>
        <v>0</v>
      </c>
      <c r="AV127" s="16"/>
    </row>
    <row r="128" spans="4:48">
      <c r="H128" s="1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6"/>
    </row>
    <row r="129" spans="4:48">
      <c r="D129" s="1" t="s">
        <v>196</v>
      </c>
      <c r="F129" s="65" t="s">
        <v>169</v>
      </c>
      <c r="H129" s="17"/>
      <c r="I129" s="50">
        <f>SUM(I118:I127)</f>
        <v>8871</v>
      </c>
      <c r="J129" s="50">
        <f t="shared" ref="J129:AU129" si="32">SUM(J118:J127)</f>
        <v>8960</v>
      </c>
      <c r="K129" s="50">
        <f t="shared" si="32"/>
        <v>9049</v>
      </c>
      <c r="L129" s="50">
        <f t="shared" si="32"/>
        <v>9130</v>
      </c>
      <c r="M129" s="50">
        <f t="shared" si="32"/>
        <v>9211</v>
      </c>
      <c r="N129" s="50">
        <f t="shared" si="32"/>
        <v>9284</v>
      </c>
      <c r="O129" s="50">
        <f t="shared" si="32"/>
        <v>9328</v>
      </c>
      <c r="P129" s="50">
        <f t="shared" si="32"/>
        <v>9348</v>
      </c>
      <c r="Q129" s="50">
        <f t="shared" si="32"/>
        <v>9345</v>
      </c>
      <c r="R129" s="50">
        <f t="shared" si="32"/>
        <v>9294</v>
      </c>
      <c r="S129" s="50">
        <f t="shared" si="32"/>
        <v>9194</v>
      </c>
      <c r="T129" s="50">
        <f t="shared" si="32"/>
        <v>9023</v>
      </c>
      <c r="U129" s="50">
        <f t="shared" si="32"/>
        <v>8799</v>
      </c>
      <c r="V129" s="50">
        <f t="shared" si="32"/>
        <v>8532</v>
      </c>
      <c r="W129" s="50">
        <f t="shared" si="32"/>
        <v>8157</v>
      </c>
      <c r="X129" s="50">
        <f t="shared" si="32"/>
        <v>7684</v>
      </c>
      <c r="Y129" s="50">
        <f t="shared" si="32"/>
        <v>7078</v>
      </c>
      <c r="Z129" s="50">
        <f t="shared" si="32"/>
        <v>6334</v>
      </c>
      <c r="AA129" s="50">
        <f t="shared" si="32"/>
        <v>5450</v>
      </c>
      <c r="AB129" s="50">
        <f t="shared" si="32"/>
        <v>4614</v>
      </c>
      <c r="AC129" s="50">
        <f t="shared" si="32"/>
        <v>3827</v>
      </c>
      <c r="AD129" s="50">
        <f t="shared" si="32"/>
        <v>3021</v>
      </c>
      <c r="AE129" s="50">
        <f t="shared" si="32"/>
        <v>2269</v>
      </c>
      <c r="AF129" s="50">
        <f t="shared" si="32"/>
        <v>1568</v>
      </c>
      <c r="AG129" s="50">
        <f t="shared" si="32"/>
        <v>975</v>
      </c>
      <c r="AH129" s="50">
        <f t="shared" si="32"/>
        <v>488</v>
      </c>
      <c r="AI129" s="50">
        <f t="shared" si="32"/>
        <v>163</v>
      </c>
      <c r="AJ129" s="50">
        <f t="shared" si="32"/>
        <v>0</v>
      </c>
      <c r="AK129" s="50">
        <f t="shared" si="32"/>
        <v>0</v>
      </c>
      <c r="AL129" s="50">
        <f t="shared" si="32"/>
        <v>0</v>
      </c>
      <c r="AM129" s="50">
        <f t="shared" si="32"/>
        <v>0</v>
      </c>
      <c r="AN129" s="50">
        <f t="shared" si="32"/>
        <v>0</v>
      </c>
      <c r="AO129" s="50">
        <f t="shared" si="32"/>
        <v>0</v>
      </c>
      <c r="AP129" s="50">
        <f t="shared" si="32"/>
        <v>0</v>
      </c>
      <c r="AQ129" s="50">
        <f t="shared" si="32"/>
        <v>0</v>
      </c>
      <c r="AR129" s="50">
        <f t="shared" si="32"/>
        <v>0</v>
      </c>
      <c r="AS129" s="50">
        <f t="shared" si="32"/>
        <v>0</v>
      </c>
      <c r="AT129" s="50">
        <f t="shared" si="32"/>
        <v>0</v>
      </c>
      <c r="AU129" s="50">
        <f t="shared" si="32"/>
        <v>0</v>
      </c>
      <c r="AV129" s="16"/>
    </row>
    <row r="130" spans="4:48">
      <c r="H130" s="17"/>
      <c r="AV130" s="16"/>
    </row>
    <row r="131" spans="4:48">
      <c r="D131" s="58" t="s">
        <v>80</v>
      </c>
      <c r="E131" s="57"/>
      <c r="F131" s="59" t="s">
        <v>150</v>
      </c>
      <c r="H131" s="17"/>
      <c r="AV131" s="16"/>
    </row>
    <row r="132" spans="4:48">
      <c r="D132" s="6"/>
      <c r="E132" s="53"/>
      <c r="F132" s="35"/>
      <c r="H132" s="17"/>
      <c r="AV132" s="16"/>
    </row>
    <row r="133" spans="4:48">
      <c r="D133" s="1" t="s">
        <v>174</v>
      </c>
      <c r="E133" s="1"/>
      <c r="F133" s="4" t="s">
        <v>169</v>
      </c>
      <c r="H133" s="17"/>
      <c r="I133" s="50">
        <f>ROUND(I$9*'Base Fleet Plan'!I$211,0)</f>
        <v>0</v>
      </c>
      <c r="J133" s="50">
        <f>ROUND(J$9*'Base Fleet Plan'!J$211,0)</f>
        <v>0</v>
      </c>
      <c r="K133" s="50">
        <f>ROUND(K$9*'Base Fleet Plan'!K$211,0)</f>
        <v>0</v>
      </c>
      <c r="L133" s="50">
        <f>ROUND(L$9*'Base Fleet Plan'!L$211,0)</f>
        <v>12</v>
      </c>
      <c r="M133" s="50">
        <f>ROUND(M$9*'Base Fleet Plan'!M$211,0)</f>
        <v>12</v>
      </c>
      <c r="N133" s="50">
        <f>ROUND(N$9*'Base Fleet Plan'!N$211,0)</f>
        <v>24</v>
      </c>
      <c r="O133" s="50">
        <f>ROUND(O$9*'Base Fleet Plan'!O$211,0)</f>
        <v>59</v>
      </c>
      <c r="P133" s="50">
        <f>ROUND(P$9*'Base Fleet Plan'!P$211,0)</f>
        <v>89</v>
      </c>
      <c r="Q133" s="50">
        <f>ROUND(Q$9*'Base Fleet Plan'!Q$211,0)</f>
        <v>119</v>
      </c>
      <c r="R133" s="50">
        <f>ROUND(R$9*'Base Fleet Plan'!R$211,0)</f>
        <v>178</v>
      </c>
      <c r="S133" s="50">
        <f>ROUND(S$9*'Base Fleet Plan'!S$211,0)</f>
        <v>238</v>
      </c>
      <c r="T133" s="50">
        <f>ROUND(T$9*'Base Fleet Plan'!T$211,0)</f>
        <v>325</v>
      </c>
      <c r="U133" s="50">
        <f>ROUND(U$9*'Base Fleet Plan'!U$211,0)</f>
        <v>390</v>
      </c>
      <c r="V133" s="50">
        <f>ROUND(V$9*'Base Fleet Plan'!V$211,0)</f>
        <v>456</v>
      </c>
      <c r="W133" s="50">
        <f>ROUND(W$9*'Base Fleet Plan'!W$211,0)</f>
        <v>587</v>
      </c>
      <c r="X133" s="50">
        <f>ROUND(X$9*'Base Fleet Plan'!X$211,0)</f>
        <v>718</v>
      </c>
      <c r="Y133" s="50">
        <f>ROUND(Y$9*'Base Fleet Plan'!Y$211,0)</f>
        <v>917</v>
      </c>
      <c r="Z133" s="50">
        <f>ROUND(Z$9*'Base Fleet Plan'!Z$211,0)</f>
        <v>1114</v>
      </c>
      <c r="AA133" s="50">
        <f>ROUND(AA$9*'Base Fleet Plan'!AA$211,0)</f>
        <v>1314</v>
      </c>
      <c r="AB133" s="50">
        <f>ROUND(AB$9*'Base Fleet Plan'!AB$211,0)</f>
        <v>1317</v>
      </c>
      <c r="AC133" s="50">
        <f>ROUND(AC$9*'Base Fleet Plan'!AC$211,0)</f>
        <v>1318</v>
      </c>
      <c r="AD133" s="50">
        <f>ROUND(AD$9*'Base Fleet Plan'!AD$211,0)</f>
        <v>1431</v>
      </c>
      <c r="AE133" s="50">
        <f>ROUND(AE$9*'Base Fleet Plan'!AE$211,0)</f>
        <v>1431</v>
      </c>
      <c r="AF133" s="50">
        <f>ROUND(AF$9*'Base Fleet Plan'!AF$211,0)</f>
        <v>1436</v>
      </c>
      <c r="AG133" s="50">
        <f>ROUND(AG$9*'Base Fleet Plan'!AG$211,0)</f>
        <v>1439</v>
      </c>
      <c r="AH133" s="50">
        <f>ROUND(AH$9*'Base Fleet Plan'!AH$211,0)</f>
        <v>1442</v>
      </c>
      <c r="AI133" s="50">
        <f>ROUND(AI$9*'Base Fleet Plan'!AI$211,0)</f>
        <v>1448</v>
      </c>
      <c r="AJ133" s="50">
        <f>ROUND(AJ$9*'Base Fleet Plan'!AJ$211,0)</f>
        <v>1450</v>
      </c>
      <c r="AK133" s="50">
        <f>ROUND(AK$9*'Base Fleet Plan'!AK$211,0)</f>
        <v>1454</v>
      </c>
      <c r="AL133" s="50">
        <f>ROUND(AL$9*'Base Fleet Plan'!AL$211,0)</f>
        <v>1459</v>
      </c>
      <c r="AM133" s="50">
        <f>ROUND(AM$9*'Base Fleet Plan'!AM$211,0)</f>
        <v>1461</v>
      </c>
      <c r="AN133" s="50">
        <f>ROUND(AN$9*'Base Fleet Plan'!AN$211,0)</f>
        <v>1575</v>
      </c>
      <c r="AO133" s="50">
        <f>ROUND(AO$9*'Base Fleet Plan'!AO$211,0)</f>
        <v>1577</v>
      </c>
      <c r="AP133" s="50">
        <f>ROUND(AP$9*'Base Fleet Plan'!AP$211,0)</f>
        <v>1584</v>
      </c>
      <c r="AQ133" s="50">
        <f>ROUND(AQ$9*'Base Fleet Plan'!AQ$211,0)</f>
        <v>1588</v>
      </c>
      <c r="AR133" s="50">
        <f>ROUND(AR$9*'Base Fleet Plan'!AR$211,0)</f>
        <v>1592</v>
      </c>
      <c r="AS133" s="50">
        <f>ROUND(AS$9*'Base Fleet Plan'!AS$211,0)</f>
        <v>1600</v>
      </c>
      <c r="AT133" s="50">
        <f>ROUND(AT$9*'Base Fleet Plan'!AT$211,0)</f>
        <v>1603</v>
      </c>
      <c r="AU133" s="50">
        <f>ROUND(AU$9*'Base Fleet Plan'!AU$211,0)</f>
        <v>1609</v>
      </c>
      <c r="AV133" s="16"/>
    </row>
    <row r="134" spans="4:48">
      <c r="D134" s="6"/>
      <c r="E134" s="53"/>
      <c r="F134" s="35"/>
      <c r="H134" s="17"/>
      <c r="AV134" s="16"/>
    </row>
    <row r="135" spans="4:48">
      <c r="D135" s="1" t="s">
        <v>175</v>
      </c>
      <c r="E135" s="1"/>
      <c r="F135" s="4" t="s">
        <v>169</v>
      </c>
      <c r="H135" s="17"/>
      <c r="I135" s="63">
        <f>I133+H144</f>
        <v>0</v>
      </c>
      <c r="J135" s="50">
        <f>J133</f>
        <v>0</v>
      </c>
      <c r="K135" s="50">
        <f t="shared" ref="K135:AU135" si="33">K133</f>
        <v>0</v>
      </c>
      <c r="L135" s="50">
        <f t="shared" si="33"/>
        <v>12</v>
      </c>
      <c r="M135" s="50">
        <f t="shared" si="33"/>
        <v>12</v>
      </c>
      <c r="N135" s="50">
        <f t="shared" si="33"/>
        <v>24</v>
      </c>
      <c r="O135" s="50">
        <f t="shared" si="33"/>
        <v>59</v>
      </c>
      <c r="P135" s="50">
        <f t="shared" si="33"/>
        <v>89</v>
      </c>
      <c r="Q135" s="50">
        <f t="shared" si="33"/>
        <v>119</v>
      </c>
      <c r="R135" s="50">
        <f t="shared" si="33"/>
        <v>178</v>
      </c>
      <c r="S135" s="50">
        <f t="shared" si="33"/>
        <v>238</v>
      </c>
      <c r="T135" s="50">
        <f t="shared" si="33"/>
        <v>325</v>
      </c>
      <c r="U135" s="50">
        <f t="shared" si="33"/>
        <v>390</v>
      </c>
      <c r="V135" s="50">
        <f t="shared" si="33"/>
        <v>456</v>
      </c>
      <c r="W135" s="50">
        <f t="shared" si="33"/>
        <v>587</v>
      </c>
      <c r="X135" s="50">
        <f t="shared" si="33"/>
        <v>718</v>
      </c>
      <c r="Y135" s="50">
        <f t="shared" si="33"/>
        <v>917</v>
      </c>
      <c r="Z135" s="50">
        <f t="shared" si="33"/>
        <v>1114</v>
      </c>
      <c r="AA135" s="50">
        <f t="shared" si="33"/>
        <v>1314</v>
      </c>
      <c r="AB135" s="50">
        <f t="shared" si="33"/>
        <v>1317</v>
      </c>
      <c r="AC135" s="50">
        <f t="shared" si="33"/>
        <v>1318</v>
      </c>
      <c r="AD135" s="50">
        <f t="shared" si="33"/>
        <v>1431</v>
      </c>
      <c r="AE135" s="50">
        <f t="shared" si="33"/>
        <v>1431</v>
      </c>
      <c r="AF135" s="50">
        <f t="shared" si="33"/>
        <v>1436</v>
      </c>
      <c r="AG135" s="50">
        <f t="shared" si="33"/>
        <v>1439</v>
      </c>
      <c r="AH135" s="50">
        <f t="shared" si="33"/>
        <v>1442</v>
      </c>
      <c r="AI135" s="50">
        <f t="shared" si="33"/>
        <v>1448</v>
      </c>
      <c r="AJ135" s="50">
        <f t="shared" si="33"/>
        <v>1450</v>
      </c>
      <c r="AK135" s="50">
        <f t="shared" si="33"/>
        <v>1454</v>
      </c>
      <c r="AL135" s="50">
        <f t="shared" si="33"/>
        <v>1459</v>
      </c>
      <c r="AM135" s="50">
        <f t="shared" si="33"/>
        <v>1461</v>
      </c>
      <c r="AN135" s="50">
        <f t="shared" si="33"/>
        <v>1575</v>
      </c>
      <c r="AO135" s="50">
        <f t="shared" si="33"/>
        <v>1577</v>
      </c>
      <c r="AP135" s="50">
        <f t="shared" si="33"/>
        <v>1584</v>
      </c>
      <c r="AQ135" s="50">
        <f t="shared" si="33"/>
        <v>1588</v>
      </c>
      <c r="AR135" s="50">
        <f t="shared" si="33"/>
        <v>1592</v>
      </c>
      <c r="AS135" s="50">
        <f t="shared" si="33"/>
        <v>1600</v>
      </c>
      <c r="AT135" s="50">
        <f t="shared" si="33"/>
        <v>1603</v>
      </c>
      <c r="AU135" s="50">
        <f t="shared" si="33"/>
        <v>1609</v>
      </c>
      <c r="AV135" s="16"/>
    </row>
    <row r="136" spans="4:48">
      <c r="D136" s="1" t="s">
        <v>176</v>
      </c>
      <c r="E136" s="1"/>
      <c r="F136" s="4" t="s">
        <v>169</v>
      </c>
      <c r="H136" s="17"/>
      <c r="I136" s="63">
        <v>0</v>
      </c>
      <c r="J136" s="50">
        <f>I135</f>
        <v>0</v>
      </c>
      <c r="K136" s="50">
        <f t="shared" ref="K136:AU143" si="34">J135</f>
        <v>0</v>
      </c>
      <c r="L136" s="50">
        <f t="shared" si="34"/>
        <v>0</v>
      </c>
      <c r="M136" s="50">
        <f t="shared" si="34"/>
        <v>12</v>
      </c>
      <c r="N136" s="50">
        <f t="shared" si="34"/>
        <v>12</v>
      </c>
      <c r="O136" s="50">
        <f t="shared" si="34"/>
        <v>24</v>
      </c>
      <c r="P136" s="50">
        <f t="shared" si="34"/>
        <v>59</v>
      </c>
      <c r="Q136" s="50">
        <f t="shared" si="34"/>
        <v>89</v>
      </c>
      <c r="R136" s="50">
        <f t="shared" si="34"/>
        <v>119</v>
      </c>
      <c r="S136" s="50">
        <f t="shared" si="34"/>
        <v>178</v>
      </c>
      <c r="T136" s="50">
        <f t="shared" si="34"/>
        <v>238</v>
      </c>
      <c r="U136" s="50">
        <f t="shared" si="34"/>
        <v>325</v>
      </c>
      <c r="V136" s="50">
        <f t="shared" si="34"/>
        <v>390</v>
      </c>
      <c r="W136" s="50">
        <f t="shared" si="34"/>
        <v>456</v>
      </c>
      <c r="X136" s="50">
        <f t="shared" si="34"/>
        <v>587</v>
      </c>
      <c r="Y136" s="50">
        <f t="shared" si="34"/>
        <v>718</v>
      </c>
      <c r="Z136" s="50">
        <f t="shared" si="34"/>
        <v>917</v>
      </c>
      <c r="AA136" s="50">
        <f t="shared" si="34"/>
        <v>1114</v>
      </c>
      <c r="AB136" s="50">
        <f t="shared" si="34"/>
        <v>1314</v>
      </c>
      <c r="AC136" s="50">
        <f t="shared" si="34"/>
        <v>1317</v>
      </c>
      <c r="AD136" s="50">
        <f t="shared" si="34"/>
        <v>1318</v>
      </c>
      <c r="AE136" s="50">
        <f t="shared" si="34"/>
        <v>1431</v>
      </c>
      <c r="AF136" s="50">
        <f t="shared" si="34"/>
        <v>1431</v>
      </c>
      <c r="AG136" s="50">
        <f t="shared" si="34"/>
        <v>1436</v>
      </c>
      <c r="AH136" s="50">
        <f t="shared" si="34"/>
        <v>1439</v>
      </c>
      <c r="AI136" s="50">
        <f t="shared" si="34"/>
        <v>1442</v>
      </c>
      <c r="AJ136" s="50">
        <f t="shared" si="34"/>
        <v>1448</v>
      </c>
      <c r="AK136" s="50">
        <f t="shared" si="34"/>
        <v>1450</v>
      </c>
      <c r="AL136" s="50">
        <f t="shared" si="34"/>
        <v>1454</v>
      </c>
      <c r="AM136" s="50">
        <f t="shared" si="34"/>
        <v>1459</v>
      </c>
      <c r="AN136" s="50">
        <f t="shared" si="34"/>
        <v>1461</v>
      </c>
      <c r="AO136" s="50">
        <f t="shared" si="34"/>
        <v>1575</v>
      </c>
      <c r="AP136" s="50">
        <f t="shared" si="34"/>
        <v>1577</v>
      </c>
      <c r="AQ136" s="50">
        <f t="shared" si="34"/>
        <v>1584</v>
      </c>
      <c r="AR136" s="50">
        <f t="shared" si="34"/>
        <v>1588</v>
      </c>
      <c r="AS136" s="50">
        <f t="shared" si="34"/>
        <v>1592</v>
      </c>
      <c r="AT136" s="50">
        <f t="shared" si="34"/>
        <v>1600</v>
      </c>
      <c r="AU136" s="50">
        <f t="shared" si="34"/>
        <v>1603</v>
      </c>
      <c r="AV136" s="16"/>
    </row>
    <row r="137" spans="4:48">
      <c r="D137" s="1" t="s">
        <v>177</v>
      </c>
      <c r="E137" s="1"/>
      <c r="F137" s="4" t="s">
        <v>169</v>
      </c>
      <c r="H137" s="17"/>
      <c r="I137" s="63">
        <v>0</v>
      </c>
      <c r="J137" s="50">
        <f t="shared" ref="J137:Y144" si="35">I136</f>
        <v>0</v>
      </c>
      <c r="K137" s="50">
        <f t="shared" si="35"/>
        <v>0</v>
      </c>
      <c r="L137" s="50">
        <f t="shared" si="35"/>
        <v>0</v>
      </c>
      <c r="M137" s="50">
        <f t="shared" si="35"/>
        <v>0</v>
      </c>
      <c r="N137" s="50">
        <f t="shared" si="35"/>
        <v>12</v>
      </c>
      <c r="O137" s="50">
        <f t="shared" si="35"/>
        <v>12</v>
      </c>
      <c r="P137" s="50">
        <f t="shared" si="35"/>
        <v>24</v>
      </c>
      <c r="Q137" s="50">
        <f t="shared" si="35"/>
        <v>59</v>
      </c>
      <c r="R137" s="50">
        <f t="shared" si="35"/>
        <v>89</v>
      </c>
      <c r="S137" s="50">
        <f t="shared" si="35"/>
        <v>119</v>
      </c>
      <c r="T137" s="50">
        <f t="shared" si="35"/>
        <v>178</v>
      </c>
      <c r="U137" s="50">
        <f t="shared" si="35"/>
        <v>238</v>
      </c>
      <c r="V137" s="50">
        <f t="shared" si="35"/>
        <v>325</v>
      </c>
      <c r="W137" s="50">
        <f t="shared" si="35"/>
        <v>390</v>
      </c>
      <c r="X137" s="50">
        <f t="shared" si="35"/>
        <v>456</v>
      </c>
      <c r="Y137" s="50">
        <f t="shared" si="35"/>
        <v>587</v>
      </c>
      <c r="Z137" s="50">
        <f t="shared" si="34"/>
        <v>718</v>
      </c>
      <c r="AA137" s="50">
        <f t="shared" si="34"/>
        <v>917</v>
      </c>
      <c r="AB137" s="50">
        <f t="shared" si="34"/>
        <v>1114</v>
      </c>
      <c r="AC137" s="50">
        <f t="shared" si="34"/>
        <v>1314</v>
      </c>
      <c r="AD137" s="50">
        <f t="shared" si="34"/>
        <v>1317</v>
      </c>
      <c r="AE137" s="50">
        <f t="shared" si="34"/>
        <v>1318</v>
      </c>
      <c r="AF137" s="50">
        <f t="shared" si="34"/>
        <v>1431</v>
      </c>
      <c r="AG137" s="50">
        <f t="shared" si="34"/>
        <v>1431</v>
      </c>
      <c r="AH137" s="50">
        <f t="shared" si="34"/>
        <v>1436</v>
      </c>
      <c r="AI137" s="50">
        <f t="shared" si="34"/>
        <v>1439</v>
      </c>
      <c r="AJ137" s="50">
        <f t="shared" si="34"/>
        <v>1442</v>
      </c>
      <c r="AK137" s="50">
        <f t="shared" si="34"/>
        <v>1448</v>
      </c>
      <c r="AL137" s="50">
        <f t="shared" si="34"/>
        <v>1450</v>
      </c>
      <c r="AM137" s="50">
        <f t="shared" si="34"/>
        <v>1454</v>
      </c>
      <c r="AN137" s="50">
        <f t="shared" si="34"/>
        <v>1459</v>
      </c>
      <c r="AO137" s="50">
        <f t="shared" si="34"/>
        <v>1461</v>
      </c>
      <c r="AP137" s="50">
        <f t="shared" si="34"/>
        <v>1575</v>
      </c>
      <c r="AQ137" s="50">
        <f t="shared" si="34"/>
        <v>1577</v>
      </c>
      <c r="AR137" s="50">
        <f t="shared" si="34"/>
        <v>1584</v>
      </c>
      <c r="AS137" s="50">
        <f t="shared" si="34"/>
        <v>1588</v>
      </c>
      <c r="AT137" s="50">
        <f t="shared" si="34"/>
        <v>1592</v>
      </c>
      <c r="AU137" s="50">
        <f t="shared" si="34"/>
        <v>1600</v>
      </c>
      <c r="AV137" s="16"/>
    </row>
    <row r="138" spans="4:48">
      <c r="D138" s="1" t="s">
        <v>178</v>
      </c>
      <c r="E138" s="1"/>
      <c r="F138" s="4" t="s">
        <v>169</v>
      </c>
      <c r="H138" s="17"/>
      <c r="I138" s="63">
        <v>0</v>
      </c>
      <c r="J138" s="50">
        <f t="shared" si="35"/>
        <v>0</v>
      </c>
      <c r="K138" s="50">
        <f t="shared" si="34"/>
        <v>0</v>
      </c>
      <c r="L138" s="50">
        <f t="shared" si="34"/>
        <v>0</v>
      </c>
      <c r="M138" s="50">
        <f t="shared" si="34"/>
        <v>0</v>
      </c>
      <c r="N138" s="50">
        <f t="shared" si="34"/>
        <v>0</v>
      </c>
      <c r="O138" s="50">
        <f t="shared" si="34"/>
        <v>12</v>
      </c>
      <c r="P138" s="50">
        <f t="shared" si="34"/>
        <v>12</v>
      </c>
      <c r="Q138" s="50">
        <f t="shared" si="34"/>
        <v>24</v>
      </c>
      <c r="R138" s="50">
        <f t="shared" si="34"/>
        <v>59</v>
      </c>
      <c r="S138" s="50">
        <f t="shared" si="34"/>
        <v>89</v>
      </c>
      <c r="T138" s="50">
        <f t="shared" si="34"/>
        <v>119</v>
      </c>
      <c r="U138" s="50">
        <f t="shared" si="34"/>
        <v>178</v>
      </c>
      <c r="V138" s="50">
        <f t="shared" si="34"/>
        <v>238</v>
      </c>
      <c r="W138" s="50">
        <f t="shared" si="34"/>
        <v>325</v>
      </c>
      <c r="X138" s="50">
        <f t="shared" si="34"/>
        <v>390</v>
      </c>
      <c r="Y138" s="50">
        <f t="shared" si="34"/>
        <v>456</v>
      </c>
      <c r="Z138" s="50">
        <f t="shared" si="34"/>
        <v>587</v>
      </c>
      <c r="AA138" s="50">
        <f t="shared" si="34"/>
        <v>718</v>
      </c>
      <c r="AB138" s="50">
        <f t="shared" si="34"/>
        <v>917</v>
      </c>
      <c r="AC138" s="50">
        <f t="shared" si="34"/>
        <v>1114</v>
      </c>
      <c r="AD138" s="50">
        <f t="shared" si="34"/>
        <v>1314</v>
      </c>
      <c r="AE138" s="50">
        <f t="shared" si="34"/>
        <v>1317</v>
      </c>
      <c r="AF138" s="50">
        <f t="shared" si="34"/>
        <v>1318</v>
      </c>
      <c r="AG138" s="50">
        <f t="shared" si="34"/>
        <v>1431</v>
      </c>
      <c r="AH138" s="50">
        <f t="shared" si="34"/>
        <v>1431</v>
      </c>
      <c r="AI138" s="50">
        <f t="shared" si="34"/>
        <v>1436</v>
      </c>
      <c r="AJ138" s="50">
        <f t="shared" si="34"/>
        <v>1439</v>
      </c>
      <c r="AK138" s="50">
        <f t="shared" si="34"/>
        <v>1442</v>
      </c>
      <c r="AL138" s="50">
        <f t="shared" si="34"/>
        <v>1448</v>
      </c>
      <c r="AM138" s="50">
        <f t="shared" si="34"/>
        <v>1450</v>
      </c>
      <c r="AN138" s="50">
        <f t="shared" si="34"/>
        <v>1454</v>
      </c>
      <c r="AO138" s="50">
        <f t="shared" si="34"/>
        <v>1459</v>
      </c>
      <c r="AP138" s="50">
        <f t="shared" si="34"/>
        <v>1461</v>
      </c>
      <c r="AQ138" s="50">
        <f t="shared" si="34"/>
        <v>1575</v>
      </c>
      <c r="AR138" s="50">
        <f t="shared" si="34"/>
        <v>1577</v>
      </c>
      <c r="AS138" s="50">
        <f t="shared" si="34"/>
        <v>1584</v>
      </c>
      <c r="AT138" s="50">
        <f t="shared" si="34"/>
        <v>1588</v>
      </c>
      <c r="AU138" s="50">
        <f t="shared" si="34"/>
        <v>1592</v>
      </c>
      <c r="AV138" s="16"/>
    </row>
    <row r="139" spans="4:48">
      <c r="D139" s="1" t="s">
        <v>179</v>
      </c>
      <c r="E139" s="1"/>
      <c r="F139" s="4" t="s">
        <v>169</v>
      </c>
      <c r="H139" s="17"/>
      <c r="I139" s="63">
        <v>0</v>
      </c>
      <c r="J139" s="50">
        <f t="shared" si="35"/>
        <v>0</v>
      </c>
      <c r="K139" s="50">
        <f t="shared" si="34"/>
        <v>0</v>
      </c>
      <c r="L139" s="50">
        <f t="shared" si="34"/>
        <v>0</v>
      </c>
      <c r="M139" s="50">
        <f t="shared" si="34"/>
        <v>0</v>
      </c>
      <c r="N139" s="50">
        <f t="shared" si="34"/>
        <v>0</v>
      </c>
      <c r="O139" s="50">
        <f t="shared" si="34"/>
        <v>0</v>
      </c>
      <c r="P139" s="50">
        <f t="shared" si="34"/>
        <v>12</v>
      </c>
      <c r="Q139" s="50">
        <f t="shared" si="34"/>
        <v>12</v>
      </c>
      <c r="R139" s="50">
        <f t="shared" si="34"/>
        <v>24</v>
      </c>
      <c r="S139" s="50">
        <f t="shared" si="34"/>
        <v>59</v>
      </c>
      <c r="T139" s="50">
        <f t="shared" si="34"/>
        <v>89</v>
      </c>
      <c r="U139" s="50">
        <f t="shared" si="34"/>
        <v>119</v>
      </c>
      <c r="V139" s="50">
        <f t="shared" si="34"/>
        <v>178</v>
      </c>
      <c r="W139" s="50">
        <f t="shared" si="34"/>
        <v>238</v>
      </c>
      <c r="X139" s="50">
        <f t="shared" si="34"/>
        <v>325</v>
      </c>
      <c r="Y139" s="50">
        <f t="shared" si="34"/>
        <v>390</v>
      </c>
      <c r="Z139" s="50">
        <f t="shared" si="34"/>
        <v>456</v>
      </c>
      <c r="AA139" s="50">
        <f t="shared" si="34"/>
        <v>587</v>
      </c>
      <c r="AB139" s="50">
        <f t="shared" si="34"/>
        <v>718</v>
      </c>
      <c r="AC139" s="50">
        <f t="shared" si="34"/>
        <v>917</v>
      </c>
      <c r="AD139" s="50">
        <f t="shared" si="34"/>
        <v>1114</v>
      </c>
      <c r="AE139" s="50">
        <f t="shared" si="34"/>
        <v>1314</v>
      </c>
      <c r="AF139" s="50">
        <f t="shared" si="34"/>
        <v>1317</v>
      </c>
      <c r="AG139" s="50">
        <f t="shared" si="34"/>
        <v>1318</v>
      </c>
      <c r="AH139" s="50">
        <f t="shared" si="34"/>
        <v>1431</v>
      </c>
      <c r="AI139" s="50">
        <f t="shared" si="34"/>
        <v>1431</v>
      </c>
      <c r="AJ139" s="50">
        <f t="shared" si="34"/>
        <v>1436</v>
      </c>
      <c r="AK139" s="50">
        <f t="shared" si="34"/>
        <v>1439</v>
      </c>
      <c r="AL139" s="50">
        <f t="shared" si="34"/>
        <v>1442</v>
      </c>
      <c r="AM139" s="50">
        <f t="shared" si="34"/>
        <v>1448</v>
      </c>
      <c r="AN139" s="50">
        <f t="shared" si="34"/>
        <v>1450</v>
      </c>
      <c r="AO139" s="50">
        <f t="shared" si="34"/>
        <v>1454</v>
      </c>
      <c r="AP139" s="50">
        <f t="shared" si="34"/>
        <v>1459</v>
      </c>
      <c r="AQ139" s="50">
        <f t="shared" si="34"/>
        <v>1461</v>
      </c>
      <c r="AR139" s="50">
        <f t="shared" si="34"/>
        <v>1575</v>
      </c>
      <c r="AS139" s="50">
        <f t="shared" si="34"/>
        <v>1577</v>
      </c>
      <c r="AT139" s="50">
        <f t="shared" si="34"/>
        <v>1584</v>
      </c>
      <c r="AU139" s="50">
        <f t="shared" si="34"/>
        <v>1588</v>
      </c>
      <c r="AV139" s="16"/>
    </row>
    <row r="140" spans="4:48">
      <c r="D140" s="1" t="s">
        <v>180</v>
      </c>
      <c r="E140" s="1"/>
      <c r="F140" s="4" t="s">
        <v>169</v>
      </c>
      <c r="H140" s="17"/>
      <c r="I140" s="63">
        <v>0</v>
      </c>
      <c r="J140" s="50">
        <f t="shared" si="35"/>
        <v>0</v>
      </c>
      <c r="K140" s="50">
        <f t="shared" si="34"/>
        <v>0</v>
      </c>
      <c r="L140" s="50">
        <f t="shared" si="34"/>
        <v>0</v>
      </c>
      <c r="M140" s="50">
        <f t="shared" si="34"/>
        <v>0</v>
      </c>
      <c r="N140" s="50">
        <f t="shared" si="34"/>
        <v>0</v>
      </c>
      <c r="O140" s="50">
        <f t="shared" si="34"/>
        <v>0</v>
      </c>
      <c r="P140" s="50">
        <f t="shared" si="34"/>
        <v>0</v>
      </c>
      <c r="Q140" s="50">
        <f t="shared" si="34"/>
        <v>12</v>
      </c>
      <c r="R140" s="50">
        <f t="shared" si="34"/>
        <v>12</v>
      </c>
      <c r="S140" s="50">
        <f t="shared" si="34"/>
        <v>24</v>
      </c>
      <c r="T140" s="50">
        <f t="shared" si="34"/>
        <v>59</v>
      </c>
      <c r="U140" s="50">
        <f t="shared" si="34"/>
        <v>89</v>
      </c>
      <c r="V140" s="50">
        <f t="shared" si="34"/>
        <v>119</v>
      </c>
      <c r="W140" s="50">
        <f t="shared" si="34"/>
        <v>178</v>
      </c>
      <c r="X140" s="50">
        <f t="shared" si="34"/>
        <v>238</v>
      </c>
      <c r="Y140" s="50">
        <f t="shared" si="34"/>
        <v>325</v>
      </c>
      <c r="Z140" s="50">
        <f t="shared" si="34"/>
        <v>390</v>
      </c>
      <c r="AA140" s="50">
        <f t="shared" si="34"/>
        <v>456</v>
      </c>
      <c r="AB140" s="50">
        <f t="shared" si="34"/>
        <v>587</v>
      </c>
      <c r="AC140" s="50">
        <f t="shared" si="34"/>
        <v>718</v>
      </c>
      <c r="AD140" s="50">
        <f t="shared" si="34"/>
        <v>917</v>
      </c>
      <c r="AE140" s="50">
        <f t="shared" si="34"/>
        <v>1114</v>
      </c>
      <c r="AF140" s="50">
        <f t="shared" si="34"/>
        <v>1314</v>
      </c>
      <c r="AG140" s="50">
        <f t="shared" si="34"/>
        <v>1317</v>
      </c>
      <c r="AH140" s="50">
        <f t="shared" si="34"/>
        <v>1318</v>
      </c>
      <c r="AI140" s="50">
        <f t="shared" si="34"/>
        <v>1431</v>
      </c>
      <c r="AJ140" s="50">
        <f t="shared" si="34"/>
        <v>1431</v>
      </c>
      <c r="AK140" s="50">
        <f t="shared" si="34"/>
        <v>1436</v>
      </c>
      <c r="AL140" s="50">
        <f t="shared" si="34"/>
        <v>1439</v>
      </c>
      <c r="AM140" s="50">
        <f t="shared" si="34"/>
        <v>1442</v>
      </c>
      <c r="AN140" s="50">
        <f t="shared" si="34"/>
        <v>1448</v>
      </c>
      <c r="AO140" s="50">
        <f t="shared" si="34"/>
        <v>1450</v>
      </c>
      <c r="AP140" s="50">
        <f t="shared" si="34"/>
        <v>1454</v>
      </c>
      <c r="AQ140" s="50">
        <f t="shared" si="34"/>
        <v>1459</v>
      </c>
      <c r="AR140" s="50">
        <f t="shared" si="34"/>
        <v>1461</v>
      </c>
      <c r="AS140" s="50">
        <f t="shared" si="34"/>
        <v>1575</v>
      </c>
      <c r="AT140" s="50">
        <f t="shared" si="34"/>
        <v>1577</v>
      </c>
      <c r="AU140" s="50">
        <f t="shared" si="34"/>
        <v>1584</v>
      </c>
      <c r="AV140" s="16"/>
    </row>
    <row r="141" spans="4:48">
      <c r="D141" s="1" t="s">
        <v>181</v>
      </c>
      <c r="E141" s="1"/>
      <c r="F141" s="4" t="s">
        <v>169</v>
      </c>
      <c r="H141" s="17"/>
      <c r="I141" s="63">
        <v>0</v>
      </c>
      <c r="J141" s="50">
        <f t="shared" si="35"/>
        <v>0</v>
      </c>
      <c r="K141" s="50">
        <f t="shared" si="34"/>
        <v>0</v>
      </c>
      <c r="L141" s="50">
        <f t="shared" si="34"/>
        <v>0</v>
      </c>
      <c r="M141" s="50">
        <f t="shared" si="34"/>
        <v>0</v>
      </c>
      <c r="N141" s="50">
        <f t="shared" si="34"/>
        <v>0</v>
      </c>
      <c r="O141" s="50">
        <f t="shared" si="34"/>
        <v>0</v>
      </c>
      <c r="P141" s="50">
        <f t="shared" si="34"/>
        <v>0</v>
      </c>
      <c r="Q141" s="50">
        <f t="shared" si="34"/>
        <v>0</v>
      </c>
      <c r="R141" s="50">
        <f t="shared" si="34"/>
        <v>12</v>
      </c>
      <c r="S141" s="50">
        <f t="shared" si="34"/>
        <v>12</v>
      </c>
      <c r="T141" s="50">
        <f t="shared" si="34"/>
        <v>24</v>
      </c>
      <c r="U141" s="50">
        <f t="shared" si="34"/>
        <v>59</v>
      </c>
      <c r="V141" s="50">
        <f t="shared" si="34"/>
        <v>89</v>
      </c>
      <c r="W141" s="50">
        <f t="shared" si="34"/>
        <v>119</v>
      </c>
      <c r="X141" s="50">
        <f t="shared" si="34"/>
        <v>178</v>
      </c>
      <c r="Y141" s="50">
        <f t="shared" si="34"/>
        <v>238</v>
      </c>
      <c r="Z141" s="50">
        <f t="shared" si="34"/>
        <v>325</v>
      </c>
      <c r="AA141" s="50">
        <f t="shared" si="34"/>
        <v>390</v>
      </c>
      <c r="AB141" s="50">
        <f t="shared" si="34"/>
        <v>456</v>
      </c>
      <c r="AC141" s="50">
        <f t="shared" si="34"/>
        <v>587</v>
      </c>
      <c r="AD141" s="50">
        <f t="shared" si="34"/>
        <v>718</v>
      </c>
      <c r="AE141" s="50">
        <f t="shared" si="34"/>
        <v>917</v>
      </c>
      <c r="AF141" s="50">
        <f t="shared" si="34"/>
        <v>1114</v>
      </c>
      <c r="AG141" s="50">
        <f t="shared" si="34"/>
        <v>1314</v>
      </c>
      <c r="AH141" s="50">
        <f t="shared" si="34"/>
        <v>1317</v>
      </c>
      <c r="AI141" s="50">
        <f t="shared" si="34"/>
        <v>1318</v>
      </c>
      <c r="AJ141" s="50">
        <f t="shared" si="34"/>
        <v>1431</v>
      </c>
      <c r="AK141" s="50">
        <f t="shared" si="34"/>
        <v>1431</v>
      </c>
      <c r="AL141" s="50">
        <f t="shared" si="34"/>
        <v>1436</v>
      </c>
      <c r="AM141" s="50">
        <f t="shared" si="34"/>
        <v>1439</v>
      </c>
      <c r="AN141" s="50">
        <f t="shared" si="34"/>
        <v>1442</v>
      </c>
      <c r="AO141" s="50">
        <f t="shared" si="34"/>
        <v>1448</v>
      </c>
      <c r="AP141" s="50">
        <f t="shared" si="34"/>
        <v>1450</v>
      </c>
      <c r="AQ141" s="50">
        <f t="shared" si="34"/>
        <v>1454</v>
      </c>
      <c r="AR141" s="50">
        <f t="shared" si="34"/>
        <v>1459</v>
      </c>
      <c r="AS141" s="50">
        <f t="shared" si="34"/>
        <v>1461</v>
      </c>
      <c r="AT141" s="50">
        <f t="shared" si="34"/>
        <v>1575</v>
      </c>
      <c r="AU141" s="50">
        <f t="shared" si="34"/>
        <v>1577</v>
      </c>
      <c r="AV141" s="16"/>
    </row>
    <row r="142" spans="4:48">
      <c r="D142" s="1" t="s">
        <v>182</v>
      </c>
      <c r="E142" s="1"/>
      <c r="F142" s="4" t="s">
        <v>169</v>
      </c>
      <c r="H142" s="17"/>
      <c r="I142" s="63">
        <v>0</v>
      </c>
      <c r="J142" s="50">
        <f t="shared" si="35"/>
        <v>0</v>
      </c>
      <c r="K142" s="50">
        <f t="shared" si="34"/>
        <v>0</v>
      </c>
      <c r="L142" s="50">
        <f t="shared" si="34"/>
        <v>0</v>
      </c>
      <c r="M142" s="50">
        <f t="shared" si="34"/>
        <v>0</v>
      </c>
      <c r="N142" s="50">
        <f t="shared" si="34"/>
        <v>0</v>
      </c>
      <c r="O142" s="50">
        <f t="shared" si="34"/>
        <v>0</v>
      </c>
      <c r="P142" s="50">
        <f t="shared" si="34"/>
        <v>0</v>
      </c>
      <c r="Q142" s="50">
        <f t="shared" si="34"/>
        <v>0</v>
      </c>
      <c r="R142" s="50">
        <f t="shared" si="34"/>
        <v>0</v>
      </c>
      <c r="S142" s="50">
        <f t="shared" si="34"/>
        <v>12</v>
      </c>
      <c r="T142" s="50">
        <f t="shared" si="34"/>
        <v>12</v>
      </c>
      <c r="U142" s="50">
        <f t="shared" si="34"/>
        <v>24</v>
      </c>
      <c r="V142" s="50">
        <f t="shared" si="34"/>
        <v>59</v>
      </c>
      <c r="W142" s="50">
        <f t="shared" si="34"/>
        <v>89</v>
      </c>
      <c r="X142" s="50">
        <f t="shared" si="34"/>
        <v>119</v>
      </c>
      <c r="Y142" s="50">
        <f t="shared" si="34"/>
        <v>178</v>
      </c>
      <c r="Z142" s="50">
        <f t="shared" si="34"/>
        <v>238</v>
      </c>
      <c r="AA142" s="50">
        <f t="shared" si="34"/>
        <v>325</v>
      </c>
      <c r="AB142" s="50">
        <f t="shared" si="34"/>
        <v>390</v>
      </c>
      <c r="AC142" s="50">
        <f t="shared" si="34"/>
        <v>456</v>
      </c>
      <c r="AD142" s="50">
        <f t="shared" si="34"/>
        <v>587</v>
      </c>
      <c r="AE142" s="50">
        <f t="shared" si="34"/>
        <v>718</v>
      </c>
      <c r="AF142" s="50">
        <f t="shared" si="34"/>
        <v>917</v>
      </c>
      <c r="AG142" s="50">
        <f t="shared" si="34"/>
        <v>1114</v>
      </c>
      <c r="AH142" s="50">
        <f t="shared" si="34"/>
        <v>1314</v>
      </c>
      <c r="AI142" s="50">
        <f t="shared" si="34"/>
        <v>1317</v>
      </c>
      <c r="AJ142" s="50">
        <f t="shared" si="34"/>
        <v>1318</v>
      </c>
      <c r="AK142" s="50">
        <f t="shared" si="34"/>
        <v>1431</v>
      </c>
      <c r="AL142" s="50">
        <f t="shared" si="34"/>
        <v>1431</v>
      </c>
      <c r="AM142" s="50">
        <f t="shared" si="34"/>
        <v>1436</v>
      </c>
      <c r="AN142" s="50">
        <f t="shared" si="34"/>
        <v>1439</v>
      </c>
      <c r="AO142" s="50">
        <f t="shared" si="34"/>
        <v>1442</v>
      </c>
      <c r="AP142" s="50">
        <f t="shared" si="34"/>
        <v>1448</v>
      </c>
      <c r="AQ142" s="50">
        <f t="shared" si="34"/>
        <v>1450</v>
      </c>
      <c r="AR142" s="50">
        <f t="shared" si="34"/>
        <v>1454</v>
      </c>
      <c r="AS142" s="50">
        <f t="shared" si="34"/>
        <v>1459</v>
      </c>
      <c r="AT142" s="50">
        <f t="shared" si="34"/>
        <v>1461</v>
      </c>
      <c r="AU142" s="50">
        <f t="shared" si="34"/>
        <v>1575</v>
      </c>
      <c r="AV142" s="16"/>
    </row>
    <row r="143" spans="4:48">
      <c r="D143" s="1" t="s">
        <v>183</v>
      </c>
      <c r="E143" s="1"/>
      <c r="F143" s="4" t="s">
        <v>169</v>
      </c>
      <c r="H143" s="17"/>
      <c r="I143" s="63">
        <v>0</v>
      </c>
      <c r="J143" s="50">
        <f t="shared" si="35"/>
        <v>0</v>
      </c>
      <c r="K143" s="50">
        <f t="shared" si="34"/>
        <v>0</v>
      </c>
      <c r="L143" s="50">
        <f t="shared" si="34"/>
        <v>0</v>
      </c>
      <c r="M143" s="50">
        <f t="shared" si="34"/>
        <v>0</v>
      </c>
      <c r="N143" s="50">
        <f t="shared" si="34"/>
        <v>0</v>
      </c>
      <c r="O143" s="50">
        <f t="shared" si="34"/>
        <v>0</v>
      </c>
      <c r="P143" s="50">
        <f t="shared" si="34"/>
        <v>0</v>
      </c>
      <c r="Q143" s="50">
        <f t="shared" si="34"/>
        <v>0</v>
      </c>
      <c r="R143" s="50">
        <f t="shared" si="34"/>
        <v>0</v>
      </c>
      <c r="S143" s="50">
        <f t="shared" si="34"/>
        <v>0</v>
      </c>
      <c r="T143" s="50">
        <f t="shared" si="34"/>
        <v>12</v>
      </c>
      <c r="U143" s="50">
        <f t="shared" si="34"/>
        <v>12</v>
      </c>
      <c r="V143" s="50">
        <f t="shared" ref="V143:AU144" si="36">U142</f>
        <v>24</v>
      </c>
      <c r="W143" s="50">
        <f t="shared" si="36"/>
        <v>59</v>
      </c>
      <c r="X143" s="50">
        <f t="shared" si="36"/>
        <v>89</v>
      </c>
      <c r="Y143" s="50">
        <f t="shared" si="36"/>
        <v>119</v>
      </c>
      <c r="Z143" s="50">
        <f t="shared" si="36"/>
        <v>178</v>
      </c>
      <c r="AA143" s="50">
        <f t="shared" si="36"/>
        <v>238</v>
      </c>
      <c r="AB143" s="50">
        <f t="shared" si="36"/>
        <v>325</v>
      </c>
      <c r="AC143" s="50">
        <f t="shared" si="36"/>
        <v>390</v>
      </c>
      <c r="AD143" s="50">
        <f t="shared" si="36"/>
        <v>456</v>
      </c>
      <c r="AE143" s="50">
        <f t="shared" si="36"/>
        <v>587</v>
      </c>
      <c r="AF143" s="50">
        <f t="shared" si="36"/>
        <v>718</v>
      </c>
      <c r="AG143" s="50">
        <f t="shared" si="36"/>
        <v>917</v>
      </c>
      <c r="AH143" s="50">
        <f t="shared" si="36"/>
        <v>1114</v>
      </c>
      <c r="AI143" s="50">
        <f t="shared" si="36"/>
        <v>1314</v>
      </c>
      <c r="AJ143" s="50">
        <f t="shared" si="36"/>
        <v>1317</v>
      </c>
      <c r="AK143" s="50">
        <f t="shared" si="36"/>
        <v>1318</v>
      </c>
      <c r="AL143" s="50">
        <f t="shared" si="36"/>
        <v>1431</v>
      </c>
      <c r="AM143" s="50">
        <f t="shared" si="36"/>
        <v>1431</v>
      </c>
      <c r="AN143" s="50">
        <f t="shared" si="36"/>
        <v>1436</v>
      </c>
      <c r="AO143" s="50">
        <f t="shared" si="36"/>
        <v>1439</v>
      </c>
      <c r="AP143" s="50">
        <f t="shared" si="36"/>
        <v>1442</v>
      </c>
      <c r="AQ143" s="50">
        <f t="shared" si="36"/>
        <v>1448</v>
      </c>
      <c r="AR143" s="50">
        <f t="shared" si="36"/>
        <v>1450</v>
      </c>
      <c r="AS143" s="50">
        <f t="shared" si="36"/>
        <v>1454</v>
      </c>
      <c r="AT143" s="50">
        <f t="shared" si="36"/>
        <v>1459</v>
      </c>
      <c r="AU143" s="50">
        <f t="shared" si="36"/>
        <v>1461</v>
      </c>
      <c r="AV143" s="16"/>
    </row>
    <row r="144" spans="4:48">
      <c r="D144" s="1" t="s">
        <v>184</v>
      </c>
      <c r="E144" s="1"/>
      <c r="F144" s="4" t="s">
        <v>169</v>
      </c>
      <c r="H144" s="17"/>
      <c r="I144" s="63">
        <v>0</v>
      </c>
      <c r="J144" s="50">
        <f t="shared" si="35"/>
        <v>0</v>
      </c>
      <c r="K144" s="50">
        <f t="shared" si="35"/>
        <v>0</v>
      </c>
      <c r="L144" s="50">
        <f t="shared" si="35"/>
        <v>0</v>
      </c>
      <c r="M144" s="50">
        <f t="shared" si="35"/>
        <v>0</v>
      </c>
      <c r="N144" s="50">
        <f t="shared" si="35"/>
        <v>0</v>
      </c>
      <c r="O144" s="50">
        <f t="shared" si="35"/>
        <v>0</v>
      </c>
      <c r="P144" s="50">
        <f t="shared" si="35"/>
        <v>0</v>
      </c>
      <c r="Q144" s="50">
        <f t="shared" si="35"/>
        <v>0</v>
      </c>
      <c r="R144" s="50">
        <f t="shared" si="35"/>
        <v>0</v>
      </c>
      <c r="S144" s="50">
        <f t="shared" si="35"/>
        <v>0</v>
      </c>
      <c r="T144" s="50">
        <f t="shared" si="35"/>
        <v>0</v>
      </c>
      <c r="U144" s="50">
        <f t="shared" si="35"/>
        <v>12</v>
      </c>
      <c r="V144" s="50">
        <f t="shared" si="35"/>
        <v>12</v>
      </c>
      <c r="W144" s="50">
        <f t="shared" si="35"/>
        <v>24</v>
      </c>
      <c r="X144" s="50">
        <f t="shared" si="35"/>
        <v>59</v>
      </c>
      <c r="Y144" s="50">
        <f t="shared" si="35"/>
        <v>89</v>
      </c>
      <c r="Z144" s="50">
        <f t="shared" si="36"/>
        <v>119</v>
      </c>
      <c r="AA144" s="50">
        <f t="shared" si="36"/>
        <v>178</v>
      </c>
      <c r="AB144" s="50">
        <f t="shared" si="36"/>
        <v>238</v>
      </c>
      <c r="AC144" s="50">
        <f t="shared" si="36"/>
        <v>325</v>
      </c>
      <c r="AD144" s="50">
        <f t="shared" si="36"/>
        <v>390</v>
      </c>
      <c r="AE144" s="50">
        <f t="shared" si="36"/>
        <v>456</v>
      </c>
      <c r="AF144" s="50">
        <f t="shared" si="36"/>
        <v>587</v>
      </c>
      <c r="AG144" s="50">
        <f t="shared" si="36"/>
        <v>718</v>
      </c>
      <c r="AH144" s="50">
        <f t="shared" si="36"/>
        <v>917</v>
      </c>
      <c r="AI144" s="50">
        <f t="shared" si="36"/>
        <v>1114</v>
      </c>
      <c r="AJ144" s="50">
        <f t="shared" si="36"/>
        <v>1314</v>
      </c>
      <c r="AK144" s="50">
        <f t="shared" si="36"/>
        <v>1317</v>
      </c>
      <c r="AL144" s="50">
        <f t="shared" si="36"/>
        <v>1318</v>
      </c>
      <c r="AM144" s="50">
        <f t="shared" si="36"/>
        <v>1431</v>
      </c>
      <c r="AN144" s="50">
        <f t="shared" si="36"/>
        <v>1431</v>
      </c>
      <c r="AO144" s="50">
        <f t="shared" si="36"/>
        <v>1436</v>
      </c>
      <c r="AP144" s="50">
        <f t="shared" si="36"/>
        <v>1439</v>
      </c>
      <c r="AQ144" s="50">
        <f t="shared" si="36"/>
        <v>1442</v>
      </c>
      <c r="AR144" s="50">
        <f t="shared" si="36"/>
        <v>1448</v>
      </c>
      <c r="AS144" s="50">
        <f t="shared" si="36"/>
        <v>1450</v>
      </c>
      <c r="AT144" s="50">
        <f t="shared" si="36"/>
        <v>1454</v>
      </c>
      <c r="AU144" s="50">
        <f t="shared" si="36"/>
        <v>1459</v>
      </c>
      <c r="AV144" s="16"/>
    </row>
    <row r="145" spans="4:48">
      <c r="H145" s="17"/>
      <c r="AV145" s="16"/>
    </row>
    <row r="146" spans="4:48">
      <c r="D146" s="1" t="s">
        <v>185</v>
      </c>
      <c r="F146" s="4" t="s">
        <v>169</v>
      </c>
      <c r="H146" s="17"/>
      <c r="I146" s="50">
        <f>SUM(I135:I144)</f>
        <v>0</v>
      </c>
      <c r="J146" s="50">
        <f>SUM(J135:J144)</f>
        <v>0</v>
      </c>
      <c r="K146" s="50">
        <f t="shared" ref="K146:AU146" si="37">SUM(K135:K144)</f>
        <v>0</v>
      </c>
      <c r="L146" s="50">
        <f t="shared" si="37"/>
        <v>12</v>
      </c>
      <c r="M146" s="50">
        <f t="shared" si="37"/>
        <v>24</v>
      </c>
      <c r="N146" s="50">
        <f t="shared" si="37"/>
        <v>48</v>
      </c>
      <c r="O146" s="50">
        <f t="shared" si="37"/>
        <v>107</v>
      </c>
      <c r="P146" s="50">
        <f t="shared" si="37"/>
        <v>196</v>
      </c>
      <c r="Q146" s="50">
        <f t="shared" si="37"/>
        <v>315</v>
      </c>
      <c r="R146" s="50">
        <f t="shared" si="37"/>
        <v>493</v>
      </c>
      <c r="S146" s="50">
        <f t="shared" si="37"/>
        <v>731</v>
      </c>
      <c r="T146" s="50">
        <f t="shared" si="37"/>
        <v>1056</v>
      </c>
      <c r="U146" s="50">
        <f t="shared" si="37"/>
        <v>1446</v>
      </c>
      <c r="V146" s="50">
        <f t="shared" si="37"/>
        <v>1890</v>
      </c>
      <c r="W146" s="50">
        <f t="shared" si="37"/>
        <v>2465</v>
      </c>
      <c r="X146" s="50">
        <f t="shared" si="37"/>
        <v>3159</v>
      </c>
      <c r="Y146" s="50">
        <f t="shared" si="37"/>
        <v>4017</v>
      </c>
      <c r="Z146" s="50">
        <f t="shared" si="37"/>
        <v>5042</v>
      </c>
      <c r="AA146" s="50">
        <f t="shared" si="37"/>
        <v>6237</v>
      </c>
      <c r="AB146" s="50">
        <f t="shared" si="37"/>
        <v>7376</v>
      </c>
      <c r="AC146" s="50">
        <f t="shared" si="37"/>
        <v>8456</v>
      </c>
      <c r="AD146" s="50">
        <f t="shared" si="37"/>
        <v>9562</v>
      </c>
      <c r="AE146" s="50">
        <f t="shared" si="37"/>
        <v>10603</v>
      </c>
      <c r="AF146" s="50">
        <f t="shared" si="37"/>
        <v>11583</v>
      </c>
      <c r="AG146" s="50">
        <f t="shared" si="37"/>
        <v>12435</v>
      </c>
      <c r="AH146" s="50">
        <f t="shared" si="37"/>
        <v>13159</v>
      </c>
      <c r="AI146" s="50">
        <f t="shared" si="37"/>
        <v>13690</v>
      </c>
      <c r="AJ146" s="50">
        <f t="shared" si="37"/>
        <v>14026</v>
      </c>
      <c r="AK146" s="50">
        <f t="shared" si="37"/>
        <v>14166</v>
      </c>
      <c r="AL146" s="50">
        <f t="shared" si="37"/>
        <v>14308</v>
      </c>
      <c r="AM146" s="50">
        <f t="shared" si="37"/>
        <v>14451</v>
      </c>
      <c r="AN146" s="50">
        <f t="shared" si="37"/>
        <v>14595</v>
      </c>
      <c r="AO146" s="50">
        <f t="shared" si="37"/>
        <v>14741</v>
      </c>
      <c r="AP146" s="50">
        <f t="shared" si="37"/>
        <v>14889</v>
      </c>
      <c r="AQ146" s="50">
        <f t="shared" si="37"/>
        <v>15038</v>
      </c>
      <c r="AR146" s="50">
        <f t="shared" si="37"/>
        <v>15188</v>
      </c>
      <c r="AS146" s="50">
        <f t="shared" si="37"/>
        <v>15340</v>
      </c>
      <c r="AT146" s="50">
        <f t="shared" si="37"/>
        <v>15493</v>
      </c>
      <c r="AU146" s="50">
        <f t="shared" si="37"/>
        <v>15648</v>
      </c>
      <c r="AV146" s="16"/>
    </row>
    <row r="147" spans="4:48">
      <c r="H147" s="17"/>
      <c r="AV147" s="16"/>
    </row>
    <row r="148" spans="4:48">
      <c r="D148" s="1" t="s">
        <v>186</v>
      </c>
      <c r="F148" s="4" t="s">
        <v>169</v>
      </c>
      <c r="H148" s="17"/>
      <c r="I148" s="50">
        <f>'Base Fleet Plan'!I183+'Base Fleet Plan'!I196-I135</f>
        <v>1072</v>
      </c>
      <c r="J148" s="50">
        <f>'Base Fleet Plan'!J183+'Base Fleet Plan'!J196-J135</f>
        <v>1181</v>
      </c>
      <c r="K148" s="50">
        <f>'Base Fleet Plan'!K183+'Base Fleet Plan'!K196-K135</f>
        <v>1180</v>
      </c>
      <c r="L148" s="50">
        <f>'Base Fleet Plan'!L183+'Base Fleet Plan'!L196-L135</f>
        <v>1169</v>
      </c>
      <c r="M148" s="50">
        <f>'Base Fleet Plan'!M183+'Base Fleet Plan'!M196-M135</f>
        <v>1171</v>
      </c>
      <c r="N148" s="50">
        <f>'Base Fleet Plan'!N183+'Base Fleet Plan'!N196-N135</f>
        <v>1159</v>
      </c>
      <c r="O148" s="50">
        <f>'Base Fleet Plan'!O183+'Base Fleet Plan'!O196-O135</f>
        <v>1126</v>
      </c>
      <c r="P148" s="50">
        <f>'Base Fleet Plan'!P183+'Base Fleet Plan'!P196-P135</f>
        <v>1097</v>
      </c>
      <c r="Q148" s="50">
        <f>'Base Fleet Plan'!Q183+'Base Fleet Plan'!Q196-Q135</f>
        <v>1068</v>
      </c>
      <c r="R148" s="50">
        <f>'Base Fleet Plan'!R183+'Base Fleet Plan'!R196-R135</f>
        <v>1010</v>
      </c>
      <c r="S148" s="50">
        <f>'Base Fleet Plan'!S183+'Base Fleet Plan'!S196-S135</f>
        <v>951</v>
      </c>
      <c r="T148" s="50">
        <f>'Base Fleet Plan'!T183+'Base Fleet Plan'!T196-T135</f>
        <v>975</v>
      </c>
      <c r="U148" s="50">
        <f>'Base Fleet Plan'!U183+'Base Fleet Plan'!U196-U135</f>
        <v>909</v>
      </c>
      <c r="V148" s="50">
        <f>'Base Fleet Plan'!V183+'Base Fleet Plan'!V196-V135</f>
        <v>846</v>
      </c>
      <c r="W148" s="50">
        <f>'Base Fleet Plan'!W183+'Base Fleet Plan'!W196-W135</f>
        <v>718</v>
      </c>
      <c r="X148" s="50">
        <f>'Base Fleet Plan'!X183+'Base Fleet Plan'!X196-X135</f>
        <v>588</v>
      </c>
      <c r="Y148" s="50">
        <f>'Base Fleet Plan'!Y183+'Base Fleet Plan'!Y196-Y135</f>
        <v>393</v>
      </c>
      <c r="Z148" s="50">
        <f>'Base Fleet Plan'!Z183+'Base Fleet Plan'!Z196-Z135</f>
        <v>197</v>
      </c>
      <c r="AA148" s="50">
        <f>'Base Fleet Plan'!AA183+'Base Fleet Plan'!AA196-AA135</f>
        <v>0</v>
      </c>
      <c r="AB148" s="50">
        <f>'Base Fleet Plan'!AB183+'Base Fleet Plan'!AB196-AB135</f>
        <v>0</v>
      </c>
      <c r="AC148" s="50">
        <f>'Base Fleet Plan'!AC183+'Base Fleet Plan'!AC196-AC135</f>
        <v>0</v>
      </c>
      <c r="AD148" s="50">
        <f>'Base Fleet Plan'!AD183+'Base Fleet Plan'!AD196-AD135</f>
        <v>0</v>
      </c>
      <c r="AE148" s="50">
        <f>'Base Fleet Plan'!AE183+'Base Fleet Plan'!AE196-AE135</f>
        <v>0</v>
      </c>
      <c r="AF148" s="50">
        <f>'Base Fleet Plan'!AF183+'Base Fleet Plan'!AF196-AF135</f>
        <v>0</v>
      </c>
      <c r="AG148" s="50">
        <f>'Base Fleet Plan'!AG183+'Base Fleet Plan'!AG196-AG135</f>
        <v>0</v>
      </c>
      <c r="AH148" s="50">
        <f>'Base Fleet Plan'!AH183+'Base Fleet Plan'!AH196-AH135</f>
        <v>0</v>
      </c>
      <c r="AI148" s="50">
        <f>'Base Fleet Plan'!AI183+'Base Fleet Plan'!AI196-AI135</f>
        <v>0</v>
      </c>
      <c r="AJ148" s="50">
        <f>'Base Fleet Plan'!AJ183+'Base Fleet Plan'!AJ196-AJ135</f>
        <v>0</v>
      </c>
      <c r="AK148" s="50">
        <f>'Base Fleet Plan'!AK183+'Base Fleet Plan'!AK196-AK135</f>
        <v>0</v>
      </c>
      <c r="AL148" s="50">
        <f>'Base Fleet Plan'!AL183+'Base Fleet Plan'!AL196-AL135</f>
        <v>0</v>
      </c>
      <c r="AM148" s="50">
        <f>'Base Fleet Plan'!AM183+'Base Fleet Plan'!AM196-AM135</f>
        <v>0</v>
      </c>
      <c r="AN148" s="50">
        <f>'Base Fleet Plan'!AN183+'Base Fleet Plan'!AN196-AN135</f>
        <v>0</v>
      </c>
      <c r="AO148" s="50">
        <f>'Base Fleet Plan'!AO183+'Base Fleet Plan'!AO196-AO135</f>
        <v>0</v>
      </c>
      <c r="AP148" s="50">
        <f>'Base Fleet Plan'!AP183+'Base Fleet Plan'!AP196-AP135</f>
        <v>0</v>
      </c>
      <c r="AQ148" s="50">
        <f>'Base Fleet Plan'!AQ183+'Base Fleet Plan'!AQ196-AQ135</f>
        <v>0</v>
      </c>
      <c r="AR148" s="50">
        <f>'Base Fleet Plan'!AR183+'Base Fleet Plan'!AR196-AR135</f>
        <v>0</v>
      </c>
      <c r="AS148" s="50">
        <f>'Base Fleet Plan'!AS183+'Base Fleet Plan'!AS196-AS135</f>
        <v>0</v>
      </c>
      <c r="AT148" s="50">
        <f>'Base Fleet Plan'!AT183+'Base Fleet Plan'!AT196-AT135</f>
        <v>0</v>
      </c>
      <c r="AU148" s="50">
        <f>'Base Fleet Plan'!AU183+'Base Fleet Plan'!AU196-AU135</f>
        <v>0</v>
      </c>
      <c r="AV148" s="16"/>
    </row>
    <row r="149" spans="4:48">
      <c r="D149" s="1" t="s">
        <v>187</v>
      </c>
      <c r="F149" s="4" t="s">
        <v>169</v>
      </c>
      <c r="H149" s="17"/>
      <c r="I149" s="50">
        <f>'Base Fleet Plan'!I184+'Base Fleet Plan'!I197-I136</f>
        <v>1072</v>
      </c>
      <c r="J149" s="50">
        <f>'Base Fleet Plan'!J184+'Base Fleet Plan'!J197-J136</f>
        <v>1072</v>
      </c>
      <c r="K149" s="50">
        <f>'Base Fleet Plan'!K184+'Base Fleet Plan'!K197-K136</f>
        <v>1181</v>
      </c>
      <c r="L149" s="50">
        <f>'Base Fleet Plan'!L184+'Base Fleet Plan'!L197-L136</f>
        <v>1180</v>
      </c>
      <c r="M149" s="50">
        <f>'Base Fleet Plan'!M184+'Base Fleet Plan'!M197-M136</f>
        <v>1169</v>
      </c>
      <c r="N149" s="50">
        <f>'Base Fleet Plan'!N184+'Base Fleet Plan'!N197-N136</f>
        <v>1171</v>
      </c>
      <c r="O149" s="50">
        <f>'Base Fleet Plan'!O184+'Base Fleet Plan'!O197-O136</f>
        <v>1159</v>
      </c>
      <c r="P149" s="50">
        <f>'Base Fleet Plan'!P184+'Base Fleet Plan'!P197-P136</f>
        <v>1126</v>
      </c>
      <c r="Q149" s="50">
        <f>'Base Fleet Plan'!Q184+'Base Fleet Plan'!Q197-Q136</f>
        <v>1097</v>
      </c>
      <c r="R149" s="50">
        <f>'Base Fleet Plan'!R184+'Base Fleet Plan'!R197-R136</f>
        <v>1068</v>
      </c>
      <c r="S149" s="50">
        <f>'Base Fleet Plan'!S184+'Base Fleet Plan'!S197-S136</f>
        <v>1010</v>
      </c>
      <c r="T149" s="50">
        <f>'Base Fleet Plan'!T184+'Base Fleet Plan'!T197-T136</f>
        <v>951</v>
      </c>
      <c r="U149" s="50">
        <f>'Base Fleet Plan'!U184+'Base Fleet Plan'!U197-U136</f>
        <v>975</v>
      </c>
      <c r="V149" s="50">
        <f>'Base Fleet Plan'!V184+'Base Fleet Plan'!V197-V136</f>
        <v>909</v>
      </c>
      <c r="W149" s="50">
        <f>'Base Fleet Plan'!W184+'Base Fleet Plan'!W197-W136</f>
        <v>846</v>
      </c>
      <c r="X149" s="50">
        <f>'Base Fleet Plan'!X184+'Base Fleet Plan'!X197-X136</f>
        <v>718</v>
      </c>
      <c r="Y149" s="50">
        <f>'Base Fleet Plan'!Y184+'Base Fleet Plan'!Y197-Y136</f>
        <v>588</v>
      </c>
      <c r="Z149" s="50">
        <f>'Base Fleet Plan'!Z184+'Base Fleet Plan'!Z197-Z136</f>
        <v>393</v>
      </c>
      <c r="AA149" s="50">
        <f>'Base Fleet Plan'!AA184+'Base Fleet Plan'!AA197-AA136</f>
        <v>197</v>
      </c>
      <c r="AB149" s="50">
        <f>'Base Fleet Plan'!AB184+'Base Fleet Plan'!AB197-AB136</f>
        <v>0</v>
      </c>
      <c r="AC149" s="50">
        <f>'Base Fleet Plan'!AC184+'Base Fleet Plan'!AC197-AC136</f>
        <v>0</v>
      </c>
      <c r="AD149" s="50">
        <f>'Base Fleet Plan'!AD184+'Base Fleet Plan'!AD197-AD136</f>
        <v>0</v>
      </c>
      <c r="AE149" s="50">
        <f>'Base Fleet Plan'!AE184+'Base Fleet Plan'!AE197-AE136</f>
        <v>0</v>
      </c>
      <c r="AF149" s="50">
        <f>'Base Fleet Plan'!AF184+'Base Fleet Plan'!AF197-AF136</f>
        <v>0</v>
      </c>
      <c r="AG149" s="50">
        <f>'Base Fleet Plan'!AG184+'Base Fleet Plan'!AG197-AG136</f>
        <v>0</v>
      </c>
      <c r="AH149" s="50">
        <f>'Base Fleet Plan'!AH184+'Base Fleet Plan'!AH197-AH136</f>
        <v>0</v>
      </c>
      <c r="AI149" s="50">
        <f>'Base Fleet Plan'!AI184+'Base Fleet Plan'!AI197-AI136</f>
        <v>0</v>
      </c>
      <c r="AJ149" s="50">
        <f>'Base Fleet Plan'!AJ184+'Base Fleet Plan'!AJ197-AJ136</f>
        <v>0</v>
      </c>
      <c r="AK149" s="50">
        <f>'Base Fleet Plan'!AK184+'Base Fleet Plan'!AK197-AK136</f>
        <v>0</v>
      </c>
      <c r="AL149" s="50">
        <f>'Base Fleet Plan'!AL184+'Base Fleet Plan'!AL197-AL136</f>
        <v>0</v>
      </c>
      <c r="AM149" s="50">
        <f>'Base Fleet Plan'!AM184+'Base Fleet Plan'!AM197-AM136</f>
        <v>0</v>
      </c>
      <c r="AN149" s="50">
        <f>'Base Fleet Plan'!AN184+'Base Fleet Plan'!AN197-AN136</f>
        <v>0</v>
      </c>
      <c r="AO149" s="50">
        <f>'Base Fleet Plan'!AO184+'Base Fleet Plan'!AO197-AO136</f>
        <v>0</v>
      </c>
      <c r="AP149" s="50">
        <f>'Base Fleet Plan'!AP184+'Base Fleet Plan'!AP197-AP136</f>
        <v>0</v>
      </c>
      <c r="AQ149" s="50">
        <f>'Base Fleet Plan'!AQ184+'Base Fleet Plan'!AQ197-AQ136</f>
        <v>0</v>
      </c>
      <c r="AR149" s="50">
        <f>'Base Fleet Plan'!AR184+'Base Fleet Plan'!AR197-AR136</f>
        <v>0</v>
      </c>
      <c r="AS149" s="50">
        <f>'Base Fleet Plan'!AS184+'Base Fleet Plan'!AS197-AS136</f>
        <v>0</v>
      </c>
      <c r="AT149" s="50">
        <f>'Base Fleet Plan'!AT184+'Base Fleet Plan'!AT197-AT136</f>
        <v>0</v>
      </c>
      <c r="AU149" s="50">
        <f>'Base Fleet Plan'!AU184+'Base Fleet Plan'!AU197-AU136</f>
        <v>0</v>
      </c>
      <c r="AV149" s="16"/>
    </row>
    <row r="150" spans="4:48">
      <c r="D150" s="1" t="s">
        <v>188</v>
      </c>
      <c r="F150" s="4" t="s">
        <v>169</v>
      </c>
      <c r="H150" s="17"/>
      <c r="I150" s="50">
        <f>'Base Fleet Plan'!I185+'Base Fleet Plan'!I198-I137</f>
        <v>1072</v>
      </c>
      <c r="J150" s="50">
        <f>'Base Fleet Plan'!J185+'Base Fleet Plan'!J198-J137</f>
        <v>1072</v>
      </c>
      <c r="K150" s="50">
        <f>'Base Fleet Plan'!K185+'Base Fleet Plan'!K198-K137</f>
        <v>1072</v>
      </c>
      <c r="L150" s="50">
        <f>'Base Fleet Plan'!L185+'Base Fleet Plan'!L198-L137</f>
        <v>1181</v>
      </c>
      <c r="M150" s="50">
        <f>'Base Fleet Plan'!M185+'Base Fleet Plan'!M198-M137</f>
        <v>1180</v>
      </c>
      <c r="N150" s="50">
        <f>'Base Fleet Plan'!N185+'Base Fleet Plan'!N198-N137</f>
        <v>1169</v>
      </c>
      <c r="O150" s="50">
        <f>'Base Fleet Plan'!O185+'Base Fleet Plan'!O198-O137</f>
        <v>1171</v>
      </c>
      <c r="P150" s="50">
        <f>'Base Fleet Plan'!P185+'Base Fleet Plan'!P198-P137</f>
        <v>1159</v>
      </c>
      <c r="Q150" s="50">
        <f>'Base Fleet Plan'!Q185+'Base Fleet Plan'!Q198-Q137</f>
        <v>1126</v>
      </c>
      <c r="R150" s="50">
        <f>'Base Fleet Plan'!R185+'Base Fleet Plan'!R198-R137</f>
        <v>1097</v>
      </c>
      <c r="S150" s="50">
        <f>'Base Fleet Plan'!S185+'Base Fleet Plan'!S198-S137</f>
        <v>1068</v>
      </c>
      <c r="T150" s="50">
        <f>'Base Fleet Plan'!T185+'Base Fleet Plan'!T198-T137</f>
        <v>1010</v>
      </c>
      <c r="U150" s="50">
        <f>'Base Fleet Plan'!U185+'Base Fleet Plan'!U198-U137</f>
        <v>951</v>
      </c>
      <c r="V150" s="50">
        <f>'Base Fleet Plan'!V185+'Base Fleet Plan'!V198-V137</f>
        <v>975</v>
      </c>
      <c r="W150" s="50">
        <f>'Base Fleet Plan'!W185+'Base Fleet Plan'!W198-W137</f>
        <v>909</v>
      </c>
      <c r="X150" s="50">
        <f>'Base Fleet Plan'!X185+'Base Fleet Plan'!X198-X137</f>
        <v>846</v>
      </c>
      <c r="Y150" s="50">
        <f>'Base Fleet Plan'!Y185+'Base Fleet Plan'!Y198-Y137</f>
        <v>718</v>
      </c>
      <c r="Z150" s="50">
        <f>'Base Fleet Plan'!Z185+'Base Fleet Plan'!Z198-Z137</f>
        <v>588</v>
      </c>
      <c r="AA150" s="50">
        <f>'Base Fleet Plan'!AA185+'Base Fleet Plan'!AA198-AA137</f>
        <v>393</v>
      </c>
      <c r="AB150" s="50">
        <f>'Base Fleet Plan'!AB185+'Base Fleet Plan'!AB198-AB137</f>
        <v>197</v>
      </c>
      <c r="AC150" s="50">
        <f>'Base Fleet Plan'!AC185+'Base Fleet Plan'!AC198-AC137</f>
        <v>0</v>
      </c>
      <c r="AD150" s="50">
        <f>'Base Fleet Plan'!AD185+'Base Fleet Plan'!AD198-AD137</f>
        <v>0</v>
      </c>
      <c r="AE150" s="50">
        <f>'Base Fleet Plan'!AE185+'Base Fleet Plan'!AE198-AE137</f>
        <v>0</v>
      </c>
      <c r="AF150" s="50">
        <f>'Base Fleet Plan'!AF185+'Base Fleet Plan'!AF198-AF137</f>
        <v>0</v>
      </c>
      <c r="AG150" s="50">
        <f>'Base Fleet Plan'!AG185+'Base Fleet Plan'!AG198-AG137</f>
        <v>0</v>
      </c>
      <c r="AH150" s="50">
        <f>'Base Fleet Plan'!AH185+'Base Fleet Plan'!AH198-AH137</f>
        <v>0</v>
      </c>
      <c r="AI150" s="50">
        <f>'Base Fleet Plan'!AI185+'Base Fleet Plan'!AI198-AI137</f>
        <v>0</v>
      </c>
      <c r="AJ150" s="50">
        <f>'Base Fleet Plan'!AJ185+'Base Fleet Plan'!AJ198-AJ137</f>
        <v>0</v>
      </c>
      <c r="AK150" s="50">
        <f>'Base Fleet Plan'!AK185+'Base Fleet Plan'!AK198-AK137</f>
        <v>0</v>
      </c>
      <c r="AL150" s="50">
        <f>'Base Fleet Plan'!AL185+'Base Fleet Plan'!AL198-AL137</f>
        <v>0</v>
      </c>
      <c r="AM150" s="50">
        <f>'Base Fleet Plan'!AM185+'Base Fleet Plan'!AM198-AM137</f>
        <v>0</v>
      </c>
      <c r="AN150" s="50">
        <f>'Base Fleet Plan'!AN185+'Base Fleet Plan'!AN198-AN137</f>
        <v>0</v>
      </c>
      <c r="AO150" s="50">
        <f>'Base Fleet Plan'!AO185+'Base Fleet Plan'!AO198-AO137</f>
        <v>0</v>
      </c>
      <c r="AP150" s="50">
        <f>'Base Fleet Plan'!AP185+'Base Fleet Plan'!AP198-AP137</f>
        <v>0</v>
      </c>
      <c r="AQ150" s="50">
        <f>'Base Fleet Plan'!AQ185+'Base Fleet Plan'!AQ198-AQ137</f>
        <v>0</v>
      </c>
      <c r="AR150" s="50">
        <f>'Base Fleet Plan'!AR185+'Base Fleet Plan'!AR198-AR137</f>
        <v>0</v>
      </c>
      <c r="AS150" s="50">
        <f>'Base Fleet Plan'!AS185+'Base Fleet Plan'!AS198-AS137</f>
        <v>0</v>
      </c>
      <c r="AT150" s="50">
        <f>'Base Fleet Plan'!AT185+'Base Fleet Plan'!AT198-AT137</f>
        <v>0</v>
      </c>
      <c r="AU150" s="50">
        <f>'Base Fleet Plan'!AU185+'Base Fleet Plan'!AU198-AU137</f>
        <v>0</v>
      </c>
      <c r="AV150" s="16"/>
    </row>
    <row r="151" spans="4:48">
      <c r="D151" s="1" t="s">
        <v>189</v>
      </c>
      <c r="F151" s="4" t="s">
        <v>169</v>
      </c>
      <c r="H151" s="17"/>
      <c r="I151" s="50">
        <f>'Base Fleet Plan'!I186+'Base Fleet Plan'!I199-I138</f>
        <v>1072</v>
      </c>
      <c r="J151" s="50">
        <f>'Base Fleet Plan'!J186+'Base Fleet Plan'!J199-J138</f>
        <v>1072</v>
      </c>
      <c r="K151" s="50">
        <f>'Base Fleet Plan'!K186+'Base Fleet Plan'!K199-K138</f>
        <v>1072</v>
      </c>
      <c r="L151" s="50">
        <f>'Base Fleet Plan'!L186+'Base Fleet Plan'!L199-L138</f>
        <v>1072</v>
      </c>
      <c r="M151" s="50">
        <f>'Base Fleet Plan'!M186+'Base Fleet Plan'!M199-M138</f>
        <v>1181</v>
      </c>
      <c r="N151" s="50">
        <f>'Base Fleet Plan'!N186+'Base Fleet Plan'!N199-N138</f>
        <v>1180</v>
      </c>
      <c r="O151" s="50">
        <f>'Base Fleet Plan'!O186+'Base Fleet Plan'!O199-O138</f>
        <v>1169</v>
      </c>
      <c r="P151" s="50">
        <f>'Base Fleet Plan'!P186+'Base Fleet Plan'!P199-P138</f>
        <v>1171</v>
      </c>
      <c r="Q151" s="50">
        <f>'Base Fleet Plan'!Q186+'Base Fleet Plan'!Q199-Q138</f>
        <v>1159</v>
      </c>
      <c r="R151" s="50">
        <f>'Base Fleet Plan'!R186+'Base Fleet Plan'!R199-R138</f>
        <v>1126</v>
      </c>
      <c r="S151" s="50">
        <f>'Base Fleet Plan'!S186+'Base Fleet Plan'!S199-S138</f>
        <v>1097</v>
      </c>
      <c r="T151" s="50">
        <f>'Base Fleet Plan'!T186+'Base Fleet Plan'!T199-T138</f>
        <v>1068</v>
      </c>
      <c r="U151" s="50">
        <f>'Base Fleet Plan'!U186+'Base Fleet Plan'!U199-U138</f>
        <v>1010</v>
      </c>
      <c r="V151" s="50">
        <f>'Base Fleet Plan'!V186+'Base Fleet Plan'!V199-V138</f>
        <v>951</v>
      </c>
      <c r="W151" s="50">
        <f>'Base Fleet Plan'!W186+'Base Fleet Plan'!W199-W138</f>
        <v>975</v>
      </c>
      <c r="X151" s="50">
        <f>'Base Fleet Plan'!X186+'Base Fleet Plan'!X199-X138</f>
        <v>909</v>
      </c>
      <c r="Y151" s="50">
        <f>'Base Fleet Plan'!Y186+'Base Fleet Plan'!Y199-Y138</f>
        <v>846</v>
      </c>
      <c r="Z151" s="50">
        <f>'Base Fleet Plan'!Z186+'Base Fleet Plan'!Z199-Z138</f>
        <v>718</v>
      </c>
      <c r="AA151" s="50">
        <f>'Base Fleet Plan'!AA186+'Base Fleet Plan'!AA199-AA138</f>
        <v>588</v>
      </c>
      <c r="AB151" s="50">
        <f>'Base Fleet Plan'!AB186+'Base Fleet Plan'!AB199-AB138</f>
        <v>393</v>
      </c>
      <c r="AC151" s="50">
        <f>'Base Fleet Plan'!AC186+'Base Fleet Plan'!AC199-AC138</f>
        <v>197</v>
      </c>
      <c r="AD151" s="50">
        <f>'Base Fleet Plan'!AD186+'Base Fleet Plan'!AD199-AD138</f>
        <v>0</v>
      </c>
      <c r="AE151" s="50">
        <f>'Base Fleet Plan'!AE186+'Base Fleet Plan'!AE199-AE138</f>
        <v>0</v>
      </c>
      <c r="AF151" s="50">
        <f>'Base Fleet Plan'!AF186+'Base Fleet Plan'!AF199-AF138</f>
        <v>0</v>
      </c>
      <c r="AG151" s="50">
        <f>'Base Fleet Plan'!AG186+'Base Fleet Plan'!AG199-AG138</f>
        <v>0</v>
      </c>
      <c r="AH151" s="50">
        <f>'Base Fleet Plan'!AH186+'Base Fleet Plan'!AH199-AH138</f>
        <v>0</v>
      </c>
      <c r="AI151" s="50">
        <f>'Base Fleet Plan'!AI186+'Base Fleet Plan'!AI199-AI138</f>
        <v>0</v>
      </c>
      <c r="AJ151" s="50">
        <f>'Base Fleet Plan'!AJ186+'Base Fleet Plan'!AJ199-AJ138</f>
        <v>0</v>
      </c>
      <c r="AK151" s="50">
        <f>'Base Fleet Plan'!AK186+'Base Fleet Plan'!AK199-AK138</f>
        <v>0</v>
      </c>
      <c r="AL151" s="50">
        <f>'Base Fleet Plan'!AL186+'Base Fleet Plan'!AL199-AL138</f>
        <v>0</v>
      </c>
      <c r="AM151" s="50">
        <f>'Base Fleet Plan'!AM186+'Base Fleet Plan'!AM199-AM138</f>
        <v>0</v>
      </c>
      <c r="AN151" s="50">
        <f>'Base Fleet Plan'!AN186+'Base Fleet Plan'!AN199-AN138</f>
        <v>0</v>
      </c>
      <c r="AO151" s="50">
        <f>'Base Fleet Plan'!AO186+'Base Fleet Plan'!AO199-AO138</f>
        <v>0</v>
      </c>
      <c r="AP151" s="50">
        <f>'Base Fleet Plan'!AP186+'Base Fleet Plan'!AP199-AP138</f>
        <v>0</v>
      </c>
      <c r="AQ151" s="50">
        <f>'Base Fleet Plan'!AQ186+'Base Fleet Plan'!AQ199-AQ138</f>
        <v>0</v>
      </c>
      <c r="AR151" s="50">
        <f>'Base Fleet Plan'!AR186+'Base Fleet Plan'!AR199-AR138</f>
        <v>0</v>
      </c>
      <c r="AS151" s="50">
        <f>'Base Fleet Plan'!AS186+'Base Fleet Plan'!AS199-AS138</f>
        <v>0</v>
      </c>
      <c r="AT151" s="50">
        <f>'Base Fleet Plan'!AT186+'Base Fleet Plan'!AT199-AT138</f>
        <v>0</v>
      </c>
      <c r="AU151" s="50">
        <f>'Base Fleet Plan'!AU186+'Base Fleet Plan'!AU199-AU138</f>
        <v>0</v>
      </c>
      <c r="AV151" s="16"/>
    </row>
    <row r="152" spans="4:48">
      <c r="D152" s="1" t="s">
        <v>190</v>
      </c>
      <c r="F152" s="4" t="s">
        <v>169</v>
      </c>
      <c r="H152" s="17"/>
      <c r="I152" s="50">
        <f>'Base Fleet Plan'!I187+'Base Fleet Plan'!I200-I139</f>
        <v>1072</v>
      </c>
      <c r="J152" s="50">
        <f>'Base Fleet Plan'!J187+'Base Fleet Plan'!J200-J139</f>
        <v>1072</v>
      </c>
      <c r="K152" s="50">
        <f>'Base Fleet Plan'!K187+'Base Fleet Plan'!K200-K139</f>
        <v>1072</v>
      </c>
      <c r="L152" s="50">
        <f>'Base Fleet Plan'!L187+'Base Fleet Plan'!L200-L139</f>
        <v>1072</v>
      </c>
      <c r="M152" s="50">
        <f>'Base Fleet Plan'!M187+'Base Fleet Plan'!M200-M139</f>
        <v>1072</v>
      </c>
      <c r="N152" s="50">
        <f>'Base Fleet Plan'!N187+'Base Fleet Plan'!N200-N139</f>
        <v>1181</v>
      </c>
      <c r="O152" s="50">
        <f>'Base Fleet Plan'!O187+'Base Fleet Plan'!O200-O139</f>
        <v>1180</v>
      </c>
      <c r="P152" s="50">
        <f>'Base Fleet Plan'!P187+'Base Fleet Plan'!P200-P139</f>
        <v>1169</v>
      </c>
      <c r="Q152" s="50">
        <f>'Base Fleet Plan'!Q187+'Base Fleet Plan'!Q200-Q139</f>
        <v>1171</v>
      </c>
      <c r="R152" s="50">
        <f>'Base Fleet Plan'!R187+'Base Fleet Plan'!R200-R139</f>
        <v>1159</v>
      </c>
      <c r="S152" s="50">
        <f>'Base Fleet Plan'!S187+'Base Fleet Plan'!S200-S139</f>
        <v>1126</v>
      </c>
      <c r="T152" s="50">
        <f>'Base Fleet Plan'!T187+'Base Fleet Plan'!T200-T139</f>
        <v>1097</v>
      </c>
      <c r="U152" s="50">
        <f>'Base Fleet Plan'!U187+'Base Fleet Plan'!U200-U139</f>
        <v>1068</v>
      </c>
      <c r="V152" s="50">
        <f>'Base Fleet Plan'!V187+'Base Fleet Plan'!V200-V139</f>
        <v>1010</v>
      </c>
      <c r="W152" s="50">
        <f>'Base Fleet Plan'!W187+'Base Fleet Plan'!W200-W139</f>
        <v>951</v>
      </c>
      <c r="X152" s="50">
        <f>'Base Fleet Plan'!X187+'Base Fleet Plan'!X200-X139</f>
        <v>975</v>
      </c>
      <c r="Y152" s="50">
        <f>'Base Fleet Plan'!Y187+'Base Fleet Plan'!Y200-Y139</f>
        <v>909</v>
      </c>
      <c r="Z152" s="50">
        <f>'Base Fleet Plan'!Z187+'Base Fleet Plan'!Z200-Z139</f>
        <v>846</v>
      </c>
      <c r="AA152" s="50">
        <f>'Base Fleet Plan'!AA187+'Base Fleet Plan'!AA200-AA139</f>
        <v>718</v>
      </c>
      <c r="AB152" s="50">
        <f>'Base Fleet Plan'!AB187+'Base Fleet Plan'!AB200-AB139</f>
        <v>588</v>
      </c>
      <c r="AC152" s="50">
        <f>'Base Fleet Plan'!AC187+'Base Fleet Plan'!AC200-AC139</f>
        <v>393</v>
      </c>
      <c r="AD152" s="50">
        <f>'Base Fleet Plan'!AD187+'Base Fleet Plan'!AD200-AD139</f>
        <v>197</v>
      </c>
      <c r="AE152" s="50">
        <f>'Base Fleet Plan'!AE187+'Base Fleet Plan'!AE200-AE139</f>
        <v>0</v>
      </c>
      <c r="AF152" s="50">
        <f>'Base Fleet Plan'!AF187+'Base Fleet Plan'!AF200-AF139</f>
        <v>0</v>
      </c>
      <c r="AG152" s="50">
        <f>'Base Fleet Plan'!AG187+'Base Fleet Plan'!AG200-AG139</f>
        <v>0</v>
      </c>
      <c r="AH152" s="50">
        <f>'Base Fleet Plan'!AH187+'Base Fleet Plan'!AH200-AH139</f>
        <v>0</v>
      </c>
      <c r="AI152" s="50">
        <f>'Base Fleet Plan'!AI187+'Base Fleet Plan'!AI200-AI139</f>
        <v>0</v>
      </c>
      <c r="AJ152" s="50">
        <f>'Base Fleet Plan'!AJ187+'Base Fleet Plan'!AJ200-AJ139</f>
        <v>0</v>
      </c>
      <c r="AK152" s="50">
        <f>'Base Fleet Plan'!AK187+'Base Fleet Plan'!AK200-AK139</f>
        <v>0</v>
      </c>
      <c r="AL152" s="50">
        <f>'Base Fleet Plan'!AL187+'Base Fleet Plan'!AL200-AL139</f>
        <v>0</v>
      </c>
      <c r="AM152" s="50">
        <f>'Base Fleet Plan'!AM187+'Base Fleet Plan'!AM200-AM139</f>
        <v>0</v>
      </c>
      <c r="AN152" s="50">
        <f>'Base Fleet Plan'!AN187+'Base Fleet Plan'!AN200-AN139</f>
        <v>0</v>
      </c>
      <c r="AO152" s="50">
        <f>'Base Fleet Plan'!AO187+'Base Fleet Plan'!AO200-AO139</f>
        <v>0</v>
      </c>
      <c r="AP152" s="50">
        <f>'Base Fleet Plan'!AP187+'Base Fleet Plan'!AP200-AP139</f>
        <v>0</v>
      </c>
      <c r="AQ152" s="50">
        <f>'Base Fleet Plan'!AQ187+'Base Fleet Plan'!AQ200-AQ139</f>
        <v>0</v>
      </c>
      <c r="AR152" s="50">
        <f>'Base Fleet Plan'!AR187+'Base Fleet Plan'!AR200-AR139</f>
        <v>0</v>
      </c>
      <c r="AS152" s="50">
        <f>'Base Fleet Plan'!AS187+'Base Fleet Plan'!AS200-AS139</f>
        <v>0</v>
      </c>
      <c r="AT152" s="50">
        <f>'Base Fleet Plan'!AT187+'Base Fleet Plan'!AT200-AT139</f>
        <v>0</v>
      </c>
      <c r="AU152" s="50">
        <f>'Base Fleet Plan'!AU187+'Base Fleet Plan'!AU200-AU139</f>
        <v>0</v>
      </c>
      <c r="AV152" s="16"/>
    </row>
    <row r="153" spans="4:48">
      <c r="D153" s="1" t="s">
        <v>191</v>
      </c>
      <c r="F153" s="4" t="s">
        <v>169</v>
      </c>
      <c r="H153" s="17"/>
      <c r="I153" s="50">
        <f>'Base Fleet Plan'!I188+'Base Fleet Plan'!I201-I140</f>
        <v>1072</v>
      </c>
      <c r="J153" s="50">
        <f>'Base Fleet Plan'!J188+'Base Fleet Plan'!J201-J140</f>
        <v>1072</v>
      </c>
      <c r="K153" s="50">
        <f>'Base Fleet Plan'!K188+'Base Fleet Plan'!K201-K140</f>
        <v>1072</v>
      </c>
      <c r="L153" s="50">
        <f>'Base Fleet Plan'!L188+'Base Fleet Plan'!L201-L140</f>
        <v>1072</v>
      </c>
      <c r="M153" s="50">
        <f>'Base Fleet Plan'!M188+'Base Fleet Plan'!M201-M140</f>
        <v>1072</v>
      </c>
      <c r="N153" s="50">
        <f>'Base Fleet Plan'!N188+'Base Fleet Plan'!N201-N140</f>
        <v>1072</v>
      </c>
      <c r="O153" s="50">
        <f>'Base Fleet Plan'!O188+'Base Fleet Plan'!O201-O140</f>
        <v>1181</v>
      </c>
      <c r="P153" s="50">
        <f>'Base Fleet Plan'!P188+'Base Fleet Plan'!P201-P140</f>
        <v>1180</v>
      </c>
      <c r="Q153" s="50">
        <f>'Base Fleet Plan'!Q188+'Base Fleet Plan'!Q201-Q140</f>
        <v>1169</v>
      </c>
      <c r="R153" s="50">
        <f>'Base Fleet Plan'!R188+'Base Fleet Plan'!R201-R140</f>
        <v>1171</v>
      </c>
      <c r="S153" s="50">
        <f>'Base Fleet Plan'!S188+'Base Fleet Plan'!S201-S140</f>
        <v>1159</v>
      </c>
      <c r="T153" s="50">
        <f>'Base Fleet Plan'!T188+'Base Fleet Plan'!T201-T140</f>
        <v>1126</v>
      </c>
      <c r="U153" s="50">
        <f>'Base Fleet Plan'!U188+'Base Fleet Plan'!U201-U140</f>
        <v>1097</v>
      </c>
      <c r="V153" s="50">
        <f>'Base Fleet Plan'!V188+'Base Fleet Plan'!V201-V140</f>
        <v>1068</v>
      </c>
      <c r="W153" s="50">
        <f>'Base Fleet Plan'!W188+'Base Fleet Plan'!W201-W140</f>
        <v>1010</v>
      </c>
      <c r="X153" s="50">
        <f>'Base Fleet Plan'!X188+'Base Fleet Plan'!X201-X140</f>
        <v>951</v>
      </c>
      <c r="Y153" s="50">
        <f>'Base Fleet Plan'!Y188+'Base Fleet Plan'!Y201-Y140</f>
        <v>975</v>
      </c>
      <c r="Z153" s="50">
        <f>'Base Fleet Plan'!Z188+'Base Fleet Plan'!Z201-Z140</f>
        <v>909</v>
      </c>
      <c r="AA153" s="50">
        <f>'Base Fleet Plan'!AA188+'Base Fleet Plan'!AA201-AA140</f>
        <v>846</v>
      </c>
      <c r="AB153" s="50">
        <f>'Base Fleet Plan'!AB188+'Base Fleet Plan'!AB201-AB140</f>
        <v>718</v>
      </c>
      <c r="AC153" s="50">
        <f>'Base Fleet Plan'!AC188+'Base Fleet Plan'!AC201-AC140</f>
        <v>588</v>
      </c>
      <c r="AD153" s="50">
        <f>'Base Fleet Plan'!AD188+'Base Fleet Plan'!AD201-AD140</f>
        <v>393</v>
      </c>
      <c r="AE153" s="50">
        <f>'Base Fleet Plan'!AE188+'Base Fleet Plan'!AE201-AE140</f>
        <v>197</v>
      </c>
      <c r="AF153" s="50">
        <f>'Base Fleet Plan'!AF188+'Base Fleet Plan'!AF201-AF140</f>
        <v>0</v>
      </c>
      <c r="AG153" s="50">
        <f>'Base Fleet Plan'!AG188+'Base Fleet Plan'!AG201-AG140</f>
        <v>0</v>
      </c>
      <c r="AH153" s="50">
        <f>'Base Fleet Plan'!AH188+'Base Fleet Plan'!AH201-AH140</f>
        <v>0</v>
      </c>
      <c r="AI153" s="50">
        <f>'Base Fleet Plan'!AI188+'Base Fleet Plan'!AI201-AI140</f>
        <v>0</v>
      </c>
      <c r="AJ153" s="50">
        <f>'Base Fleet Plan'!AJ188+'Base Fleet Plan'!AJ201-AJ140</f>
        <v>0</v>
      </c>
      <c r="AK153" s="50">
        <f>'Base Fleet Plan'!AK188+'Base Fleet Plan'!AK201-AK140</f>
        <v>0</v>
      </c>
      <c r="AL153" s="50">
        <f>'Base Fleet Plan'!AL188+'Base Fleet Plan'!AL201-AL140</f>
        <v>0</v>
      </c>
      <c r="AM153" s="50">
        <f>'Base Fleet Plan'!AM188+'Base Fleet Plan'!AM201-AM140</f>
        <v>0</v>
      </c>
      <c r="AN153" s="50">
        <f>'Base Fleet Plan'!AN188+'Base Fleet Plan'!AN201-AN140</f>
        <v>0</v>
      </c>
      <c r="AO153" s="50">
        <f>'Base Fleet Plan'!AO188+'Base Fleet Plan'!AO201-AO140</f>
        <v>0</v>
      </c>
      <c r="AP153" s="50">
        <f>'Base Fleet Plan'!AP188+'Base Fleet Plan'!AP201-AP140</f>
        <v>0</v>
      </c>
      <c r="AQ153" s="50">
        <f>'Base Fleet Plan'!AQ188+'Base Fleet Plan'!AQ201-AQ140</f>
        <v>0</v>
      </c>
      <c r="AR153" s="50">
        <f>'Base Fleet Plan'!AR188+'Base Fleet Plan'!AR201-AR140</f>
        <v>0</v>
      </c>
      <c r="AS153" s="50">
        <f>'Base Fleet Plan'!AS188+'Base Fleet Plan'!AS201-AS140</f>
        <v>0</v>
      </c>
      <c r="AT153" s="50">
        <f>'Base Fleet Plan'!AT188+'Base Fleet Plan'!AT201-AT140</f>
        <v>0</v>
      </c>
      <c r="AU153" s="50">
        <f>'Base Fleet Plan'!AU188+'Base Fleet Plan'!AU201-AU140</f>
        <v>0</v>
      </c>
      <c r="AV153" s="16"/>
    </row>
    <row r="154" spans="4:48">
      <c r="D154" s="1" t="s">
        <v>192</v>
      </c>
      <c r="F154" s="4" t="s">
        <v>169</v>
      </c>
      <c r="H154" s="17"/>
      <c r="I154" s="50">
        <f>'Base Fleet Plan'!I189+'Base Fleet Plan'!I202-I141</f>
        <v>1072</v>
      </c>
      <c r="J154" s="50">
        <f>'Base Fleet Plan'!J189+'Base Fleet Plan'!J202-J141</f>
        <v>1072</v>
      </c>
      <c r="K154" s="50">
        <f>'Base Fleet Plan'!K189+'Base Fleet Plan'!K202-K141</f>
        <v>1072</v>
      </c>
      <c r="L154" s="50">
        <f>'Base Fleet Plan'!L189+'Base Fleet Plan'!L202-L141</f>
        <v>1072</v>
      </c>
      <c r="M154" s="50">
        <f>'Base Fleet Plan'!M189+'Base Fleet Plan'!M202-M141</f>
        <v>1072</v>
      </c>
      <c r="N154" s="50">
        <f>'Base Fleet Plan'!N189+'Base Fleet Plan'!N202-N141</f>
        <v>1072</v>
      </c>
      <c r="O154" s="50">
        <f>'Base Fleet Plan'!O189+'Base Fleet Plan'!O202-O141</f>
        <v>1072</v>
      </c>
      <c r="P154" s="50">
        <f>'Base Fleet Plan'!P189+'Base Fleet Plan'!P202-P141</f>
        <v>1181</v>
      </c>
      <c r="Q154" s="50">
        <f>'Base Fleet Plan'!Q189+'Base Fleet Plan'!Q202-Q141</f>
        <v>1180</v>
      </c>
      <c r="R154" s="50">
        <f>'Base Fleet Plan'!R189+'Base Fleet Plan'!R202-R141</f>
        <v>1169</v>
      </c>
      <c r="S154" s="50">
        <f>'Base Fleet Plan'!S189+'Base Fleet Plan'!S202-S141</f>
        <v>1171</v>
      </c>
      <c r="T154" s="50">
        <f>'Base Fleet Plan'!T189+'Base Fleet Plan'!T202-T141</f>
        <v>1159</v>
      </c>
      <c r="U154" s="50">
        <f>'Base Fleet Plan'!U189+'Base Fleet Plan'!U202-U141</f>
        <v>1126</v>
      </c>
      <c r="V154" s="50">
        <f>'Base Fleet Plan'!V189+'Base Fleet Plan'!V202-V141</f>
        <v>1097</v>
      </c>
      <c r="W154" s="50">
        <f>'Base Fleet Plan'!W189+'Base Fleet Plan'!W202-W141</f>
        <v>1068</v>
      </c>
      <c r="X154" s="50">
        <f>'Base Fleet Plan'!X189+'Base Fleet Plan'!X202-X141</f>
        <v>1010</v>
      </c>
      <c r="Y154" s="50">
        <f>'Base Fleet Plan'!Y189+'Base Fleet Plan'!Y202-Y141</f>
        <v>951</v>
      </c>
      <c r="Z154" s="50">
        <f>'Base Fleet Plan'!Z189+'Base Fleet Plan'!Z202-Z141</f>
        <v>975</v>
      </c>
      <c r="AA154" s="50">
        <f>'Base Fleet Plan'!AA189+'Base Fleet Plan'!AA202-AA141</f>
        <v>909</v>
      </c>
      <c r="AB154" s="50">
        <f>'Base Fleet Plan'!AB189+'Base Fleet Plan'!AB202-AB141</f>
        <v>846</v>
      </c>
      <c r="AC154" s="50">
        <f>'Base Fleet Plan'!AC189+'Base Fleet Plan'!AC202-AC141</f>
        <v>718</v>
      </c>
      <c r="AD154" s="50">
        <f>'Base Fleet Plan'!AD189+'Base Fleet Plan'!AD202-AD141</f>
        <v>588</v>
      </c>
      <c r="AE154" s="50">
        <f>'Base Fleet Plan'!AE189+'Base Fleet Plan'!AE202-AE141</f>
        <v>393</v>
      </c>
      <c r="AF154" s="50">
        <f>'Base Fleet Plan'!AF189+'Base Fleet Plan'!AF202-AF141</f>
        <v>197</v>
      </c>
      <c r="AG154" s="50">
        <f>'Base Fleet Plan'!AG189+'Base Fleet Plan'!AG202-AG141</f>
        <v>0</v>
      </c>
      <c r="AH154" s="50">
        <f>'Base Fleet Plan'!AH189+'Base Fleet Plan'!AH202-AH141</f>
        <v>0</v>
      </c>
      <c r="AI154" s="50">
        <f>'Base Fleet Plan'!AI189+'Base Fleet Plan'!AI202-AI141</f>
        <v>0</v>
      </c>
      <c r="AJ154" s="50">
        <f>'Base Fleet Plan'!AJ189+'Base Fleet Plan'!AJ202-AJ141</f>
        <v>0</v>
      </c>
      <c r="AK154" s="50">
        <f>'Base Fleet Plan'!AK189+'Base Fleet Plan'!AK202-AK141</f>
        <v>0</v>
      </c>
      <c r="AL154" s="50">
        <f>'Base Fleet Plan'!AL189+'Base Fleet Plan'!AL202-AL141</f>
        <v>0</v>
      </c>
      <c r="AM154" s="50">
        <f>'Base Fleet Plan'!AM189+'Base Fleet Plan'!AM202-AM141</f>
        <v>0</v>
      </c>
      <c r="AN154" s="50">
        <f>'Base Fleet Plan'!AN189+'Base Fleet Plan'!AN202-AN141</f>
        <v>0</v>
      </c>
      <c r="AO154" s="50">
        <f>'Base Fleet Plan'!AO189+'Base Fleet Plan'!AO202-AO141</f>
        <v>0</v>
      </c>
      <c r="AP154" s="50">
        <f>'Base Fleet Plan'!AP189+'Base Fleet Plan'!AP202-AP141</f>
        <v>0</v>
      </c>
      <c r="AQ154" s="50">
        <f>'Base Fleet Plan'!AQ189+'Base Fleet Plan'!AQ202-AQ141</f>
        <v>0</v>
      </c>
      <c r="AR154" s="50">
        <f>'Base Fleet Plan'!AR189+'Base Fleet Plan'!AR202-AR141</f>
        <v>0</v>
      </c>
      <c r="AS154" s="50">
        <f>'Base Fleet Plan'!AS189+'Base Fleet Plan'!AS202-AS141</f>
        <v>0</v>
      </c>
      <c r="AT154" s="50">
        <f>'Base Fleet Plan'!AT189+'Base Fleet Plan'!AT202-AT141</f>
        <v>0</v>
      </c>
      <c r="AU154" s="50">
        <f>'Base Fleet Plan'!AU189+'Base Fleet Plan'!AU202-AU141</f>
        <v>0</v>
      </c>
      <c r="AV154" s="16"/>
    </row>
    <row r="155" spans="4:48">
      <c r="D155" s="1" t="s">
        <v>193</v>
      </c>
      <c r="F155" s="4" t="s">
        <v>169</v>
      </c>
      <c r="H155" s="17"/>
      <c r="I155" s="50">
        <f>'Base Fleet Plan'!I190+'Base Fleet Plan'!I203-I142</f>
        <v>1072</v>
      </c>
      <c r="J155" s="50">
        <f>'Base Fleet Plan'!J190+'Base Fleet Plan'!J203-J142</f>
        <v>1072</v>
      </c>
      <c r="K155" s="50">
        <f>'Base Fleet Plan'!K190+'Base Fleet Plan'!K203-K142</f>
        <v>1072</v>
      </c>
      <c r="L155" s="50">
        <f>'Base Fleet Plan'!L190+'Base Fleet Plan'!L203-L142</f>
        <v>1072</v>
      </c>
      <c r="M155" s="50">
        <f>'Base Fleet Plan'!M190+'Base Fleet Plan'!M203-M142</f>
        <v>1072</v>
      </c>
      <c r="N155" s="50">
        <f>'Base Fleet Plan'!N190+'Base Fleet Plan'!N203-N142</f>
        <v>1072</v>
      </c>
      <c r="O155" s="50">
        <f>'Base Fleet Plan'!O190+'Base Fleet Plan'!O203-O142</f>
        <v>1072</v>
      </c>
      <c r="P155" s="50">
        <f>'Base Fleet Plan'!P190+'Base Fleet Plan'!P203-P142</f>
        <v>1072</v>
      </c>
      <c r="Q155" s="50">
        <f>'Base Fleet Plan'!Q190+'Base Fleet Plan'!Q203-Q142</f>
        <v>1181</v>
      </c>
      <c r="R155" s="50">
        <f>'Base Fleet Plan'!R190+'Base Fleet Plan'!R203-R142</f>
        <v>1180</v>
      </c>
      <c r="S155" s="50">
        <f>'Base Fleet Plan'!S190+'Base Fleet Plan'!S203-S142</f>
        <v>1169</v>
      </c>
      <c r="T155" s="50">
        <f>'Base Fleet Plan'!T190+'Base Fleet Plan'!T203-T142</f>
        <v>1171</v>
      </c>
      <c r="U155" s="50">
        <f>'Base Fleet Plan'!U190+'Base Fleet Plan'!U203-U142</f>
        <v>1159</v>
      </c>
      <c r="V155" s="50">
        <f>'Base Fleet Plan'!V190+'Base Fleet Plan'!V203-V142</f>
        <v>1126</v>
      </c>
      <c r="W155" s="50">
        <f>'Base Fleet Plan'!W190+'Base Fleet Plan'!W203-W142</f>
        <v>1097</v>
      </c>
      <c r="X155" s="50">
        <f>'Base Fleet Plan'!X190+'Base Fleet Plan'!X203-X142</f>
        <v>1068</v>
      </c>
      <c r="Y155" s="50">
        <f>'Base Fleet Plan'!Y190+'Base Fleet Plan'!Y203-Y142</f>
        <v>1010</v>
      </c>
      <c r="Z155" s="50">
        <f>'Base Fleet Plan'!Z190+'Base Fleet Plan'!Z203-Z142</f>
        <v>951</v>
      </c>
      <c r="AA155" s="50">
        <f>'Base Fleet Plan'!AA190+'Base Fleet Plan'!AA203-AA142</f>
        <v>975</v>
      </c>
      <c r="AB155" s="50">
        <f>'Base Fleet Plan'!AB190+'Base Fleet Plan'!AB203-AB142</f>
        <v>909</v>
      </c>
      <c r="AC155" s="50">
        <f>'Base Fleet Plan'!AC190+'Base Fleet Plan'!AC203-AC142</f>
        <v>846</v>
      </c>
      <c r="AD155" s="50">
        <f>'Base Fleet Plan'!AD190+'Base Fleet Plan'!AD203-AD142</f>
        <v>718</v>
      </c>
      <c r="AE155" s="50">
        <f>'Base Fleet Plan'!AE190+'Base Fleet Plan'!AE203-AE142</f>
        <v>588</v>
      </c>
      <c r="AF155" s="50">
        <f>'Base Fleet Plan'!AF190+'Base Fleet Plan'!AF203-AF142</f>
        <v>393</v>
      </c>
      <c r="AG155" s="50">
        <f>'Base Fleet Plan'!AG190+'Base Fleet Plan'!AG203-AG142</f>
        <v>197</v>
      </c>
      <c r="AH155" s="50">
        <f>'Base Fleet Plan'!AH190+'Base Fleet Plan'!AH203-AH142</f>
        <v>0</v>
      </c>
      <c r="AI155" s="50">
        <f>'Base Fleet Plan'!AI190+'Base Fleet Plan'!AI203-AI142</f>
        <v>0</v>
      </c>
      <c r="AJ155" s="50">
        <f>'Base Fleet Plan'!AJ190+'Base Fleet Plan'!AJ203-AJ142</f>
        <v>0</v>
      </c>
      <c r="AK155" s="50">
        <f>'Base Fleet Plan'!AK190+'Base Fleet Plan'!AK203-AK142</f>
        <v>0</v>
      </c>
      <c r="AL155" s="50">
        <f>'Base Fleet Plan'!AL190+'Base Fleet Plan'!AL203-AL142</f>
        <v>0</v>
      </c>
      <c r="AM155" s="50">
        <f>'Base Fleet Plan'!AM190+'Base Fleet Plan'!AM203-AM142</f>
        <v>0</v>
      </c>
      <c r="AN155" s="50">
        <f>'Base Fleet Plan'!AN190+'Base Fleet Plan'!AN203-AN142</f>
        <v>0</v>
      </c>
      <c r="AO155" s="50">
        <f>'Base Fleet Plan'!AO190+'Base Fleet Plan'!AO203-AO142</f>
        <v>0</v>
      </c>
      <c r="AP155" s="50">
        <f>'Base Fleet Plan'!AP190+'Base Fleet Plan'!AP203-AP142</f>
        <v>0</v>
      </c>
      <c r="AQ155" s="50">
        <f>'Base Fleet Plan'!AQ190+'Base Fleet Plan'!AQ203-AQ142</f>
        <v>0</v>
      </c>
      <c r="AR155" s="50">
        <f>'Base Fleet Plan'!AR190+'Base Fleet Plan'!AR203-AR142</f>
        <v>0</v>
      </c>
      <c r="AS155" s="50">
        <f>'Base Fleet Plan'!AS190+'Base Fleet Plan'!AS203-AS142</f>
        <v>0</v>
      </c>
      <c r="AT155" s="50">
        <f>'Base Fleet Plan'!AT190+'Base Fleet Plan'!AT203-AT142</f>
        <v>0</v>
      </c>
      <c r="AU155" s="50">
        <f>'Base Fleet Plan'!AU190+'Base Fleet Plan'!AU203-AU142</f>
        <v>0</v>
      </c>
      <c r="AV155" s="16"/>
    </row>
    <row r="156" spans="4:48">
      <c r="D156" s="1" t="s">
        <v>194</v>
      </c>
      <c r="F156" s="4" t="s">
        <v>169</v>
      </c>
      <c r="H156" s="17"/>
      <c r="I156" s="50">
        <f>'Base Fleet Plan'!I191+'Base Fleet Plan'!I204-I143</f>
        <v>1072</v>
      </c>
      <c r="J156" s="50">
        <f>'Base Fleet Plan'!J191+'Base Fleet Plan'!J204-J143</f>
        <v>1072</v>
      </c>
      <c r="K156" s="50">
        <f>'Base Fleet Plan'!K191+'Base Fleet Plan'!K204-K143</f>
        <v>1072</v>
      </c>
      <c r="L156" s="50">
        <f>'Base Fleet Plan'!L191+'Base Fleet Plan'!L204-L143</f>
        <v>1072</v>
      </c>
      <c r="M156" s="50">
        <f>'Base Fleet Plan'!M191+'Base Fleet Plan'!M204-M143</f>
        <v>1072</v>
      </c>
      <c r="N156" s="50">
        <f>'Base Fleet Plan'!N191+'Base Fleet Plan'!N204-N143</f>
        <v>1072</v>
      </c>
      <c r="O156" s="50">
        <f>'Base Fleet Plan'!O191+'Base Fleet Plan'!O204-O143</f>
        <v>1072</v>
      </c>
      <c r="P156" s="50">
        <f>'Base Fleet Plan'!P191+'Base Fleet Plan'!P204-P143</f>
        <v>1072</v>
      </c>
      <c r="Q156" s="50">
        <f>'Base Fleet Plan'!Q191+'Base Fleet Plan'!Q204-Q143</f>
        <v>1072</v>
      </c>
      <c r="R156" s="50">
        <f>'Base Fleet Plan'!R191+'Base Fleet Plan'!R204-R143</f>
        <v>1181</v>
      </c>
      <c r="S156" s="50">
        <f>'Base Fleet Plan'!S191+'Base Fleet Plan'!S204-S143</f>
        <v>1180</v>
      </c>
      <c r="T156" s="50">
        <f>'Base Fleet Plan'!T191+'Base Fleet Plan'!T204-T143</f>
        <v>1169</v>
      </c>
      <c r="U156" s="50">
        <f>'Base Fleet Plan'!U191+'Base Fleet Plan'!U204-U143</f>
        <v>1171</v>
      </c>
      <c r="V156" s="50">
        <f>'Base Fleet Plan'!V191+'Base Fleet Plan'!V204-V143</f>
        <v>1159</v>
      </c>
      <c r="W156" s="50">
        <f>'Base Fleet Plan'!W191+'Base Fleet Plan'!W204-W143</f>
        <v>1126</v>
      </c>
      <c r="X156" s="50">
        <f>'Base Fleet Plan'!X191+'Base Fleet Plan'!X204-X143</f>
        <v>1097</v>
      </c>
      <c r="Y156" s="50">
        <f>'Base Fleet Plan'!Y191+'Base Fleet Plan'!Y204-Y143</f>
        <v>1068</v>
      </c>
      <c r="Z156" s="50">
        <f>'Base Fleet Plan'!Z191+'Base Fleet Plan'!Z204-Z143</f>
        <v>1010</v>
      </c>
      <c r="AA156" s="50">
        <f>'Base Fleet Plan'!AA191+'Base Fleet Plan'!AA204-AA143</f>
        <v>951</v>
      </c>
      <c r="AB156" s="50">
        <f>'Base Fleet Plan'!AB191+'Base Fleet Plan'!AB204-AB143</f>
        <v>975</v>
      </c>
      <c r="AC156" s="50">
        <f>'Base Fleet Plan'!AC191+'Base Fleet Plan'!AC204-AC143</f>
        <v>909</v>
      </c>
      <c r="AD156" s="50">
        <f>'Base Fleet Plan'!AD191+'Base Fleet Plan'!AD204-AD143</f>
        <v>846</v>
      </c>
      <c r="AE156" s="50">
        <f>'Base Fleet Plan'!AE191+'Base Fleet Plan'!AE204-AE143</f>
        <v>718</v>
      </c>
      <c r="AF156" s="50">
        <f>'Base Fleet Plan'!AF191+'Base Fleet Plan'!AF204-AF143</f>
        <v>588</v>
      </c>
      <c r="AG156" s="50">
        <f>'Base Fleet Plan'!AG191+'Base Fleet Plan'!AG204-AG143</f>
        <v>393</v>
      </c>
      <c r="AH156" s="50">
        <f>'Base Fleet Plan'!AH191+'Base Fleet Plan'!AH204-AH143</f>
        <v>197</v>
      </c>
      <c r="AI156" s="50">
        <f>'Base Fleet Plan'!AI191+'Base Fleet Plan'!AI204-AI143</f>
        <v>0</v>
      </c>
      <c r="AJ156" s="50">
        <f>'Base Fleet Plan'!AJ191+'Base Fleet Plan'!AJ204-AJ143</f>
        <v>0</v>
      </c>
      <c r="AK156" s="50">
        <f>'Base Fleet Plan'!AK191+'Base Fleet Plan'!AK204-AK143</f>
        <v>0</v>
      </c>
      <c r="AL156" s="50">
        <f>'Base Fleet Plan'!AL191+'Base Fleet Plan'!AL204-AL143</f>
        <v>0</v>
      </c>
      <c r="AM156" s="50">
        <f>'Base Fleet Plan'!AM191+'Base Fleet Plan'!AM204-AM143</f>
        <v>0</v>
      </c>
      <c r="AN156" s="50">
        <f>'Base Fleet Plan'!AN191+'Base Fleet Plan'!AN204-AN143</f>
        <v>0</v>
      </c>
      <c r="AO156" s="50">
        <f>'Base Fleet Plan'!AO191+'Base Fleet Plan'!AO204-AO143</f>
        <v>0</v>
      </c>
      <c r="AP156" s="50">
        <f>'Base Fleet Plan'!AP191+'Base Fleet Plan'!AP204-AP143</f>
        <v>0</v>
      </c>
      <c r="AQ156" s="50">
        <f>'Base Fleet Plan'!AQ191+'Base Fleet Plan'!AQ204-AQ143</f>
        <v>0</v>
      </c>
      <c r="AR156" s="50">
        <f>'Base Fleet Plan'!AR191+'Base Fleet Plan'!AR204-AR143</f>
        <v>0</v>
      </c>
      <c r="AS156" s="50">
        <f>'Base Fleet Plan'!AS191+'Base Fleet Plan'!AS204-AS143</f>
        <v>0</v>
      </c>
      <c r="AT156" s="50">
        <f>'Base Fleet Plan'!AT191+'Base Fleet Plan'!AT204-AT143</f>
        <v>0</v>
      </c>
      <c r="AU156" s="50">
        <f>'Base Fleet Plan'!AU191+'Base Fleet Plan'!AU204-AU143</f>
        <v>0</v>
      </c>
      <c r="AV156" s="16"/>
    </row>
    <row r="157" spans="4:48">
      <c r="D157" s="1" t="s">
        <v>195</v>
      </c>
      <c r="F157" s="4" t="s">
        <v>169</v>
      </c>
      <c r="H157" s="17"/>
      <c r="I157" s="50">
        <f>'Base Fleet Plan'!I192+'Base Fleet Plan'!I205-I144</f>
        <v>1073</v>
      </c>
      <c r="J157" s="50">
        <f>'Base Fleet Plan'!J192+'Base Fleet Plan'!J205-J144</f>
        <v>1072</v>
      </c>
      <c r="K157" s="50">
        <f>'Base Fleet Plan'!K192+'Base Fleet Plan'!K205-K144</f>
        <v>1072</v>
      </c>
      <c r="L157" s="50">
        <f>'Base Fleet Plan'!L192+'Base Fleet Plan'!L205-L144</f>
        <v>1072</v>
      </c>
      <c r="M157" s="50">
        <f>'Base Fleet Plan'!M192+'Base Fleet Plan'!M205-M144</f>
        <v>1072</v>
      </c>
      <c r="N157" s="50">
        <f>'Base Fleet Plan'!N192+'Base Fleet Plan'!N205-N144</f>
        <v>1072</v>
      </c>
      <c r="O157" s="50">
        <f>'Base Fleet Plan'!O192+'Base Fleet Plan'!O205-O144</f>
        <v>1072</v>
      </c>
      <c r="P157" s="50">
        <f>'Base Fleet Plan'!P192+'Base Fleet Plan'!P205-P144</f>
        <v>1072</v>
      </c>
      <c r="Q157" s="50">
        <f>'Base Fleet Plan'!Q192+'Base Fleet Plan'!Q205-Q144</f>
        <v>1072</v>
      </c>
      <c r="R157" s="50">
        <f>'Base Fleet Plan'!R192+'Base Fleet Plan'!R205-R144</f>
        <v>1072</v>
      </c>
      <c r="S157" s="50">
        <f>'Base Fleet Plan'!S192+'Base Fleet Plan'!S205-S144</f>
        <v>1181</v>
      </c>
      <c r="T157" s="50">
        <f>'Base Fleet Plan'!T192+'Base Fleet Plan'!T205-T144</f>
        <v>1180</v>
      </c>
      <c r="U157" s="50">
        <f>'Base Fleet Plan'!U192+'Base Fleet Plan'!U205-U144</f>
        <v>1169</v>
      </c>
      <c r="V157" s="50">
        <f>'Base Fleet Plan'!V192+'Base Fleet Plan'!V205-V144</f>
        <v>1171</v>
      </c>
      <c r="W157" s="50">
        <f>'Base Fleet Plan'!W192+'Base Fleet Plan'!W205-W144</f>
        <v>1159</v>
      </c>
      <c r="X157" s="50">
        <f>'Base Fleet Plan'!X192+'Base Fleet Plan'!X205-X144</f>
        <v>1126</v>
      </c>
      <c r="Y157" s="50">
        <f>'Base Fleet Plan'!Y192+'Base Fleet Plan'!Y205-Y144</f>
        <v>1097</v>
      </c>
      <c r="Z157" s="50">
        <f>'Base Fleet Plan'!Z192+'Base Fleet Plan'!Z205-Z144</f>
        <v>1068</v>
      </c>
      <c r="AA157" s="50">
        <f>'Base Fleet Plan'!AA192+'Base Fleet Plan'!AA205-AA144</f>
        <v>1010</v>
      </c>
      <c r="AB157" s="50">
        <f>'Base Fleet Plan'!AB192+'Base Fleet Plan'!AB205-AB144</f>
        <v>951</v>
      </c>
      <c r="AC157" s="50">
        <f>'Base Fleet Plan'!AC192+'Base Fleet Plan'!AC205-AC144</f>
        <v>975</v>
      </c>
      <c r="AD157" s="50">
        <f>'Base Fleet Plan'!AD192+'Base Fleet Plan'!AD205-AD144</f>
        <v>909</v>
      </c>
      <c r="AE157" s="50">
        <f>'Base Fleet Plan'!AE192+'Base Fleet Plan'!AE205-AE144</f>
        <v>846</v>
      </c>
      <c r="AF157" s="50">
        <f>'Base Fleet Plan'!AF192+'Base Fleet Plan'!AF205-AF144</f>
        <v>718</v>
      </c>
      <c r="AG157" s="50">
        <f>'Base Fleet Plan'!AG192+'Base Fleet Plan'!AG205-AG144</f>
        <v>588</v>
      </c>
      <c r="AH157" s="50">
        <f>'Base Fleet Plan'!AH192+'Base Fleet Plan'!AH205-AH144</f>
        <v>393</v>
      </c>
      <c r="AI157" s="50">
        <f>'Base Fleet Plan'!AI192+'Base Fleet Plan'!AI205-AI144</f>
        <v>197</v>
      </c>
      <c r="AJ157" s="50">
        <f>'Base Fleet Plan'!AJ192+'Base Fleet Plan'!AJ205-AJ144</f>
        <v>0</v>
      </c>
      <c r="AK157" s="50">
        <f>'Base Fleet Plan'!AK192+'Base Fleet Plan'!AK205-AK144</f>
        <v>0</v>
      </c>
      <c r="AL157" s="50">
        <f>'Base Fleet Plan'!AL192+'Base Fleet Plan'!AL205-AL144</f>
        <v>0</v>
      </c>
      <c r="AM157" s="50">
        <f>'Base Fleet Plan'!AM192+'Base Fleet Plan'!AM205-AM144</f>
        <v>0</v>
      </c>
      <c r="AN157" s="50">
        <f>'Base Fleet Plan'!AN192+'Base Fleet Plan'!AN205-AN144</f>
        <v>0</v>
      </c>
      <c r="AO157" s="50">
        <f>'Base Fleet Plan'!AO192+'Base Fleet Plan'!AO205-AO144</f>
        <v>0</v>
      </c>
      <c r="AP157" s="50">
        <f>'Base Fleet Plan'!AP192+'Base Fleet Plan'!AP205-AP144</f>
        <v>0</v>
      </c>
      <c r="AQ157" s="50">
        <f>'Base Fleet Plan'!AQ192+'Base Fleet Plan'!AQ205-AQ144</f>
        <v>0</v>
      </c>
      <c r="AR157" s="50">
        <f>'Base Fleet Plan'!AR192+'Base Fleet Plan'!AR205-AR144</f>
        <v>0</v>
      </c>
      <c r="AS157" s="50">
        <f>'Base Fleet Plan'!AS192+'Base Fleet Plan'!AS205-AS144</f>
        <v>0</v>
      </c>
      <c r="AT157" s="50">
        <f>'Base Fleet Plan'!AT192+'Base Fleet Plan'!AT205-AT144</f>
        <v>0</v>
      </c>
      <c r="AU157" s="50">
        <f>'Base Fleet Plan'!AU192+'Base Fleet Plan'!AU205-AU144</f>
        <v>0</v>
      </c>
      <c r="AV157" s="16"/>
    </row>
    <row r="158" spans="4:48">
      <c r="H158" s="17"/>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16"/>
    </row>
    <row r="159" spans="4:48">
      <c r="D159" s="1" t="s">
        <v>196</v>
      </c>
      <c r="F159" s="65" t="s">
        <v>169</v>
      </c>
      <c r="H159" s="17"/>
      <c r="I159" s="50">
        <f>SUM(I148:I157)</f>
        <v>10721</v>
      </c>
      <c r="J159" s="50">
        <f t="shared" ref="J159:AU159" si="38">SUM(J148:J157)</f>
        <v>10829</v>
      </c>
      <c r="K159" s="50">
        <f t="shared" si="38"/>
        <v>10937</v>
      </c>
      <c r="L159" s="50">
        <f t="shared" si="38"/>
        <v>11034</v>
      </c>
      <c r="M159" s="50">
        <f t="shared" si="38"/>
        <v>11133</v>
      </c>
      <c r="N159" s="50">
        <f t="shared" si="38"/>
        <v>11220</v>
      </c>
      <c r="O159" s="50">
        <f t="shared" si="38"/>
        <v>11274</v>
      </c>
      <c r="P159" s="50">
        <f t="shared" si="38"/>
        <v>11299</v>
      </c>
      <c r="Q159" s="50">
        <f t="shared" si="38"/>
        <v>11295</v>
      </c>
      <c r="R159" s="50">
        <f t="shared" si="38"/>
        <v>11233</v>
      </c>
      <c r="S159" s="50">
        <f t="shared" si="38"/>
        <v>11112</v>
      </c>
      <c r="T159" s="50">
        <f t="shared" si="38"/>
        <v>10906</v>
      </c>
      <c r="U159" s="50">
        <f t="shared" si="38"/>
        <v>10635</v>
      </c>
      <c r="V159" s="50">
        <f t="shared" si="38"/>
        <v>10312</v>
      </c>
      <c r="W159" s="50">
        <f t="shared" si="38"/>
        <v>9859</v>
      </c>
      <c r="X159" s="50">
        <f t="shared" si="38"/>
        <v>9288</v>
      </c>
      <c r="Y159" s="50">
        <f t="shared" si="38"/>
        <v>8555</v>
      </c>
      <c r="Z159" s="50">
        <f t="shared" si="38"/>
        <v>7655</v>
      </c>
      <c r="AA159" s="50">
        <f t="shared" si="38"/>
        <v>6587</v>
      </c>
      <c r="AB159" s="50">
        <f t="shared" si="38"/>
        <v>5577</v>
      </c>
      <c r="AC159" s="50">
        <f t="shared" si="38"/>
        <v>4626</v>
      </c>
      <c r="AD159" s="50">
        <f t="shared" si="38"/>
        <v>3651</v>
      </c>
      <c r="AE159" s="50">
        <f t="shared" si="38"/>
        <v>2742</v>
      </c>
      <c r="AF159" s="50">
        <f t="shared" si="38"/>
        <v>1896</v>
      </c>
      <c r="AG159" s="50">
        <f t="shared" si="38"/>
        <v>1178</v>
      </c>
      <c r="AH159" s="50">
        <f t="shared" si="38"/>
        <v>590</v>
      </c>
      <c r="AI159" s="50">
        <f t="shared" si="38"/>
        <v>197</v>
      </c>
      <c r="AJ159" s="50">
        <f t="shared" si="38"/>
        <v>0</v>
      </c>
      <c r="AK159" s="50">
        <f t="shared" si="38"/>
        <v>0</v>
      </c>
      <c r="AL159" s="50">
        <f t="shared" si="38"/>
        <v>0</v>
      </c>
      <c r="AM159" s="50">
        <f t="shared" si="38"/>
        <v>0</v>
      </c>
      <c r="AN159" s="50">
        <f t="shared" si="38"/>
        <v>0</v>
      </c>
      <c r="AO159" s="50">
        <f t="shared" si="38"/>
        <v>0</v>
      </c>
      <c r="AP159" s="50">
        <f t="shared" si="38"/>
        <v>0</v>
      </c>
      <c r="AQ159" s="50">
        <f t="shared" si="38"/>
        <v>0</v>
      </c>
      <c r="AR159" s="50">
        <f t="shared" si="38"/>
        <v>0</v>
      </c>
      <c r="AS159" s="50">
        <f t="shared" si="38"/>
        <v>0</v>
      </c>
      <c r="AT159" s="50">
        <f t="shared" si="38"/>
        <v>0</v>
      </c>
      <c r="AU159" s="50">
        <f t="shared" si="38"/>
        <v>0</v>
      </c>
      <c r="AV159" s="16"/>
    </row>
    <row r="160" spans="4:48">
      <c r="H160" s="17"/>
      <c r="AV160" s="16"/>
    </row>
    <row r="161" spans="1:48">
      <c r="A161" s="71"/>
      <c r="B161" s="71"/>
      <c r="C161" s="71"/>
      <c r="D161" s="72" t="s">
        <v>135</v>
      </c>
      <c r="E161" s="76"/>
      <c r="F161" s="74" t="s">
        <v>150</v>
      </c>
      <c r="G161" s="71"/>
      <c r="H161" s="75"/>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row>
    <row r="162" spans="1:48">
      <c r="D162" s="6"/>
      <c r="E162" s="53"/>
      <c r="F162" s="35"/>
      <c r="H162" s="17"/>
      <c r="AV162" s="16"/>
    </row>
    <row r="163" spans="1:48">
      <c r="D163" s="1" t="s">
        <v>174</v>
      </c>
      <c r="E163" s="1"/>
      <c r="F163" s="4" t="s">
        <v>169</v>
      </c>
      <c r="H163" s="17"/>
      <c r="I163" s="50">
        <f>I13+I43+I73+I103+I133</f>
        <v>0</v>
      </c>
      <c r="J163" s="50">
        <f t="shared" ref="J163:AU163" si="39">J13+J43+J73+J103+J133</f>
        <v>0</v>
      </c>
      <c r="K163" s="50">
        <f t="shared" si="39"/>
        <v>0</v>
      </c>
      <c r="L163" s="50">
        <f t="shared" si="39"/>
        <v>31</v>
      </c>
      <c r="M163" s="50">
        <f t="shared" si="39"/>
        <v>31</v>
      </c>
      <c r="N163" s="50">
        <f t="shared" si="39"/>
        <v>65</v>
      </c>
      <c r="O163" s="50">
        <f t="shared" si="39"/>
        <v>159</v>
      </c>
      <c r="P163" s="50">
        <f t="shared" si="39"/>
        <v>240</v>
      </c>
      <c r="Q163" s="50">
        <f t="shared" si="39"/>
        <v>319</v>
      </c>
      <c r="R163" s="50">
        <f t="shared" si="39"/>
        <v>479</v>
      </c>
      <c r="S163" s="50">
        <f t="shared" si="39"/>
        <v>639</v>
      </c>
      <c r="T163" s="50">
        <f t="shared" si="39"/>
        <v>873</v>
      </c>
      <c r="U163" s="50">
        <f t="shared" si="39"/>
        <v>1049</v>
      </c>
      <c r="V163" s="50">
        <f t="shared" si="39"/>
        <v>1225</v>
      </c>
      <c r="W163" s="50">
        <f t="shared" si="39"/>
        <v>1579</v>
      </c>
      <c r="X163" s="50">
        <f t="shared" si="39"/>
        <v>1931</v>
      </c>
      <c r="Y163" s="50">
        <f t="shared" si="39"/>
        <v>2463</v>
      </c>
      <c r="Z163" s="50">
        <f t="shared" si="39"/>
        <v>2996</v>
      </c>
      <c r="AA163" s="50">
        <f t="shared" si="39"/>
        <v>3534</v>
      </c>
      <c r="AB163" s="50">
        <f t="shared" si="39"/>
        <v>3538</v>
      </c>
      <c r="AC163" s="50">
        <f t="shared" si="39"/>
        <v>3544</v>
      </c>
      <c r="AD163" s="50">
        <f t="shared" si="39"/>
        <v>3847</v>
      </c>
      <c r="AE163" s="50">
        <f t="shared" si="39"/>
        <v>3848</v>
      </c>
      <c r="AF163" s="50">
        <f t="shared" si="39"/>
        <v>3861</v>
      </c>
      <c r="AG163" s="50">
        <f t="shared" si="39"/>
        <v>3870</v>
      </c>
      <c r="AH163" s="50">
        <f t="shared" si="39"/>
        <v>3879</v>
      </c>
      <c r="AI163" s="50">
        <f t="shared" si="39"/>
        <v>3887</v>
      </c>
      <c r="AJ163" s="50">
        <f t="shared" si="39"/>
        <v>3900</v>
      </c>
      <c r="AK163" s="50">
        <f t="shared" si="39"/>
        <v>3911</v>
      </c>
      <c r="AL163" s="50">
        <f t="shared" si="39"/>
        <v>3919</v>
      </c>
      <c r="AM163" s="50">
        <f t="shared" si="39"/>
        <v>3929</v>
      </c>
      <c r="AN163" s="50">
        <f t="shared" si="39"/>
        <v>4234</v>
      </c>
      <c r="AO163" s="50">
        <f t="shared" si="39"/>
        <v>4241</v>
      </c>
      <c r="AP163" s="50">
        <f t="shared" si="39"/>
        <v>4258</v>
      </c>
      <c r="AQ163" s="50">
        <f t="shared" si="39"/>
        <v>4271</v>
      </c>
      <c r="AR163" s="50">
        <f t="shared" si="39"/>
        <v>4283</v>
      </c>
      <c r="AS163" s="50">
        <f t="shared" si="39"/>
        <v>4295</v>
      </c>
      <c r="AT163" s="50">
        <f t="shared" si="39"/>
        <v>4312</v>
      </c>
      <c r="AU163" s="50">
        <f t="shared" si="39"/>
        <v>4328</v>
      </c>
      <c r="AV163" s="16"/>
    </row>
    <row r="164" spans="1:48">
      <c r="D164" s="6"/>
      <c r="E164" s="53"/>
      <c r="F164" s="35"/>
      <c r="H164" s="17"/>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16"/>
    </row>
    <row r="165" spans="1:48">
      <c r="D165" s="1" t="s">
        <v>175</v>
      </c>
      <c r="E165" s="1"/>
      <c r="F165" s="4" t="s">
        <v>169</v>
      </c>
      <c r="H165" s="17"/>
      <c r="I165" s="50">
        <f t="shared" ref="I165:AU171" si="40">I15+I45+I75+I105+I135</f>
        <v>0</v>
      </c>
      <c r="J165" s="50">
        <f t="shared" si="40"/>
        <v>0</v>
      </c>
      <c r="K165" s="50">
        <f t="shared" si="40"/>
        <v>0</v>
      </c>
      <c r="L165" s="50">
        <f t="shared" si="40"/>
        <v>31</v>
      </c>
      <c r="M165" s="50">
        <f t="shared" si="40"/>
        <v>31</v>
      </c>
      <c r="N165" s="50">
        <f t="shared" si="40"/>
        <v>65</v>
      </c>
      <c r="O165" s="50">
        <f t="shared" si="40"/>
        <v>159</v>
      </c>
      <c r="P165" s="50">
        <f t="shared" si="40"/>
        <v>240</v>
      </c>
      <c r="Q165" s="50">
        <f t="shared" si="40"/>
        <v>319</v>
      </c>
      <c r="R165" s="50">
        <f t="shared" si="40"/>
        <v>479</v>
      </c>
      <c r="S165" s="50">
        <f t="shared" si="40"/>
        <v>639</v>
      </c>
      <c r="T165" s="50">
        <f t="shared" si="40"/>
        <v>873</v>
      </c>
      <c r="U165" s="50">
        <f t="shared" si="40"/>
        <v>1049</v>
      </c>
      <c r="V165" s="50">
        <f t="shared" si="40"/>
        <v>1225</v>
      </c>
      <c r="W165" s="50">
        <f t="shared" si="40"/>
        <v>1579</v>
      </c>
      <c r="X165" s="50">
        <f t="shared" si="40"/>
        <v>1931</v>
      </c>
      <c r="Y165" s="50">
        <f t="shared" si="40"/>
        <v>2463</v>
      </c>
      <c r="Z165" s="50">
        <f t="shared" si="40"/>
        <v>2996</v>
      </c>
      <c r="AA165" s="50">
        <f t="shared" si="40"/>
        <v>3534</v>
      </c>
      <c r="AB165" s="50">
        <f t="shared" si="40"/>
        <v>3538</v>
      </c>
      <c r="AC165" s="50">
        <f t="shared" si="40"/>
        <v>3544</v>
      </c>
      <c r="AD165" s="50">
        <f t="shared" si="40"/>
        <v>3847</v>
      </c>
      <c r="AE165" s="50">
        <f t="shared" si="40"/>
        <v>3848</v>
      </c>
      <c r="AF165" s="50">
        <f t="shared" si="40"/>
        <v>3861</v>
      </c>
      <c r="AG165" s="50">
        <f t="shared" si="40"/>
        <v>3870</v>
      </c>
      <c r="AH165" s="50">
        <f t="shared" si="40"/>
        <v>3879</v>
      </c>
      <c r="AI165" s="50">
        <f t="shared" si="40"/>
        <v>3887</v>
      </c>
      <c r="AJ165" s="50">
        <f t="shared" si="40"/>
        <v>3900</v>
      </c>
      <c r="AK165" s="50">
        <f t="shared" si="40"/>
        <v>3911</v>
      </c>
      <c r="AL165" s="50">
        <f t="shared" si="40"/>
        <v>3919</v>
      </c>
      <c r="AM165" s="50">
        <f t="shared" si="40"/>
        <v>3929</v>
      </c>
      <c r="AN165" s="50">
        <f t="shared" si="40"/>
        <v>4234</v>
      </c>
      <c r="AO165" s="50">
        <f t="shared" si="40"/>
        <v>4241</v>
      </c>
      <c r="AP165" s="50">
        <f t="shared" si="40"/>
        <v>4258</v>
      </c>
      <c r="AQ165" s="50">
        <f t="shared" si="40"/>
        <v>4271</v>
      </c>
      <c r="AR165" s="50">
        <f t="shared" si="40"/>
        <v>4283</v>
      </c>
      <c r="AS165" s="50">
        <f t="shared" si="40"/>
        <v>4295</v>
      </c>
      <c r="AT165" s="50">
        <f t="shared" si="40"/>
        <v>4312</v>
      </c>
      <c r="AU165" s="50">
        <f t="shared" si="40"/>
        <v>4328</v>
      </c>
      <c r="AV165" s="16"/>
    </row>
    <row r="166" spans="1:48">
      <c r="D166" s="1" t="s">
        <v>176</v>
      </c>
      <c r="E166" s="1"/>
      <c r="F166" s="4" t="s">
        <v>169</v>
      </c>
      <c r="H166" s="17"/>
      <c r="I166" s="50">
        <f t="shared" si="40"/>
        <v>0</v>
      </c>
      <c r="J166" s="50">
        <f t="shared" si="40"/>
        <v>0</v>
      </c>
      <c r="K166" s="50">
        <f t="shared" si="40"/>
        <v>0</v>
      </c>
      <c r="L166" s="50">
        <f t="shared" si="40"/>
        <v>0</v>
      </c>
      <c r="M166" s="50">
        <f t="shared" si="40"/>
        <v>31</v>
      </c>
      <c r="N166" s="50">
        <f t="shared" si="40"/>
        <v>31</v>
      </c>
      <c r="O166" s="50">
        <f t="shared" si="40"/>
        <v>65</v>
      </c>
      <c r="P166" s="50">
        <f t="shared" si="40"/>
        <v>159</v>
      </c>
      <c r="Q166" s="50">
        <f t="shared" si="40"/>
        <v>240</v>
      </c>
      <c r="R166" s="50">
        <f t="shared" si="40"/>
        <v>319</v>
      </c>
      <c r="S166" s="50">
        <f t="shared" si="40"/>
        <v>479</v>
      </c>
      <c r="T166" s="50">
        <f t="shared" si="40"/>
        <v>639</v>
      </c>
      <c r="U166" s="50">
        <f t="shared" si="40"/>
        <v>873</v>
      </c>
      <c r="V166" s="50">
        <f t="shared" si="40"/>
        <v>1049</v>
      </c>
      <c r="W166" s="50">
        <f t="shared" si="40"/>
        <v>1225</v>
      </c>
      <c r="X166" s="50">
        <f t="shared" si="40"/>
        <v>1579</v>
      </c>
      <c r="Y166" s="50">
        <f t="shared" si="40"/>
        <v>1931</v>
      </c>
      <c r="Z166" s="50">
        <f t="shared" si="40"/>
        <v>2463</v>
      </c>
      <c r="AA166" s="50">
        <f t="shared" si="40"/>
        <v>2996</v>
      </c>
      <c r="AB166" s="50">
        <f t="shared" si="40"/>
        <v>3534</v>
      </c>
      <c r="AC166" s="50">
        <f t="shared" si="40"/>
        <v>3538</v>
      </c>
      <c r="AD166" s="50">
        <f t="shared" si="40"/>
        <v>3544</v>
      </c>
      <c r="AE166" s="50">
        <f t="shared" si="40"/>
        <v>3847</v>
      </c>
      <c r="AF166" s="50">
        <f t="shared" si="40"/>
        <v>3848</v>
      </c>
      <c r="AG166" s="50">
        <f t="shared" si="40"/>
        <v>3861</v>
      </c>
      <c r="AH166" s="50">
        <f t="shared" si="40"/>
        <v>3870</v>
      </c>
      <c r="AI166" s="50">
        <f t="shared" si="40"/>
        <v>3879</v>
      </c>
      <c r="AJ166" s="50">
        <f t="shared" si="40"/>
        <v>3887</v>
      </c>
      <c r="AK166" s="50">
        <f t="shared" si="40"/>
        <v>3900</v>
      </c>
      <c r="AL166" s="50">
        <f t="shared" si="40"/>
        <v>3911</v>
      </c>
      <c r="AM166" s="50">
        <f t="shared" si="40"/>
        <v>3919</v>
      </c>
      <c r="AN166" s="50">
        <f t="shared" si="40"/>
        <v>3929</v>
      </c>
      <c r="AO166" s="50">
        <f t="shared" si="40"/>
        <v>4234</v>
      </c>
      <c r="AP166" s="50">
        <f t="shared" si="40"/>
        <v>4241</v>
      </c>
      <c r="AQ166" s="50">
        <f t="shared" si="40"/>
        <v>4258</v>
      </c>
      <c r="AR166" s="50">
        <f t="shared" si="40"/>
        <v>4271</v>
      </c>
      <c r="AS166" s="50">
        <f t="shared" si="40"/>
        <v>4283</v>
      </c>
      <c r="AT166" s="50">
        <f t="shared" si="40"/>
        <v>4295</v>
      </c>
      <c r="AU166" s="50">
        <f t="shared" si="40"/>
        <v>4312</v>
      </c>
      <c r="AV166" s="16"/>
    </row>
    <row r="167" spans="1:48">
      <c r="D167" s="1" t="s">
        <v>177</v>
      </c>
      <c r="E167" s="1"/>
      <c r="F167" s="4" t="s">
        <v>169</v>
      </c>
      <c r="H167" s="17"/>
      <c r="I167" s="50">
        <f t="shared" si="40"/>
        <v>0</v>
      </c>
      <c r="J167" s="50">
        <f t="shared" si="40"/>
        <v>0</v>
      </c>
      <c r="K167" s="50">
        <f t="shared" si="40"/>
        <v>0</v>
      </c>
      <c r="L167" s="50">
        <f t="shared" si="40"/>
        <v>0</v>
      </c>
      <c r="M167" s="50">
        <f t="shared" si="40"/>
        <v>0</v>
      </c>
      <c r="N167" s="50">
        <f t="shared" si="40"/>
        <v>31</v>
      </c>
      <c r="O167" s="50">
        <f t="shared" si="40"/>
        <v>31</v>
      </c>
      <c r="P167" s="50">
        <f t="shared" si="40"/>
        <v>65</v>
      </c>
      <c r="Q167" s="50">
        <f t="shared" si="40"/>
        <v>159</v>
      </c>
      <c r="R167" s="50">
        <f t="shared" si="40"/>
        <v>240</v>
      </c>
      <c r="S167" s="50">
        <f t="shared" si="40"/>
        <v>319</v>
      </c>
      <c r="T167" s="50">
        <f t="shared" si="40"/>
        <v>479</v>
      </c>
      <c r="U167" s="50">
        <f t="shared" si="40"/>
        <v>639</v>
      </c>
      <c r="V167" s="50">
        <f t="shared" si="40"/>
        <v>873</v>
      </c>
      <c r="W167" s="50">
        <f t="shared" si="40"/>
        <v>1049</v>
      </c>
      <c r="X167" s="50">
        <f t="shared" si="40"/>
        <v>1225</v>
      </c>
      <c r="Y167" s="50">
        <f t="shared" si="40"/>
        <v>1579</v>
      </c>
      <c r="Z167" s="50">
        <f t="shared" si="40"/>
        <v>1931</v>
      </c>
      <c r="AA167" s="50">
        <f t="shared" si="40"/>
        <v>2463</v>
      </c>
      <c r="AB167" s="50">
        <f t="shared" si="40"/>
        <v>2996</v>
      </c>
      <c r="AC167" s="50">
        <f t="shared" si="40"/>
        <v>3534</v>
      </c>
      <c r="AD167" s="50">
        <f t="shared" si="40"/>
        <v>3538</v>
      </c>
      <c r="AE167" s="50">
        <f t="shared" si="40"/>
        <v>3544</v>
      </c>
      <c r="AF167" s="50">
        <f t="shared" si="40"/>
        <v>3847</v>
      </c>
      <c r="AG167" s="50">
        <f t="shared" si="40"/>
        <v>3848</v>
      </c>
      <c r="AH167" s="50">
        <f t="shared" si="40"/>
        <v>3861</v>
      </c>
      <c r="AI167" s="50">
        <f t="shared" si="40"/>
        <v>3870</v>
      </c>
      <c r="AJ167" s="50">
        <f t="shared" si="40"/>
        <v>3879</v>
      </c>
      <c r="AK167" s="50">
        <f t="shared" si="40"/>
        <v>3887</v>
      </c>
      <c r="AL167" s="50">
        <f t="shared" si="40"/>
        <v>3900</v>
      </c>
      <c r="AM167" s="50">
        <f t="shared" si="40"/>
        <v>3911</v>
      </c>
      <c r="AN167" s="50">
        <f t="shared" si="40"/>
        <v>3919</v>
      </c>
      <c r="AO167" s="50">
        <f t="shared" si="40"/>
        <v>3929</v>
      </c>
      <c r="AP167" s="50">
        <f t="shared" si="40"/>
        <v>4234</v>
      </c>
      <c r="AQ167" s="50">
        <f t="shared" si="40"/>
        <v>4241</v>
      </c>
      <c r="AR167" s="50">
        <f t="shared" si="40"/>
        <v>4258</v>
      </c>
      <c r="AS167" s="50">
        <f t="shared" si="40"/>
        <v>4271</v>
      </c>
      <c r="AT167" s="50">
        <f t="shared" si="40"/>
        <v>4283</v>
      </c>
      <c r="AU167" s="50">
        <f t="shared" si="40"/>
        <v>4295</v>
      </c>
      <c r="AV167" s="16"/>
    </row>
    <row r="168" spans="1:48">
      <c r="D168" s="1" t="s">
        <v>178</v>
      </c>
      <c r="E168" s="1"/>
      <c r="F168" s="4" t="s">
        <v>169</v>
      </c>
      <c r="H168" s="17"/>
      <c r="I168" s="50">
        <f t="shared" si="40"/>
        <v>0</v>
      </c>
      <c r="J168" s="50">
        <f t="shared" si="40"/>
        <v>0</v>
      </c>
      <c r="K168" s="50">
        <f t="shared" si="40"/>
        <v>0</v>
      </c>
      <c r="L168" s="50">
        <f t="shared" si="40"/>
        <v>0</v>
      </c>
      <c r="M168" s="50">
        <f t="shared" si="40"/>
        <v>0</v>
      </c>
      <c r="N168" s="50">
        <f t="shared" si="40"/>
        <v>0</v>
      </c>
      <c r="O168" s="50">
        <f t="shared" si="40"/>
        <v>31</v>
      </c>
      <c r="P168" s="50">
        <f t="shared" si="40"/>
        <v>31</v>
      </c>
      <c r="Q168" s="50">
        <f t="shared" si="40"/>
        <v>65</v>
      </c>
      <c r="R168" s="50">
        <f t="shared" si="40"/>
        <v>159</v>
      </c>
      <c r="S168" s="50">
        <f t="shared" si="40"/>
        <v>240</v>
      </c>
      <c r="T168" s="50">
        <f t="shared" si="40"/>
        <v>319</v>
      </c>
      <c r="U168" s="50">
        <f t="shared" si="40"/>
        <v>479</v>
      </c>
      <c r="V168" s="50">
        <f t="shared" si="40"/>
        <v>639</v>
      </c>
      <c r="W168" s="50">
        <f t="shared" si="40"/>
        <v>873</v>
      </c>
      <c r="X168" s="50">
        <f t="shared" si="40"/>
        <v>1049</v>
      </c>
      <c r="Y168" s="50">
        <f t="shared" si="40"/>
        <v>1225</v>
      </c>
      <c r="Z168" s="50">
        <f t="shared" si="40"/>
        <v>1579</v>
      </c>
      <c r="AA168" s="50">
        <f t="shared" si="40"/>
        <v>1931</v>
      </c>
      <c r="AB168" s="50">
        <f t="shared" si="40"/>
        <v>2463</v>
      </c>
      <c r="AC168" s="50">
        <f t="shared" si="40"/>
        <v>2996</v>
      </c>
      <c r="AD168" s="50">
        <f t="shared" si="40"/>
        <v>3534</v>
      </c>
      <c r="AE168" s="50">
        <f t="shared" si="40"/>
        <v>3538</v>
      </c>
      <c r="AF168" s="50">
        <f t="shared" si="40"/>
        <v>3544</v>
      </c>
      <c r="AG168" s="50">
        <f t="shared" si="40"/>
        <v>3847</v>
      </c>
      <c r="AH168" s="50">
        <f t="shared" si="40"/>
        <v>3848</v>
      </c>
      <c r="AI168" s="50">
        <f t="shared" si="40"/>
        <v>3861</v>
      </c>
      <c r="AJ168" s="50">
        <f t="shared" si="40"/>
        <v>3870</v>
      </c>
      <c r="AK168" s="50">
        <f t="shared" si="40"/>
        <v>3879</v>
      </c>
      <c r="AL168" s="50">
        <f t="shared" si="40"/>
        <v>3887</v>
      </c>
      <c r="AM168" s="50">
        <f t="shared" si="40"/>
        <v>3900</v>
      </c>
      <c r="AN168" s="50">
        <f t="shared" si="40"/>
        <v>3911</v>
      </c>
      <c r="AO168" s="50">
        <f t="shared" si="40"/>
        <v>3919</v>
      </c>
      <c r="AP168" s="50">
        <f t="shared" si="40"/>
        <v>3929</v>
      </c>
      <c r="AQ168" s="50">
        <f t="shared" si="40"/>
        <v>4234</v>
      </c>
      <c r="AR168" s="50">
        <f t="shared" si="40"/>
        <v>4241</v>
      </c>
      <c r="AS168" s="50">
        <f t="shared" si="40"/>
        <v>4258</v>
      </c>
      <c r="AT168" s="50">
        <f t="shared" si="40"/>
        <v>4271</v>
      </c>
      <c r="AU168" s="50">
        <f t="shared" si="40"/>
        <v>4283</v>
      </c>
      <c r="AV168" s="16"/>
    </row>
    <row r="169" spans="1:48">
      <c r="D169" s="1" t="s">
        <v>179</v>
      </c>
      <c r="E169" s="1"/>
      <c r="F169" s="4" t="s">
        <v>169</v>
      </c>
      <c r="H169" s="17"/>
      <c r="I169" s="50">
        <f t="shared" si="40"/>
        <v>0</v>
      </c>
      <c r="J169" s="50">
        <f t="shared" si="40"/>
        <v>0</v>
      </c>
      <c r="K169" s="50">
        <f t="shared" si="40"/>
        <v>0</v>
      </c>
      <c r="L169" s="50">
        <f t="shared" si="40"/>
        <v>0</v>
      </c>
      <c r="M169" s="50">
        <f t="shared" si="40"/>
        <v>0</v>
      </c>
      <c r="N169" s="50">
        <f t="shared" si="40"/>
        <v>0</v>
      </c>
      <c r="O169" s="50">
        <f t="shared" si="40"/>
        <v>0</v>
      </c>
      <c r="P169" s="50">
        <f t="shared" si="40"/>
        <v>31</v>
      </c>
      <c r="Q169" s="50">
        <f t="shared" si="40"/>
        <v>31</v>
      </c>
      <c r="R169" s="50">
        <f t="shared" si="40"/>
        <v>65</v>
      </c>
      <c r="S169" s="50">
        <f t="shared" si="40"/>
        <v>159</v>
      </c>
      <c r="T169" s="50">
        <f t="shared" si="40"/>
        <v>240</v>
      </c>
      <c r="U169" s="50">
        <f t="shared" si="40"/>
        <v>319</v>
      </c>
      <c r="V169" s="50">
        <f t="shared" si="40"/>
        <v>479</v>
      </c>
      <c r="W169" s="50">
        <f t="shared" si="40"/>
        <v>639</v>
      </c>
      <c r="X169" s="50">
        <f t="shared" si="40"/>
        <v>873</v>
      </c>
      <c r="Y169" s="50">
        <f t="shared" si="40"/>
        <v>1049</v>
      </c>
      <c r="Z169" s="50">
        <f t="shared" si="40"/>
        <v>1225</v>
      </c>
      <c r="AA169" s="50">
        <f t="shared" si="40"/>
        <v>1579</v>
      </c>
      <c r="AB169" s="50">
        <f t="shared" si="40"/>
        <v>1931</v>
      </c>
      <c r="AC169" s="50">
        <f t="shared" si="40"/>
        <v>2463</v>
      </c>
      <c r="AD169" s="50">
        <f t="shared" si="40"/>
        <v>2996</v>
      </c>
      <c r="AE169" s="50">
        <f t="shared" si="40"/>
        <v>3534</v>
      </c>
      <c r="AF169" s="50">
        <f t="shared" si="40"/>
        <v>3538</v>
      </c>
      <c r="AG169" s="50">
        <f t="shared" si="40"/>
        <v>3544</v>
      </c>
      <c r="AH169" s="50">
        <f t="shared" si="40"/>
        <v>3847</v>
      </c>
      <c r="AI169" s="50">
        <f t="shared" si="40"/>
        <v>3848</v>
      </c>
      <c r="AJ169" s="50">
        <f t="shared" si="40"/>
        <v>3861</v>
      </c>
      <c r="AK169" s="50">
        <f t="shared" si="40"/>
        <v>3870</v>
      </c>
      <c r="AL169" s="50">
        <f t="shared" si="40"/>
        <v>3879</v>
      </c>
      <c r="AM169" s="50">
        <f t="shared" si="40"/>
        <v>3887</v>
      </c>
      <c r="AN169" s="50">
        <f t="shared" si="40"/>
        <v>3900</v>
      </c>
      <c r="AO169" s="50">
        <f t="shared" si="40"/>
        <v>3911</v>
      </c>
      <c r="AP169" s="50">
        <f t="shared" si="40"/>
        <v>3919</v>
      </c>
      <c r="AQ169" s="50">
        <f t="shared" si="40"/>
        <v>3929</v>
      </c>
      <c r="AR169" s="50">
        <f t="shared" si="40"/>
        <v>4234</v>
      </c>
      <c r="AS169" s="50">
        <f t="shared" si="40"/>
        <v>4241</v>
      </c>
      <c r="AT169" s="50">
        <f t="shared" si="40"/>
        <v>4258</v>
      </c>
      <c r="AU169" s="50">
        <f t="shared" si="40"/>
        <v>4271</v>
      </c>
      <c r="AV169" s="16"/>
    </row>
    <row r="170" spans="1:48">
      <c r="D170" s="1" t="s">
        <v>180</v>
      </c>
      <c r="E170" s="1"/>
      <c r="F170" s="4" t="s">
        <v>169</v>
      </c>
      <c r="H170" s="17"/>
      <c r="I170" s="50">
        <f t="shared" si="40"/>
        <v>0</v>
      </c>
      <c r="J170" s="50">
        <f t="shared" si="40"/>
        <v>0</v>
      </c>
      <c r="K170" s="50">
        <f t="shared" si="40"/>
        <v>0</v>
      </c>
      <c r="L170" s="50">
        <f t="shared" si="40"/>
        <v>0</v>
      </c>
      <c r="M170" s="50">
        <f t="shared" si="40"/>
        <v>0</v>
      </c>
      <c r="N170" s="50">
        <f t="shared" si="40"/>
        <v>0</v>
      </c>
      <c r="O170" s="50">
        <f t="shared" si="40"/>
        <v>0</v>
      </c>
      <c r="P170" s="50">
        <f t="shared" si="40"/>
        <v>0</v>
      </c>
      <c r="Q170" s="50">
        <f t="shared" si="40"/>
        <v>31</v>
      </c>
      <c r="R170" s="50">
        <f t="shared" si="40"/>
        <v>31</v>
      </c>
      <c r="S170" s="50">
        <f t="shared" si="40"/>
        <v>65</v>
      </c>
      <c r="T170" s="50">
        <f t="shared" si="40"/>
        <v>159</v>
      </c>
      <c r="U170" s="50">
        <f t="shared" si="40"/>
        <v>240</v>
      </c>
      <c r="V170" s="50">
        <f t="shared" si="40"/>
        <v>319</v>
      </c>
      <c r="W170" s="50">
        <f t="shared" si="40"/>
        <v>479</v>
      </c>
      <c r="X170" s="50">
        <f t="shared" si="40"/>
        <v>639</v>
      </c>
      <c r="Y170" s="50">
        <f t="shared" si="40"/>
        <v>873</v>
      </c>
      <c r="Z170" s="50">
        <f t="shared" si="40"/>
        <v>1049</v>
      </c>
      <c r="AA170" s="50">
        <f t="shared" si="40"/>
        <v>1225</v>
      </c>
      <c r="AB170" s="50">
        <f t="shared" si="40"/>
        <v>1579</v>
      </c>
      <c r="AC170" s="50">
        <f t="shared" si="40"/>
        <v>1931</v>
      </c>
      <c r="AD170" s="50">
        <f t="shared" si="40"/>
        <v>2463</v>
      </c>
      <c r="AE170" s="50">
        <f t="shared" si="40"/>
        <v>2996</v>
      </c>
      <c r="AF170" s="50">
        <f t="shared" si="40"/>
        <v>3534</v>
      </c>
      <c r="AG170" s="50">
        <f t="shared" si="40"/>
        <v>3538</v>
      </c>
      <c r="AH170" s="50">
        <f t="shared" si="40"/>
        <v>3544</v>
      </c>
      <c r="AI170" s="50">
        <f t="shared" si="40"/>
        <v>3847</v>
      </c>
      <c r="AJ170" s="50">
        <f t="shared" si="40"/>
        <v>3848</v>
      </c>
      <c r="AK170" s="50">
        <f t="shared" si="40"/>
        <v>3861</v>
      </c>
      <c r="AL170" s="50">
        <f t="shared" si="40"/>
        <v>3870</v>
      </c>
      <c r="AM170" s="50">
        <f t="shared" si="40"/>
        <v>3879</v>
      </c>
      <c r="AN170" s="50">
        <f t="shared" si="40"/>
        <v>3887</v>
      </c>
      <c r="AO170" s="50">
        <f t="shared" si="40"/>
        <v>3900</v>
      </c>
      <c r="AP170" s="50">
        <f t="shared" si="40"/>
        <v>3911</v>
      </c>
      <c r="AQ170" s="50">
        <f t="shared" si="40"/>
        <v>3919</v>
      </c>
      <c r="AR170" s="50">
        <f t="shared" si="40"/>
        <v>3929</v>
      </c>
      <c r="AS170" s="50">
        <f t="shared" si="40"/>
        <v>4234</v>
      </c>
      <c r="AT170" s="50">
        <f t="shared" si="40"/>
        <v>4241</v>
      </c>
      <c r="AU170" s="50">
        <f t="shared" si="40"/>
        <v>4258</v>
      </c>
      <c r="AV170" s="16"/>
    </row>
    <row r="171" spans="1:48">
      <c r="D171" s="1" t="s">
        <v>181</v>
      </c>
      <c r="E171" s="1"/>
      <c r="F171" s="4" t="s">
        <v>169</v>
      </c>
      <c r="H171" s="17"/>
      <c r="I171" s="50">
        <f t="shared" si="40"/>
        <v>0</v>
      </c>
      <c r="J171" s="50">
        <f t="shared" si="40"/>
        <v>0</v>
      </c>
      <c r="K171" s="50">
        <f t="shared" si="40"/>
        <v>0</v>
      </c>
      <c r="L171" s="50">
        <f t="shared" si="40"/>
        <v>0</v>
      </c>
      <c r="M171" s="50">
        <f t="shared" si="40"/>
        <v>0</v>
      </c>
      <c r="N171" s="50">
        <f t="shared" si="40"/>
        <v>0</v>
      </c>
      <c r="O171" s="50">
        <f t="shared" si="40"/>
        <v>0</v>
      </c>
      <c r="P171" s="50">
        <f t="shared" si="40"/>
        <v>0</v>
      </c>
      <c r="Q171" s="50">
        <f t="shared" si="40"/>
        <v>0</v>
      </c>
      <c r="R171" s="50">
        <f t="shared" si="40"/>
        <v>31</v>
      </c>
      <c r="S171" s="50">
        <f t="shared" si="40"/>
        <v>31</v>
      </c>
      <c r="T171" s="50">
        <f t="shared" si="40"/>
        <v>65</v>
      </c>
      <c r="U171" s="50">
        <f t="shared" si="40"/>
        <v>159</v>
      </c>
      <c r="V171" s="50">
        <f t="shared" si="40"/>
        <v>240</v>
      </c>
      <c r="W171" s="50">
        <f t="shared" si="40"/>
        <v>319</v>
      </c>
      <c r="X171" s="50">
        <f t="shared" si="40"/>
        <v>479</v>
      </c>
      <c r="Y171" s="50">
        <f t="shared" si="40"/>
        <v>639</v>
      </c>
      <c r="Z171" s="50">
        <f t="shared" si="40"/>
        <v>873</v>
      </c>
      <c r="AA171" s="50">
        <f t="shared" si="40"/>
        <v>1049</v>
      </c>
      <c r="AB171" s="50">
        <f t="shared" si="40"/>
        <v>1225</v>
      </c>
      <c r="AC171" s="50">
        <f t="shared" si="40"/>
        <v>1579</v>
      </c>
      <c r="AD171" s="50">
        <f t="shared" ref="J171:AU180" si="41">AD21+AD51+AD81+AD111+AD141</f>
        <v>1931</v>
      </c>
      <c r="AE171" s="50">
        <f t="shared" si="41"/>
        <v>2463</v>
      </c>
      <c r="AF171" s="50">
        <f t="shared" si="41"/>
        <v>2996</v>
      </c>
      <c r="AG171" s="50">
        <f t="shared" si="41"/>
        <v>3534</v>
      </c>
      <c r="AH171" s="50">
        <f t="shared" si="41"/>
        <v>3538</v>
      </c>
      <c r="AI171" s="50">
        <f t="shared" si="41"/>
        <v>3544</v>
      </c>
      <c r="AJ171" s="50">
        <f t="shared" si="41"/>
        <v>3847</v>
      </c>
      <c r="AK171" s="50">
        <f t="shared" si="41"/>
        <v>3848</v>
      </c>
      <c r="AL171" s="50">
        <f t="shared" si="41"/>
        <v>3861</v>
      </c>
      <c r="AM171" s="50">
        <f t="shared" si="41"/>
        <v>3870</v>
      </c>
      <c r="AN171" s="50">
        <f t="shared" si="41"/>
        <v>3879</v>
      </c>
      <c r="AO171" s="50">
        <f t="shared" si="41"/>
        <v>3887</v>
      </c>
      <c r="AP171" s="50">
        <f t="shared" si="41"/>
        <v>3900</v>
      </c>
      <c r="AQ171" s="50">
        <f t="shared" si="41"/>
        <v>3911</v>
      </c>
      <c r="AR171" s="50">
        <f t="shared" si="41"/>
        <v>3919</v>
      </c>
      <c r="AS171" s="50">
        <f t="shared" si="41"/>
        <v>3929</v>
      </c>
      <c r="AT171" s="50">
        <f t="shared" si="41"/>
        <v>4234</v>
      </c>
      <c r="AU171" s="50">
        <f t="shared" si="41"/>
        <v>4241</v>
      </c>
      <c r="AV171" s="16"/>
    </row>
    <row r="172" spans="1:48">
      <c r="D172" s="1" t="s">
        <v>182</v>
      </c>
      <c r="E172" s="1"/>
      <c r="F172" s="4" t="s">
        <v>169</v>
      </c>
      <c r="H172" s="17"/>
      <c r="I172" s="50">
        <f t="shared" ref="I172:X187" si="42">I22+I52+I82+I112+I142</f>
        <v>0</v>
      </c>
      <c r="J172" s="50">
        <f t="shared" si="41"/>
        <v>0</v>
      </c>
      <c r="K172" s="50">
        <f t="shared" si="41"/>
        <v>0</v>
      </c>
      <c r="L172" s="50">
        <f t="shared" si="41"/>
        <v>0</v>
      </c>
      <c r="M172" s="50">
        <f t="shared" si="41"/>
        <v>0</v>
      </c>
      <c r="N172" s="50">
        <f t="shared" si="41"/>
        <v>0</v>
      </c>
      <c r="O172" s="50">
        <f t="shared" si="41"/>
        <v>0</v>
      </c>
      <c r="P172" s="50">
        <f t="shared" si="41"/>
        <v>0</v>
      </c>
      <c r="Q172" s="50">
        <f t="shared" si="41"/>
        <v>0</v>
      </c>
      <c r="R172" s="50">
        <f t="shared" si="41"/>
        <v>0</v>
      </c>
      <c r="S172" s="50">
        <f t="shared" si="41"/>
        <v>31</v>
      </c>
      <c r="T172" s="50">
        <f t="shared" si="41"/>
        <v>31</v>
      </c>
      <c r="U172" s="50">
        <f t="shared" si="41"/>
        <v>65</v>
      </c>
      <c r="V172" s="50">
        <f t="shared" si="41"/>
        <v>159</v>
      </c>
      <c r="W172" s="50">
        <f t="shared" si="41"/>
        <v>240</v>
      </c>
      <c r="X172" s="50">
        <f t="shared" si="41"/>
        <v>319</v>
      </c>
      <c r="Y172" s="50">
        <f t="shared" si="41"/>
        <v>479</v>
      </c>
      <c r="Z172" s="50">
        <f t="shared" si="41"/>
        <v>639</v>
      </c>
      <c r="AA172" s="50">
        <f t="shared" si="41"/>
        <v>873</v>
      </c>
      <c r="AB172" s="50">
        <f t="shared" si="41"/>
        <v>1049</v>
      </c>
      <c r="AC172" s="50">
        <f t="shared" si="41"/>
        <v>1225</v>
      </c>
      <c r="AD172" s="50">
        <f t="shared" si="41"/>
        <v>1579</v>
      </c>
      <c r="AE172" s="50">
        <f t="shared" si="41"/>
        <v>1931</v>
      </c>
      <c r="AF172" s="50">
        <f t="shared" si="41"/>
        <v>2463</v>
      </c>
      <c r="AG172" s="50">
        <f t="shared" si="41"/>
        <v>2996</v>
      </c>
      <c r="AH172" s="50">
        <f t="shared" si="41"/>
        <v>3534</v>
      </c>
      <c r="AI172" s="50">
        <f t="shared" si="41"/>
        <v>3538</v>
      </c>
      <c r="AJ172" s="50">
        <f t="shared" si="41"/>
        <v>3544</v>
      </c>
      <c r="AK172" s="50">
        <f t="shared" si="41"/>
        <v>3847</v>
      </c>
      <c r="AL172" s="50">
        <f t="shared" si="41"/>
        <v>3848</v>
      </c>
      <c r="AM172" s="50">
        <f t="shared" si="41"/>
        <v>3861</v>
      </c>
      <c r="AN172" s="50">
        <f t="shared" si="41"/>
        <v>3870</v>
      </c>
      <c r="AO172" s="50">
        <f t="shared" si="41"/>
        <v>3879</v>
      </c>
      <c r="AP172" s="50">
        <f t="shared" si="41"/>
        <v>3887</v>
      </c>
      <c r="AQ172" s="50">
        <f t="shared" si="41"/>
        <v>3900</v>
      </c>
      <c r="AR172" s="50">
        <f t="shared" si="41"/>
        <v>3911</v>
      </c>
      <c r="AS172" s="50">
        <f t="shared" si="41"/>
        <v>3919</v>
      </c>
      <c r="AT172" s="50">
        <f t="shared" si="41"/>
        <v>3929</v>
      </c>
      <c r="AU172" s="50">
        <f t="shared" si="41"/>
        <v>4234</v>
      </c>
      <c r="AV172" s="16"/>
    </row>
    <row r="173" spans="1:48">
      <c r="D173" s="1" t="s">
        <v>183</v>
      </c>
      <c r="E173" s="1"/>
      <c r="F173" s="4" t="s">
        <v>169</v>
      </c>
      <c r="H173" s="17"/>
      <c r="I173" s="50">
        <f t="shared" si="42"/>
        <v>0</v>
      </c>
      <c r="J173" s="50">
        <f t="shared" si="41"/>
        <v>0</v>
      </c>
      <c r="K173" s="50">
        <f t="shared" si="41"/>
        <v>0</v>
      </c>
      <c r="L173" s="50">
        <f t="shared" si="41"/>
        <v>0</v>
      </c>
      <c r="M173" s="50">
        <f t="shared" si="41"/>
        <v>0</v>
      </c>
      <c r="N173" s="50">
        <f t="shared" si="41"/>
        <v>0</v>
      </c>
      <c r="O173" s="50">
        <f t="shared" si="41"/>
        <v>0</v>
      </c>
      <c r="P173" s="50">
        <f t="shared" si="41"/>
        <v>0</v>
      </c>
      <c r="Q173" s="50">
        <f t="shared" si="41"/>
        <v>0</v>
      </c>
      <c r="R173" s="50">
        <f t="shared" si="41"/>
        <v>0</v>
      </c>
      <c r="S173" s="50">
        <f t="shared" si="41"/>
        <v>0</v>
      </c>
      <c r="T173" s="50">
        <f t="shared" si="41"/>
        <v>31</v>
      </c>
      <c r="U173" s="50">
        <f t="shared" si="41"/>
        <v>31</v>
      </c>
      <c r="V173" s="50">
        <f t="shared" si="41"/>
        <v>65</v>
      </c>
      <c r="W173" s="50">
        <f t="shared" si="41"/>
        <v>159</v>
      </c>
      <c r="X173" s="50">
        <f t="shared" si="41"/>
        <v>240</v>
      </c>
      <c r="Y173" s="50">
        <f t="shared" si="41"/>
        <v>319</v>
      </c>
      <c r="Z173" s="50">
        <f t="shared" si="41"/>
        <v>479</v>
      </c>
      <c r="AA173" s="50">
        <f t="shared" si="41"/>
        <v>639</v>
      </c>
      <c r="AB173" s="50">
        <f t="shared" si="41"/>
        <v>873</v>
      </c>
      <c r="AC173" s="50">
        <f t="shared" si="41"/>
        <v>1049</v>
      </c>
      <c r="AD173" s="50">
        <f t="shared" si="41"/>
        <v>1225</v>
      </c>
      <c r="AE173" s="50">
        <f t="shared" si="41"/>
        <v>1579</v>
      </c>
      <c r="AF173" s="50">
        <f t="shared" si="41"/>
        <v>1931</v>
      </c>
      <c r="AG173" s="50">
        <f t="shared" si="41"/>
        <v>2463</v>
      </c>
      <c r="AH173" s="50">
        <f t="shared" si="41"/>
        <v>2996</v>
      </c>
      <c r="AI173" s="50">
        <f t="shared" si="41"/>
        <v>3534</v>
      </c>
      <c r="AJ173" s="50">
        <f t="shared" si="41"/>
        <v>3538</v>
      </c>
      <c r="AK173" s="50">
        <f t="shared" si="41"/>
        <v>3544</v>
      </c>
      <c r="AL173" s="50">
        <f t="shared" si="41"/>
        <v>3847</v>
      </c>
      <c r="AM173" s="50">
        <f t="shared" si="41"/>
        <v>3848</v>
      </c>
      <c r="AN173" s="50">
        <f t="shared" si="41"/>
        <v>3861</v>
      </c>
      <c r="AO173" s="50">
        <f t="shared" si="41"/>
        <v>3870</v>
      </c>
      <c r="AP173" s="50">
        <f t="shared" si="41"/>
        <v>3879</v>
      </c>
      <c r="AQ173" s="50">
        <f t="shared" si="41"/>
        <v>3887</v>
      </c>
      <c r="AR173" s="50">
        <f t="shared" si="41"/>
        <v>3900</v>
      </c>
      <c r="AS173" s="50">
        <f t="shared" si="41"/>
        <v>3911</v>
      </c>
      <c r="AT173" s="50">
        <f t="shared" si="41"/>
        <v>3919</v>
      </c>
      <c r="AU173" s="50">
        <f t="shared" si="41"/>
        <v>3929</v>
      </c>
      <c r="AV173" s="16"/>
    </row>
    <row r="174" spans="1:48">
      <c r="D174" s="1" t="s">
        <v>184</v>
      </c>
      <c r="E174" s="1"/>
      <c r="F174" s="4" t="s">
        <v>169</v>
      </c>
      <c r="H174" s="17"/>
      <c r="I174" s="50">
        <f t="shared" si="42"/>
        <v>0</v>
      </c>
      <c r="J174" s="50">
        <f t="shared" si="41"/>
        <v>0</v>
      </c>
      <c r="K174" s="50">
        <f t="shared" si="41"/>
        <v>0</v>
      </c>
      <c r="L174" s="50">
        <f t="shared" si="41"/>
        <v>0</v>
      </c>
      <c r="M174" s="50">
        <f t="shared" si="41"/>
        <v>0</v>
      </c>
      <c r="N174" s="50">
        <f t="shared" si="41"/>
        <v>0</v>
      </c>
      <c r="O174" s="50">
        <f t="shared" si="41"/>
        <v>0</v>
      </c>
      <c r="P174" s="50">
        <f t="shared" si="41"/>
        <v>0</v>
      </c>
      <c r="Q174" s="50">
        <f t="shared" si="41"/>
        <v>0</v>
      </c>
      <c r="R174" s="50">
        <f t="shared" si="41"/>
        <v>0</v>
      </c>
      <c r="S174" s="50">
        <f t="shared" si="41"/>
        <v>0</v>
      </c>
      <c r="T174" s="50">
        <f t="shared" si="41"/>
        <v>0</v>
      </c>
      <c r="U174" s="50">
        <f t="shared" si="41"/>
        <v>31</v>
      </c>
      <c r="V174" s="50">
        <f t="shared" si="41"/>
        <v>31</v>
      </c>
      <c r="W174" s="50">
        <f t="shared" si="41"/>
        <v>65</v>
      </c>
      <c r="X174" s="50">
        <f t="shared" si="41"/>
        <v>159</v>
      </c>
      <c r="Y174" s="50">
        <f t="shared" si="41"/>
        <v>240</v>
      </c>
      <c r="Z174" s="50">
        <f t="shared" si="41"/>
        <v>319</v>
      </c>
      <c r="AA174" s="50">
        <f t="shared" si="41"/>
        <v>479</v>
      </c>
      <c r="AB174" s="50">
        <f t="shared" si="41"/>
        <v>639</v>
      </c>
      <c r="AC174" s="50">
        <f t="shared" si="41"/>
        <v>873</v>
      </c>
      <c r="AD174" s="50">
        <f t="shared" si="41"/>
        <v>1049</v>
      </c>
      <c r="AE174" s="50">
        <f t="shared" si="41"/>
        <v>1225</v>
      </c>
      <c r="AF174" s="50">
        <f t="shared" si="41"/>
        <v>1579</v>
      </c>
      <c r="AG174" s="50">
        <f t="shared" si="41"/>
        <v>1931</v>
      </c>
      <c r="AH174" s="50">
        <f t="shared" si="41"/>
        <v>2463</v>
      </c>
      <c r="AI174" s="50">
        <f t="shared" si="41"/>
        <v>2996</v>
      </c>
      <c r="AJ174" s="50">
        <f t="shared" si="41"/>
        <v>3534</v>
      </c>
      <c r="AK174" s="50">
        <f t="shared" si="41"/>
        <v>3538</v>
      </c>
      <c r="AL174" s="50">
        <f t="shared" si="41"/>
        <v>3544</v>
      </c>
      <c r="AM174" s="50">
        <f t="shared" si="41"/>
        <v>3847</v>
      </c>
      <c r="AN174" s="50">
        <f t="shared" si="41"/>
        <v>3848</v>
      </c>
      <c r="AO174" s="50">
        <f t="shared" si="41"/>
        <v>3861</v>
      </c>
      <c r="AP174" s="50">
        <f t="shared" si="41"/>
        <v>3870</v>
      </c>
      <c r="AQ174" s="50">
        <f t="shared" si="41"/>
        <v>3879</v>
      </c>
      <c r="AR174" s="50">
        <f t="shared" si="41"/>
        <v>3887</v>
      </c>
      <c r="AS174" s="50">
        <f t="shared" si="41"/>
        <v>3900</v>
      </c>
      <c r="AT174" s="50">
        <f t="shared" si="41"/>
        <v>3911</v>
      </c>
      <c r="AU174" s="50">
        <f t="shared" si="41"/>
        <v>3919</v>
      </c>
      <c r="AV174" s="16"/>
    </row>
    <row r="175" spans="1:48">
      <c r="H175" s="17"/>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16"/>
    </row>
    <row r="176" spans="1:48">
      <c r="D176" s="1" t="s">
        <v>185</v>
      </c>
      <c r="F176" s="4" t="s">
        <v>169</v>
      </c>
      <c r="H176" s="17"/>
      <c r="I176" s="50">
        <f t="shared" si="42"/>
        <v>0</v>
      </c>
      <c r="J176" s="50">
        <f t="shared" si="41"/>
        <v>0</v>
      </c>
      <c r="K176" s="50">
        <f t="shared" si="41"/>
        <v>0</v>
      </c>
      <c r="L176" s="50">
        <f t="shared" si="41"/>
        <v>31</v>
      </c>
      <c r="M176" s="50">
        <f t="shared" si="41"/>
        <v>62</v>
      </c>
      <c r="N176" s="50">
        <f t="shared" si="41"/>
        <v>127</v>
      </c>
      <c r="O176" s="50">
        <f t="shared" si="41"/>
        <v>286</v>
      </c>
      <c r="P176" s="50">
        <f t="shared" si="41"/>
        <v>526</v>
      </c>
      <c r="Q176" s="50">
        <f t="shared" si="41"/>
        <v>845</v>
      </c>
      <c r="R176" s="50">
        <f t="shared" si="41"/>
        <v>1324</v>
      </c>
      <c r="S176" s="50">
        <f t="shared" si="41"/>
        <v>1963</v>
      </c>
      <c r="T176" s="50">
        <f t="shared" si="41"/>
        <v>2836</v>
      </c>
      <c r="U176" s="50">
        <f t="shared" si="41"/>
        <v>3885</v>
      </c>
      <c r="V176" s="50">
        <f t="shared" si="41"/>
        <v>5079</v>
      </c>
      <c r="W176" s="50">
        <f t="shared" si="41"/>
        <v>6627</v>
      </c>
      <c r="X176" s="50">
        <f t="shared" si="41"/>
        <v>8493</v>
      </c>
      <c r="Y176" s="50">
        <f t="shared" si="41"/>
        <v>10797</v>
      </c>
      <c r="Z176" s="50">
        <f t="shared" si="41"/>
        <v>13553</v>
      </c>
      <c r="AA176" s="50">
        <f t="shared" si="41"/>
        <v>16768</v>
      </c>
      <c r="AB176" s="50">
        <f t="shared" si="41"/>
        <v>19827</v>
      </c>
      <c r="AC176" s="50">
        <f t="shared" si="41"/>
        <v>22732</v>
      </c>
      <c r="AD176" s="50">
        <f t="shared" si="41"/>
        <v>25706</v>
      </c>
      <c r="AE176" s="50">
        <f t="shared" si="41"/>
        <v>28505</v>
      </c>
      <c r="AF176" s="50">
        <f t="shared" si="41"/>
        <v>31141</v>
      </c>
      <c r="AG176" s="50">
        <f t="shared" si="41"/>
        <v>33432</v>
      </c>
      <c r="AH176" s="50">
        <f t="shared" si="41"/>
        <v>35380</v>
      </c>
      <c r="AI176" s="50">
        <f t="shared" si="41"/>
        <v>36804</v>
      </c>
      <c r="AJ176" s="50">
        <f t="shared" si="41"/>
        <v>37708</v>
      </c>
      <c r="AK176" s="50">
        <f t="shared" si="41"/>
        <v>38085</v>
      </c>
      <c r="AL176" s="50">
        <f t="shared" si="41"/>
        <v>38466</v>
      </c>
      <c r="AM176" s="50">
        <f t="shared" si="41"/>
        <v>38851</v>
      </c>
      <c r="AN176" s="50">
        <f t="shared" si="41"/>
        <v>39238</v>
      </c>
      <c r="AO176" s="50">
        <f t="shared" si="41"/>
        <v>39631</v>
      </c>
      <c r="AP176" s="50">
        <f t="shared" si="41"/>
        <v>40028</v>
      </c>
      <c r="AQ176" s="50">
        <f t="shared" si="41"/>
        <v>40429</v>
      </c>
      <c r="AR176" s="50">
        <f t="shared" si="41"/>
        <v>40833</v>
      </c>
      <c r="AS176" s="50">
        <f t="shared" si="41"/>
        <v>41241</v>
      </c>
      <c r="AT176" s="50">
        <f t="shared" si="41"/>
        <v>41653</v>
      </c>
      <c r="AU176" s="50">
        <f t="shared" si="41"/>
        <v>42070</v>
      </c>
      <c r="AV176" s="16"/>
    </row>
    <row r="177" spans="4:48">
      <c r="H177" s="17"/>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16"/>
    </row>
    <row r="178" spans="4:48">
      <c r="D178" s="1" t="s">
        <v>186</v>
      </c>
      <c r="F178" s="4" t="s">
        <v>169</v>
      </c>
      <c r="H178" s="17"/>
      <c r="I178" s="50">
        <f t="shared" si="42"/>
        <v>2882</v>
      </c>
      <c r="J178" s="50">
        <f t="shared" si="41"/>
        <v>3175</v>
      </c>
      <c r="K178" s="50">
        <f t="shared" si="41"/>
        <v>3172</v>
      </c>
      <c r="L178" s="50">
        <f t="shared" si="41"/>
        <v>3146</v>
      </c>
      <c r="M178" s="50">
        <f t="shared" si="41"/>
        <v>3148</v>
      </c>
      <c r="N178" s="50">
        <f t="shared" si="41"/>
        <v>3117</v>
      </c>
      <c r="O178" s="50">
        <f t="shared" si="41"/>
        <v>3025</v>
      </c>
      <c r="P178" s="50">
        <f t="shared" si="41"/>
        <v>2949</v>
      </c>
      <c r="Q178" s="50">
        <f t="shared" si="41"/>
        <v>2872</v>
      </c>
      <c r="R178" s="50">
        <f t="shared" si="41"/>
        <v>2714</v>
      </c>
      <c r="S178" s="50">
        <f t="shared" si="41"/>
        <v>2558</v>
      </c>
      <c r="T178" s="50">
        <f t="shared" si="41"/>
        <v>2621</v>
      </c>
      <c r="U178" s="50">
        <f t="shared" si="41"/>
        <v>2444</v>
      </c>
      <c r="V178" s="50">
        <f t="shared" si="41"/>
        <v>2277</v>
      </c>
      <c r="W178" s="50">
        <f t="shared" si="41"/>
        <v>1929</v>
      </c>
      <c r="X178" s="50">
        <f t="shared" si="41"/>
        <v>1581</v>
      </c>
      <c r="Y178" s="50">
        <f t="shared" si="41"/>
        <v>1056</v>
      </c>
      <c r="Z178" s="50">
        <f t="shared" si="41"/>
        <v>530</v>
      </c>
      <c r="AA178" s="50">
        <f t="shared" si="41"/>
        <v>0</v>
      </c>
      <c r="AB178" s="50">
        <f t="shared" si="41"/>
        <v>0</v>
      </c>
      <c r="AC178" s="50">
        <f t="shared" si="41"/>
        <v>0</v>
      </c>
      <c r="AD178" s="50">
        <f t="shared" si="41"/>
        <v>0</v>
      </c>
      <c r="AE178" s="50">
        <f t="shared" si="41"/>
        <v>0</v>
      </c>
      <c r="AF178" s="50">
        <f t="shared" si="41"/>
        <v>0</v>
      </c>
      <c r="AG178" s="50">
        <f t="shared" si="41"/>
        <v>0</v>
      </c>
      <c r="AH178" s="50">
        <f t="shared" si="41"/>
        <v>0</v>
      </c>
      <c r="AI178" s="50">
        <f t="shared" si="41"/>
        <v>0</v>
      </c>
      <c r="AJ178" s="50">
        <f t="shared" si="41"/>
        <v>0</v>
      </c>
      <c r="AK178" s="50">
        <f t="shared" si="41"/>
        <v>0</v>
      </c>
      <c r="AL178" s="50">
        <f t="shared" si="41"/>
        <v>0</v>
      </c>
      <c r="AM178" s="50">
        <f t="shared" si="41"/>
        <v>0</v>
      </c>
      <c r="AN178" s="50">
        <f t="shared" si="41"/>
        <v>0</v>
      </c>
      <c r="AO178" s="50">
        <f t="shared" si="41"/>
        <v>0</v>
      </c>
      <c r="AP178" s="50">
        <f t="shared" si="41"/>
        <v>0</v>
      </c>
      <c r="AQ178" s="50">
        <f t="shared" si="41"/>
        <v>0</v>
      </c>
      <c r="AR178" s="50">
        <f t="shared" si="41"/>
        <v>0</v>
      </c>
      <c r="AS178" s="50">
        <f t="shared" si="41"/>
        <v>0</v>
      </c>
      <c r="AT178" s="50">
        <f t="shared" si="41"/>
        <v>0</v>
      </c>
      <c r="AU178" s="50">
        <f t="shared" si="41"/>
        <v>0</v>
      </c>
      <c r="AV178" s="16"/>
    </row>
    <row r="179" spans="4:48">
      <c r="D179" s="1" t="s">
        <v>187</v>
      </c>
      <c r="F179" s="4" t="s">
        <v>169</v>
      </c>
      <c r="H179" s="17"/>
      <c r="I179" s="50">
        <f t="shared" si="42"/>
        <v>2882</v>
      </c>
      <c r="J179" s="50">
        <f t="shared" si="41"/>
        <v>2882</v>
      </c>
      <c r="K179" s="50">
        <f t="shared" si="41"/>
        <v>3175</v>
      </c>
      <c r="L179" s="50">
        <f t="shared" si="41"/>
        <v>3172</v>
      </c>
      <c r="M179" s="50">
        <f t="shared" si="41"/>
        <v>3146</v>
      </c>
      <c r="N179" s="50">
        <f t="shared" si="41"/>
        <v>3148</v>
      </c>
      <c r="O179" s="50">
        <f t="shared" si="41"/>
        <v>3117</v>
      </c>
      <c r="P179" s="50">
        <f t="shared" si="41"/>
        <v>3025</v>
      </c>
      <c r="Q179" s="50">
        <f t="shared" si="41"/>
        <v>2949</v>
      </c>
      <c r="R179" s="50">
        <f t="shared" si="41"/>
        <v>2872</v>
      </c>
      <c r="S179" s="50">
        <f t="shared" si="41"/>
        <v>2714</v>
      </c>
      <c r="T179" s="50">
        <f t="shared" si="41"/>
        <v>2558</v>
      </c>
      <c r="U179" s="50">
        <f t="shared" si="41"/>
        <v>2621</v>
      </c>
      <c r="V179" s="50">
        <f t="shared" si="41"/>
        <v>2444</v>
      </c>
      <c r="W179" s="50">
        <f t="shared" si="41"/>
        <v>2277</v>
      </c>
      <c r="X179" s="50">
        <f t="shared" si="41"/>
        <v>1929</v>
      </c>
      <c r="Y179" s="50">
        <f t="shared" si="41"/>
        <v>1581</v>
      </c>
      <c r="Z179" s="50">
        <f t="shared" si="41"/>
        <v>1056</v>
      </c>
      <c r="AA179" s="50">
        <f t="shared" si="41"/>
        <v>530</v>
      </c>
      <c r="AB179" s="50">
        <f t="shared" si="41"/>
        <v>0</v>
      </c>
      <c r="AC179" s="50">
        <f t="shared" si="41"/>
        <v>0</v>
      </c>
      <c r="AD179" s="50">
        <f t="shared" si="41"/>
        <v>0</v>
      </c>
      <c r="AE179" s="50">
        <f t="shared" si="41"/>
        <v>0</v>
      </c>
      <c r="AF179" s="50">
        <f t="shared" si="41"/>
        <v>0</v>
      </c>
      <c r="AG179" s="50">
        <f t="shared" si="41"/>
        <v>0</v>
      </c>
      <c r="AH179" s="50">
        <f t="shared" si="41"/>
        <v>0</v>
      </c>
      <c r="AI179" s="50">
        <f t="shared" si="41"/>
        <v>0</v>
      </c>
      <c r="AJ179" s="50">
        <f t="shared" si="41"/>
        <v>0</v>
      </c>
      <c r="AK179" s="50">
        <f t="shared" si="41"/>
        <v>0</v>
      </c>
      <c r="AL179" s="50">
        <f t="shared" si="41"/>
        <v>0</v>
      </c>
      <c r="AM179" s="50">
        <f t="shared" si="41"/>
        <v>0</v>
      </c>
      <c r="AN179" s="50">
        <f t="shared" si="41"/>
        <v>0</v>
      </c>
      <c r="AO179" s="50">
        <f t="shared" si="41"/>
        <v>0</v>
      </c>
      <c r="AP179" s="50">
        <f t="shared" si="41"/>
        <v>0</v>
      </c>
      <c r="AQ179" s="50">
        <f t="shared" si="41"/>
        <v>0</v>
      </c>
      <c r="AR179" s="50">
        <f t="shared" si="41"/>
        <v>0</v>
      </c>
      <c r="AS179" s="50">
        <f t="shared" si="41"/>
        <v>0</v>
      </c>
      <c r="AT179" s="50">
        <f t="shared" si="41"/>
        <v>0</v>
      </c>
      <c r="AU179" s="50">
        <f t="shared" si="41"/>
        <v>0</v>
      </c>
      <c r="AV179" s="16"/>
    </row>
    <row r="180" spans="4:48">
      <c r="D180" s="1" t="s">
        <v>188</v>
      </c>
      <c r="F180" s="4" t="s">
        <v>169</v>
      </c>
      <c r="H180" s="17"/>
      <c r="I180" s="50">
        <f t="shared" si="42"/>
        <v>2882</v>
      </c>
      <c r="J180" s="50">
        <f t="shared" si="41"/>
        <v>2882</v>
      </c>
      <c r="K180" s="50">
        <f t="shared" si="41"/>
        <v>2882</v>
      </c>
      <c r="L180" s="50">
        <f t="shared" si="41"/>
        <v>3175</v>
      </c>
      <c r="M180" s="50">
        <f t="shared" si="41"/>
        <v>3172</v>
      </c>
      <c r="N180" s="50">
        <f t="shared" si="41"/>
        <v>3146</v>
      </c>
      <c r="O180" s="50">
        <f t="shared" si="41"/>
        <v>3148</v>
      </c>
      <c r="P180" s="50">
        <f t="shared" si="41"/>
        <v>3117</v>
      </c>
      <c r="Q180" s="50">
        <f t="shared" si="41"/>
        <v>3025</v>
      </c>
      <c r="R180" s="50">
        <f t="shared" si="41"/>
        <v>2949</v>
      </c>
      <c r="S180" s="50">
        <f t="shared" ref="J180:AU186" si="43">S30+S60+S90+S120+S150</f>
        <v>2872</v>
      </c>
      <c r="T180" s="50">
        <f t="shared" si="43"/>
        <v>2714</v>
      </c>
      <c r="U180" s="50">
        <f t="shared" si="43"/>
        <v>2558</v>
      </c>
      <c r="V180" s="50">
        <f t="shared" si="43"/>
        <v>2621</v>
      </c>
      <c r="W180" s="50">
        <f t="shared" si="43"/>
        <v>2444</v>
      </c>
      <c r="X180" s="50">
        <f t="shared" si="43"/>
        <v>2277</v>
      </c>
      <c r="Y180" s="50">
        <f t="shared" si="43"/>
        <v>1929</v>
      </c>
      <c r="Z180" s="50">
        <f t="shared" si="43"/>
        <v>1581</v>
      </c>
      <c r="AA180" s="50">
        <f t="shared" si="43"/>
        <v>1056</v>
      </c>
      <c r="AB180" s="50">
        <f t="shared" si="43"/>
        <v>530</v>
      </c>
      <c r="AC180" s="50">
        <f t="shared" si="43"/>
        <v>0</v>
      </c>
      <c r="AD180" s="50">
        <f t="shared" si="43"/>
        <v>0</v>
      </c>
      <c r="AE180" s="50">
        <f t="shared" si="43"/>
        <v>0</v>
      </c>
      <c r="AF180" s="50">
        <f t="shared" si="43"/>
        <v>0</v>
      </c>
      <c r="AG180" s="50">
        <f t="shared" si="43"/>
        <v>0</v>
      </c>
      <c r="AH180" s="50">
        <f t="shared" si="43"/>
        <v>0</v>
      </c>
      <c r="AI180" s="50">
        <f t="shared" si="43"/>
        <v>0</v>
      </c>
      <c r="AJ180" s="50">
        <f t="shared" si="43"/>
        <v>0</v>
      </c>
      <c r="AK180" s="50">
        <f t="shared" si="43"/>
        <v>0</v>
      </c>
      <c r="AL180" s="50">
        <f t="shared" si="43"/>
        <v>0</v>
      </c>
      <c r="AM180" s="50">
        <f t="shared" si="43"/>
        <v>0</v>
      </c>
      <c r="AN180" s="50">
        <f t="shared" si="43"/>
        <v>0</v>
      </c>
      <c r="AO180" s="50">
        <f t="shared" si="43"/>
        <v>0</v>
      </c>
      <c r="AP180" s="50">
        <f t="shared" si="43"/>
        <v>0</v>
      </c>
      <c r="AQ180" s="50">
        <f t="shared" si="43"/>
        <v>0</v>
      </c>
      <c r="AR180" s="50">
        <f t="shared" si="43"/>
        <v>0</v>
      </c>
      <c r="AS180" s="50">
        <f t="shared" si="43"/>
        <v>0</v>
      </c>
      <c r="AT180" s="50">
        <f t="shared" si="43"/>
        <v>0</v>
      </c>
      <c r="AU180" s="50">
        <f t="shared" si="43"/>
        <v>0</v>
      </c>
      <c r="AV180" s="16"/>
    </row>
    <row r="181" spans="4:48">
      <c r="D181" s="1" t="s">
        <v>189</v>
      </c>
      <c r="F181" s="4" t="s">
        <v>169</v>
      </c>
      <c r="H181" s="17"/>
      <c r="I181" s="50">
        <f t="shared" si="42"/>
        <v>2882</v>
      </c>
      <c r="J181" s="50">
        <f t="shared" si="43"/>
        <v>2882</v>
      </c>
      <c r="K181" s="50">
        <f t="shared" si="43"/>
        <v>2882</v>
      </c>
      <c r="L181" s="50">
        <f t="shared" si="43"/>
        <v>2882</v>
      </c>
      <c r="M181" s="50">
        <f t="shared" si="43"/>
        <v>3175</v>
      </c>
      <c r="N181" s="50">
        <f t="shared" si="43"/>
        <v>3172</v>
      </c>
      <c r="O181" s="50">
        <f t="shared" si="43"/>
        <v>3146</v>
      </c>
      <c r="P181" s="50">
        <f t="shared" si="43"/>
        <v>3148</v>
      </c>
      <c r="Q181" s="50">
        <f t="shared" si="43"/>
        <v>3117</v>
      </c>
      <c r="R181" s="50">
        <f t="shared" si="43"/>
        <v>3025</v>
      </c>
      <c r="S181" s="50">
        <f t="shared" si="43"/>
        <v>2949</v>
      </c>
      <c r="T181" s="50">
        <f t="shared" si="43"/>
        <v>2872</v>
      </c>
      <c r="U181" s="50">
        <f t="shared" si="43"/>
        <v>2714</v>
      </c>
      <c r="V181" s="50">
        <f t="shared" si="43"/>
        <v>2558</v>
      </c>
      <c r="W181" s="50">
        <f t="shared" si="43"/>
        <v>2621</v>
      </c>
      <c r="X181" s="50">
        <f t="shared" si="43"/>
        <v>2444</v>
      </c>
      <c r="Y181" s="50">
        <f t="shared" si="43"/>
        <v>2277</v>
      </c>
      <c r="Z181" s="50">
        <f t="shared" si="43"/>
        <v>1929</v>
      </c>
      <c r="AA181" s="50">
        <f t="shared" si="43"/>
        <v>1581</v>
      </c>
      <c r="AB181" s="50">
        <f t="shared" si="43"/>
        <v>1056</v>
      </c>
      <c r="AC181" s="50">
        <f t="shared" si="43"/>
        <v>530</v>
      </c>
      <c r="AD181" s="50">
        <f t="shared" si="43"/>
        <v>0</v>
      </c>
      <c r="AE181" s="50">
        <f t="shared" si="43"/>
        <v>0</v>
      </c>
      <c r="AF181" s="50">
        <f t="shared" si="43"/>
        <v>0</v>
      </c>
      <c r="AG181" s="50">
        <f t="shared" si="43"/>
        <v>0</v>
      </c>
      <c r="AH181" s="50">
        <f t="shared" si="43"/>
        <v>0</v>
      </c>
      <c r="AI181" s="50">
        <f t="shared" si="43"/>
        <v>0</v>
      </c>
      <c r="AJ181" s="50">
        <f t="shared" si="43"/>
        <v>0</v>
      </c>
      <c r="AK181" s="50">
        <f t="shared" si="43"/>
        <v>0</v>
      </c>
      <c r="AL181" s="50">
        <f t="shared" si="43"/>
        <v>0</v>
      </c>
      <c r="AM181" s="50">
        <f t="shared" si="43"/>
        <v>0</v>
      </c>
      <c r="AN181" s="50">
        <f t="shared" si="43"/>
        <v>0</v>
      </c>
      <c r="AO181" s="50">
        <f t="shared" si="43"/>
        <v>0</v>
      </c>
      <c r="AP181" s="50">
        <f t="shared" si="43"/>
        <v>0</v>
      </c>
      <c r="AQ181" s="50">
        <f t="shared" si="43"/>
        <v>0</v>
      </c>
      <c r="AR181" s="50">
        <f t="shared" si="43"/>
        <v>0</v>
      </c>
      <c r="AS181" s="50">
        <f t="shared" si="43"/>
        <v>0</v>
      </c>
      <c r="AT181" s="50">
        <f t="shared" si="43"/>
        <v>0</v>
      </c>
      <c r="AU181" s="50">
        <f t="shared" si="43"/>
        <v>0</v>
      </c>
      <c r="AV181" s="16"/>
    </row>
    <row r="182" spans="4:48">
      <c r="D182" s="1" t="s">
        <v>190</v>
      </c>
      <c r="F182" s="4" t="s">
        <v>169</v>
      </c>
      <c r="H182" s="17"/>
      <c r="I182" s="50">
        <f t="shared" si="42"/>
        <v>2882</v>
      </c>
      <c r="J182" s="50">
        <f t="shared" si="43"/>
        <v>2882</v>
      </c>
      <c r="K182" s="50">
        <f t="shared" si="43"/>
        <v>2882</v>
      </c>
      <c r="L182" s="50">
        <f t="shared" si="43"/>
        <v>2882</v>
      </c>
      <c r="M182" s="50">
        <f t="shared" si="43"/>
        <v>2882</v>
      </c>
      <c r="N182" s="50">
        <f t="shared" si="43"/>
        <v>3175</v>
      </c>
      <c r="O182" s="50">
        <f t="shared" si="43"/>
        <v>3172</v>
      </c>
      <c r="P182" s="50">
        <f t="shared" si="43"/>
        <v>3146</v>
      </c>
      <c r="Q182" s="50">
        <f t="shared" si="43"/>
        <v>3148</v>
      </c>
      <c r="R182" s="50">
        <f t="shared" si="43"/>
        <v>3117</v>
      </c>
      <c r="S182" s="50">
        <f t="shared" si="43"/>
        <v>3025</v>
      </c>
      <c r="T182" s="50">
        <f t="shared" si="43"/>
        <v>2949</v>
      </c>
      <c r="U182" s="50">
        <f t="shared" si="43"/>
        <v>2872</v>
      </c>
      <c r="V182" s="50">
        <f t="shared" si="43"/>
        <v>2714</v>
      </c>
      <c r="W182" s="50">
        <f t="shared" si="43"/>
        <v>2558</v>
      </c>
      <c r="X182" s="50">
        <f t="shared" si="43"/>
        <v>2621</v>
      </c>
      <c r="Y182" s="50">
        <f t="shared" si="43"/>
        <v>2444</v>
      </c>
      <c r="Z182" s="50">
        <f t="shared" si="43"/>
        <v>2277</v>
      </c>
      <c r="AA182" s="50">
        <f t="shared" si="43"/>
        <v>1929</v>
      </c>
      <c r="AB182" s="50">
        <f t="shared" si="43"/>
        <v>1581</v>
      </c>
      <c r="AC182" s="50">
        <f t="shared" si="43"/>
        <v>1056</v>
      </c>
      <c r="AD182" s="50">
        <f t="shared" si="43"/>
        <v>530</v>
      </c>
      <c r="AE182" s="50">
        <f t="shared" si="43"/>
        <v>0</v>
      </c>
      <c r="AF182" s="50">
        <f t="shared" si="43"/>
        <v>0</v>
      </c>
      <c r="AG182" s="50">
        <f t="shared" si="43"/>
        <v>0</v>
      </c>
      <c r="AH182" s="50">
        <f t="shared" si="43"/>
        <v>0</v>
      </c>
      <c r="AI182" s="50">
        <f t="shared" si="43"/>
        <v>0</v>
      </c>
      <c r="AJ182" s="50">
        <f t="shared" si="43"/>
        <v>0</v>
      </c>
      <c r="AK182" s="50">
        <f t="shared" si="43"/>
        <v>0</v>
      </c>
      <c r="AL182" s="50">
        <f t="shared" si="43"/>
        <v>0</v>
      </c>
      <c r="AM182" s="50">
        <f t="shared" si="43"/>
        <v>0</v>
      </c>
      <c r="AN182" s="50">
        <f t="shared" si="43"/>
        <v>0</v>
      </c>
      <c r="AO182" s="50">
        <f t="shared" si="43"/>
        <v>0</v>
      </c>
      <c r="AP182" s="50">
        <f t="shared" si="43"/>
        <v>0</v>
      </c>
      <c r="AQ182" s="50">
        <f t="shared" si="43"/>
        <v>0</v>
      </c>
      <c r="AR182" s="50">
        <f t="shared" si="43"/>
        <v>0</v>
      </c>
      <c r="AS182" s="50">
        <f t="shared" si="43"/>
        <v>0</v>
      </c>
      <c r="AT182" s="50">
        <f t="shared" si="43"/>
        <v>0</v>
      </c>
      <c r="AU182" s="50">
        <f t="shared" si="43"/>
        <v>0</v>
      </c>
      <c r="AV182" s="16"/>
    </row>
    <row r="183" spans="4:48">
      <c r="D183" s="1" t="s">
        <v>191</v>
      </c>
      <c r="F183" s="4" t="s">
        <v>169</v>
      </c>
      <c r="H183" s="17"/>
      <c r="I183" s="50">
        <f t="shared" si="42"/>
        <v>2882</v>
      </c>
      <c r="J183" s="50">
        <f t="shared" si="43"/>
        <v>2882</v>
      </c>
      <c r="K183" s="50">
        <f t="shared" si="43"/>
        <v>2882</v>
      </c>
      <c r="L183" s="50">
        <f t="shared" si="43"/>
        <v>2882</v>
      </c>
      <c r="M183" s="50">
        <f t="shared" si="43"/>
        <v>2882</v>
      </c>
      <c r="N183" s="50">
        <f t="shared" si="43"/>
        <v>2882</v>
      </c>
      <c r="O183" s="50">
        <f t="shared" si="43"/>
        <v>3175</v>
      </c>
      <c r="P183" s="50">
        <f t="shared" si="43"/>
        <v>3172</v>
      </c>
      <c r="Q183" s="50">
        <f t="shared" si="43"/>
        <v>3146</v>
      </c>
      <c r="R183" s="50">
        <f t="shared" si="43"/>
        <v>3148</v>
      </c>
      <c r="S183" s="50">
        <f t="shared" si="43"/>
        <v>3117</v>
      </c>
      <c r="T183" s="50">
        <f t="shared" si="43"/>
        <v>3025</v>
      </c>
      <c r="U183" s="50">
        <f t="shared" si="43"/>
        <v>2949</v>
      </c>
      <c r="V183" s="50">
        <f t="shared" si="43"/>
        <v>2872</v>
      </c>
      <c r="W183" s="50">
        <f t="shared" si="43"/>
        <v>2714</v>
      </c>
      <c r="X183" s="50">
        <f t="shared" si="43"/>
        <v>2558</v>
      </c>
      <c r="Y183" s="50">
        <f t="shared" si="43"/>
        <v>2621</v>
      </c>
      <c r="Z183" s="50">
        <f t="shared" si="43"/>
        <v>2444</v>
      </c>
      <c r="AA183" s="50">
        <f t="shared" si="43"/>
        <v>2277</v>
      </c>
      <c r="AB183" s="50">
        <f t="shared" si="43"/>
        <v>1929</v>
      </c>
      <c r="AC183" s="50">
        <f t="shared" si="43"/>
        <v>1581</v>
      </c>
      <c r="AD183" s="50">
        <f t="shared" si="43"/>
        <v>1056</v>
      </c>
      <c r="AE183" s="50">
        <f t="shared" si="43"/>
        <v>530</v>
      </c>
      <c r="AF183" s="50">
        <f t="shared" si="43"/>
        <v>0</v>
      </c>
      <c r="AG183" s="50">
        <f t="shared" si="43"/>
        <v>0</v>
      </c>
      <c r="AH183" s="50">
        <f t="shared" si="43"/>
        <v>0</v>
      </c>
      <c r="AI183" s="50">
        <f t="shared" si="43"/>
        <v>0</v>
      </c>
      <c r="AJ183" s="50">
        <f t="shared" si="43"/>
        <v>0</v>
      </c>
      <c r="AK183" s="50">
        <f t="shared" si="43"/>
        <v>0</v>
      </c>
      <c r="AL183" s="50">
        <f t="shared" si="43"/>
        <v>0</v>
      </c>
      <c r="AM183" s="50">
        <f t="shared" si="43"/>
        <v>0</v>
      </c>
      <c r="AN183" s="50">
        <f t="shared" si="43"/>
        <v>0</v>
      </c>
      <c r="AO183" s="50">
        <f t="shared" si="43"/>
        <v>0</v>
      </c>
      <c r="AP183" s="50">
        <f t="shared" si="43"/>
        <v>0</v>
      </c>
      <c r="AQ183" s="50">
        <f t="shared" si="43"/>
        <v>0</v>
      </c>
      <c r="AR183" s="50">
        <f t="shared" si="43"/>
        <v>0</v>
      </c>
      <c r="AS183" s="50">
        <f t="shared" si="43"/>
        <v>0</v>
      </c>
      <c r="AT183" s="50">
        <f t="shared" si="43"/>
        <v>0</v>
      </c>
      <c r="AU183" s="50">
        <f t="shared" si="43"/>
        <v>0</v>
      </c>
      <c r="AV183" s="16"/>
    </row>
    <row r="184" spans="4:48">
      <c r="D184" s="1" t="s">
        <v>192</v>
      </c>
      <c r="F184" s="4" t="s">
        <v>169</v>
      </c>
      <c r="H184" s="17"/>
      <c r="I184" s="50">
        <f t="shared" si="42"/>
        <v>2882</v>
      </c>
      <c r="J184" s="50">
        <f t="shared" si="43"/>
        <v>2882</v>
      </c>
      <c r="K184" s="50">
        <f t="shared" si="43"/>
        <v>2882</v>
      </c>
      <c r="L184" s="50">
        <f t="shared" si="43"/>
        <v>2882</v>
      </c>
      <c r="M184" s="50">
        <f t="shared" si="43"/>
        <v>2882</v>
      </c>
      <c r="N184" s="50">
        <f t="shared" si="43"/>
        <v>2882</v>
      </c>
      <c r="O184" s="50">
        <f t="shared" si="43"/>
        <v>2882</v>
      </c>
      <c r="P184" s="50">
        <f t="shared" si="43"/>
        <v>3175</v>
      </c>
      <c r="Q184" s="50">
        <f t="shared" si="43"/>
        <v>3172</v>
      </c>
      <c r="R184" s="50">
        <f t="shared" si="43"/>
        <v>3146</v>
      </c>
      <c r="S184" s="50">
        <f t="shared" si="43"/>
        <v>3148</v>
      </c>
      <c r="T184" s="50">
        <f t="shared" si="43"/>
        <v>3117</v>
      </c>
      <c r="U184" s="50">
        <f t="shared" si="43"/>
        <v>3025</v>
      </c>
      <c r="V184" s="50">
        <f t="shared" si="43"/>
        <v>2949</v>
      </c>
      <c r="W184" s="50">
        <f t="shared" si="43"/>
        <v>2872</v>
      </c>
      <c r="X184" s="50">
        <f t="shared" si="43"/>
        <v>2714</v>
      </c>
      <c r="Y184" s="50">
        <f t="shared" si="43"/>
        <v>2558</v>
      </c>
      <c r="Z184" s="50">
        <f t="shared" si="43"/>
        <v>2621</v>
      </c>
      <c r="AA184" s="50">
        <f t="shared" si="43"/>
        <v>2444</v>
      </c>
      <c r="AB184" s="50">
        <f t="shared" si="43"/>
        <v>2277</v>
      </c>
      <c r="AC184" s="50">
        <f t="shared" si="43"/>
        <v>1929</v>
      </c>
      <c r="AD184" s="50">
        <f t="shared" si="43"/>
        <v>1581</v>
      </c>
      <c r="AE184" s="50">
        <f t="shared" si="43"/>
        <v>1056</v>
      </c>
      <c r="AF184" s="50">
        <f t="shared" si="43"/>
        <v>530</v>
      </c>
      <c r="AG184" s="50">
        <f t="shared" si="43"/>
        <v>0</v>
      </c>
      <c r="AH184" s="50">
        <f t="shared" si="43"/>
        <v>0</v>
      </c>
      <c r="AI184" s="50">
        <f t="shared" si="43"/>
        <v>0</v>
      </c>
      <c r="AJ184" s="50">
        <f t="shared" si="43"/>
        <v>0</v>
      </c>
      <c r="AK184" s="50">
        <f t="shared" si="43"/>
        <v>0</v>
      </c>
      <c r="AL184" s="50">
        <f t="shared" si="43"/>
        <v>0</v>
      </c>
      <c r="AM184" s="50">
        <f t="shared" si="43"/>
        <v>0</v>
      </c>
      <c r="AN184" s="50">
        <f t="shared" si="43"/>
        <v>0</v>
      </c>
      <c r="AO184" s="50">
        <f t="shared" si="43"/>
        <v>0</v>
      </c>
      <c r="AP184" s="50">
        <f t="shared" si="43"/>
        <v>0</v>
      </c>
      <c r="AQ184" s="50">
        <f t="shared" si="43"/>
        <v>0</v>
      </c>
      <c r="AR184" s="50">
        <f t="shared" si="43"/>
        <v>0</v>
      </c>
      <c r="AS184" s="50">
        <f t="shared" si="43"/>
        <v>0</v>
      </c>
      <c r="AT184" s="50">
        <f t="shared" si="43"/>
        <v>0</v>
      </c>
      <c r="AU184" s="50">
        <f t="shared" si="43"/>
        <v>0</v>
      </c>
      <c r="AV184" s="16"/>
    </row>
    <row r="185" spans="4:48">
      <c r="D185" s="1" t="s">
        <v>193</v>
      </c>
      <c r="F185" s="4" t="s">
        <v>169</v>
      </c>
      <c r="H185" s="17"/>
      <c r="I185" s="50">
        <f t="shared" si="42"/>
        <v>2882</v>
      </c>
      <c r="J185" s="50">
        <f t="shared" si="43"/>
        <v>2882</v>
      </c>
      <c r="K185" s="50">
        <f t="shared" si="43"/>
        <v>2882</v>
      </c>
      <c r="L185" s="50">
        <f t="shared" si="43"/>
        <v>2882</v>
      </c>
      <c r="M185" s="50">
        <f t="shared" si="43"/>
        <v>2882</v>
      </c>
      <c r="N185" s="50">
        <f t="shared" si="43"/>
        <v>2882</v>
      </c>
      <c r="O185" s="50">
        <f t="shared" si="43"/>
        <v>2882</v>
      </c>
      <c r="P185" s="50">
        <f t="shared" si="43"/>
        <v>2882</v>
      </c>
      <c r="Q185" s="50">
        <f t="shared" si="43"/>
        <v>3175</v>
      </c>
      <c r="R185" s="50">
        <f t="shared" si="43"/>
        <v>3172</v>
      </c>
      <c r="S185" s="50">
        <f t="shared" si="43"/>
        <v>3146</v>
      </c>
      <c r="T185" s="50">
        <f t="shared" si="43"/>
        <v>3148</v>
      </c>
      <c r="U185" s="50">
        <f t="shared" si="43"/>
        <v>3117</v>
      </c>
      <c r="V185" s="50">
        <f t="shared" si="43"/>
        <v>3025</v>
      </c>
      <c r="W185" s="50">
        <f t="shared" si="43"/>
        <v>2949</v>
      </c>
      <c r="X185" s="50">
        <f t="shared" si="43"/>
        <v>2872</v>
      </c>
      <c r="Y185" s="50">
        <f t="shared" si="43"/>
        <v>2714</v>
      </c>
      <c r="Z185" s="50">
        <f t="shared" si="43"/>
        <v>2558</v>
      </c>
      <c r="AA185" s="50">
        <f t="shared" si="43"/>
        <v>2621</v>
      </c>
      <c r="AB185" s="50">
        <f t="shared" si="43"/>
        <v>2444</v>
      </c>
      <c r="AC185" s="50">
        <f t="shared" si="43"/>
        <v>2277</v>
      </c>
      <c r="AD185" s="50">
        <f t="shared" si="43"/>
        <v>1929</v>
      </c>
      <c r="AE185" s="50">
        <f t="shared" si="43"/>
        <v>1581</v>
      </c>
      <c r="AF185" s="50">
        <f t="shared" si="43"/>
        <v>1056</v>
      </c>
      <c r="AG185" s="50">
        <f t="shared" si="43"/>
        <v>530</v>
      </c>
      <c r="AH185" s="50">
        <f t="shared" si="43"/>
        <v>0</v>
      </c>
      <c r="AI185" s="50">
        <f t="shared" si="43"/>
        <v>0</v>
      </c>
      <c r="AJ185" s="50">
        <f t="shared" si="43"/>
        <v>0</v>
      </c>
      <c r="AK185" s="50">
        <f t="shared" si="43"/>
        <v>0</v>
      </c>
      <c r="AL185" s="50">
        <f t="shared" si="43"/>
        <v>0</v>
      </c>
      <c r="AM185" s="50">
        <f t="shared" si="43"/>
        <v>0</v>
      </c>
      <c r="AN185" s="50">
        <f t="shared" si="43"/>
        <v>0</v>
      </c>
      <c r="AO185" s="50">
        <f t="shared" si="43"/>
        <v>0</v>
      </c>
      <c r="AP185" s="50">
        <f t="shared" si="43"/>
        <v>0</v>
      </c>
      <c r="AQ185" s="50">
        <f t="shared" si="43"/>
        <v>0</v>
      </c>
      <c r="AR185" s="50">
        <f t="shared" si="43"/>
        <v>0</v>
      </c>
      <c r="AS185" s="50">
        <f t="shared" si="43"/>
        <v>0</v>
      </c>
      <c r="AT185" s="50">
        <f t="shared" si="43"/>
        <v>0</v>
      </c>
      <c r="AU185" s="50">
        <f t="shared" si="43"/>
        <v>0</v>
      </c>
      <c r="AV185" s="16"/>
    </row>
    <row r="186" spans="4:48">
      <c r="D186" s="1" t="s">
        <v>194</v>
      </c>
      <c r="F186" s="4" t="s">
        <v>169</v>
      </c>
      <c r="H186" s="17"/>
      <c r="I186" s="50">
        <f t="shared" si="42"/>
        <v>2882</v>
      </c>
      <c r="J186" s="50">
        <f t="shared" si="43"/>
        <v>2882</v>
      </c>
      <c r="K186" s="50">
        <f t="shared" si="43"/>
        <v>2882</v>
      </c>
      <c r="L186" s="50">
        <f t="shared" si="43"/>
        <v>2882</v>
      </c>
      <c r="M186" s="50">
        <f t="shared" si="43"/>
        <v>2882</v>
      </c>
      <c r="N186" s="50">
        <f t="shared" si="43"/>
        <v>2882</v>
      </c>
      <c r="O186" s="50">
        <f t="shared" si="43"/>
        <v>2882</v>
      </c>
      <c r="P186" s="50">
        <f t="shared" si="43"/>
        <v>2882</v>
      </c>
      <c r="Q186" s="50">
        <f t="shared" si="43"/>
        <v>2882</v>
      </c>
      <c r="R186" s="50">
        <f t="shared" si="43"/>
        <v>3175</v>
      </c>
      <c r="S186" s="50">
        <f t="shared" si="43"/>
        <v>3172</v>
      </c>
      <c r="T186" s="50">
        <f t="shared" si="43"/>
        <v>3146</v>
      </c>
      <c r="U186" s="50">
        <f t="shared" si="43"/>
        <v>3148</v>
      </c>
      <c r="V186" s="50">
        <f t="shared" si="43"/>
        <v>3117</v>
      </c>
      <c r="W186" s="50">
        <f t="shared" si="43"/>
        <v>3025</v>
      </c>
      <c r="X186" s="50">
        <f t="shared" si="43"/>
        <v>2949</v>
      </c>
      <c r="Y186" s="50">
        <f t="shared" si="43"/>
        <v>2872</v>
      </c>
      <c r="Z186" s="50">
        <f t="shared" si="43"/>
        <v>2714</v>
      </c>
      <c r="AA186" s="50">
        <f t="shared" si="43"/>
        <v>2558</v>
      </c>
      <c r="AB186" s="50">
        <f t="shared" si="43"/>
        <v>2621</v>
      </c>
      <c r="AC186" s="50">
        <f t="shared" si="43"/>
        <v>2444</v>
      </c>
      <c r="AD186" s="50">
        <f t="shared" si="43"/>
        <v>2277</v>
      </c>
      <c r="AE186" s="50">
        <f t="shared" si="43"/>
        <v>1929</v>
      </c>
      <c r="AF186" s="50">
        <f t="shared" si="43"/>
        <v>1581</v>
      </c>
      <c r="AG186" s="50">
        <f t="shared" si="43"/>
        <v>1056</v>
      </c>
      <c r="AH186" s="50">
        <f t="shared" si="43"/>
        <v>530</v>
      </c>
      <c r="AI186" s="50">
        <f t="shared" si="43"/>
        <v>0</v>
      </c>
      <c r="AJ186" s="50">
        <f t="shared" si="43"/>
        <v>0</v>
      </c>
      <c r="AK186" s="50">
        <f t="shared" si="43"/>
        <v>0</v>
      </c>
      <c r="AL186" s="50">
        <f t="shared" si="43"/>
        <v>0</v>
      </c>
      <c r="AM186" s="50">
        <f t="shared" si="43"/>
        <v>0</v>
      </c>
      <c r="AN186" s="50">
        <f t="shared" si="43"/>
        <v>0</v>
      </c>
      <c r="AO186" s="50">
        <f t="shared" si="43"/>
        <v>0</v>
      </c>
      <c r="AP186" s="50">
        <f t="shared" si="43"/>
        <v>0</v>
      </c>
      <c r="AQ186" s="50">
        <f t="shared" si="43"/>
        <v>0</v>
      </c>
      <c r="AR186" s="50">
        <f t="shared" si="43"/>
        <v>0</v>
      </c>
      <c r="AS186" s="50">
        <f t="shared" si="43"/>
        <v>0</v>
      </c>
      <c r="AT186" s="50">
        <f t="shared" ref="AT186:AU186" si="44">AT36+AT66+AT96+AT126+AT156</f>
        <v>0</v>
      </c>
      <c r="AU186" s="50">
        <f t="shared" si="44"/>
        <v>0</v>
      </c>
      <c r="AV186" s="16"/>
    </row>
    <row r="187" spans="4:48">
      <c r="D187" s="1" t="s">
        <v>195</v>
      </c>
      <c r="F187" s="4" t="s">
        <v>169</v>
      </c>
      <c r="H187" s="17"/>
      <c r="I187" s="50">
        <f t="shared" si="42"/>
        <v>2885</v>
      </c>
      <c r="J187" s="50">
        <f t="shared" si="42"/>
        <v>2882</v>
      </c>
      <c r="K187" s="50">
        <f t="shared" si="42"/>
        <v>2882</v>
      </c>
      <c r="L187" s="50">
        <f t="shared" si="42"/>
        <v>2882</v>
      </c>
      <c r="M187" s="50">
        <f t="shared" si="42"/>
        <v>2882</v>
      </c>
      <c r="N187" s="50">
        <f t="shared" si="42"/>
        <v>2882</v>
      </c>
      <c r="O187" s="50">
        <f t="shared" si="42"/>
        <v>2882</v>
      </c>
      <c r="P187" s="50">
        <f t="shared" si="42"/>
        <v>2882</v>
      </c>
      <c r="Q187" s="50">
        <f t="shared" si="42"/>
        <v>2882</v>
      </c>
      <c r="R187" s="50">
        <f t="shared" si="42"/>
        <v>2882</v>
      </c>
      <c r="S187" s="50">
        <f t="shared" si="42"/>
        <v>3175</v>
      </c>
      <c r="T187" s="50">
        <f t="shared" si="42"/>
        <v>3172</v>
      </c>
      <c r="U187" s="50">
        <f t="shared" si="42"/>
        <v>3146</v>
      </c>
      <c r="V187" s="50">
        <f t="shared" si="42"/>
        <v>3148</v>
      </c>
      <c r="W187" s="50">
        <f t="shared" si="42"/>
        <v>3117</v>
      </c>
      <c r="X187" s="50">
        <f t="shared" si="42"/>
        <v>3025</v>
      </c>
      <c r="Y187" s="50">
        <f t="shared" ref="J187:AU189" si="45">Y37+Y67+Y97+Y127+Y157</f>
        <v>2949</v>
      </c>
      <c r="Z187" s="50">
        <f t="shared" si="45"/>
        <v>2872</v>
      </c>
      <c r="AA187" s="50">
        <f t="shared" si="45"/>
        <v>2714</v>
      </c>
      <c r="AB187" s="50">
        <f t="shared" si="45"/>
        <v>2558</v>
      </c>
      <c r="AC187" s="50">
        <f t="shared" si="45"/>
        <v>2621</v>
      </c>
      <c r="AD187" s="50">
        <f t="shared" si="45"/>
        <v>2444</v>
      </c>
      <c r="AE187" s="50">
        <f t="shared" si="45"/>
        <v>2277</v>
      </c>
      <c r="AF187" s="50">
        <f t="shared" si="45"/>
        <v>1929</v>
      </c>
      <c r="AG187" s="50">
        <f t="shared" si="45"/>
        <v>1581</v>
      </c>
      <c r="AH187" s="50">
        <f t="shared" si="45"/>
        <v>1056</v>
      </c>
      <c r="AI187" s="50">
        <f t="shared" si="45"/>
        <v>530</v>
      </c>
      <c r="AJ187" s="50">
        <f t="shared" si="45"/>
        <v>0</v>
      </c>
      <c r="AK187" s="50">
        <f t="shared" si="45"/>
        <v>0</v>
      </c>
      <c r="AL187" s="50">
        <f t="shared" si="45"/>
        <v>0</v>
      </c>
      <c r="AM187" s="50">
        <f t="shared" si="45"/>
        <v>0</v>
      </c>
      <c r="AN187" s="50">
        <f t="shared" si="45"/>
        <v>0</v>
      </c>
      <c r="AO187" s="50">
        <f t="shared" si="45"/>
        <v>0</v>
      </c>
      <c r="AP187" s="50">
        <f t="shared" si="45"/>
        <v>0</v>
      </c>
      <c r="AQ187" s="50">
        <f t="shared" si="45"/>
        <v>0</v>
      </c>
      <c r="AR187" s="50">
        <f t="shared" si="45"/>
        <v>0</v>
      </c>
      <c r="AS187" s="50">
        <f t="shared" si="45"/>
        <v>0</v>
      </c>
      <c r="AT187" s="50">
        <f t="shared" si="45"/>
        <v>0</v>
      </c>
      <c r="AU187" s="50">
        <f t="shared" si="45"/>
        <v>0</v>
      </c>
      <c r="AV187" s="16"/>
    </row>
    <row r="188" spans="4:48">
      <c r="H188" s="17"/>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16"/>
    </row>
    <row r="189" spans="4:48">
      <c r="D189" s="1" t="s">
        <v>196</v>
      </c>
      <c r="F189" s="65" t="s">
        <v>169</v>
      </c>
      <c r="H189" s="17"/>
      <c r="I189" s="50">
        <f t="shared" ref="I189" si="46">I39+I69+I99+I129+I159</f>
        <v>28823</v>
      </c>
      <c r="J189" s="50">
        <f t="shared" si="45"/>
        <v>29113</v>
      </c>
      <c r="K189" s="50">
        <f t="shared" si="45"/>
        <v>29403</v>
      </c>
      <c r="L189" s="50">
        <f t="shared" si="45"/>
        <v>29667</v>
      </c>
      <c r="M189" s="50">
        <f t="shared" si="45"/>
        <v>29933</v>
      </c>
      <c r="N189" s="50">
        <f t="shared" si="45"/>
        <v>30168</v>
      </c>
      <c r="O189" s="50">
        <f t="shared" si="45"/>
        <v>30311</v>
      </c>
      <c r="P189" s="50">
        <f t="shared" si="45"/>
        <v>30378</v>
      </c>
      <c r="Q189" s="50">
        <f t="shared" si="45"/>
        <v>30368</v>
      </c>
      <c r="R189" s="50">
        <f t="shared" si="45"/>
        <v>30200</v>
      </c>
      <c r="S189" s="50">
        <f t="shared" si="45"/>
        <v>29876</v>
      </c>
      <c r="T189" s="50">
        <f t="shared" si="45"/>
        <v>29322</v>
      </c>
      <c r="U189" s="50">
        <f t="shared" si="45"/>
        <v>28594</v>
      </c>
      <c r="V189" s="50">
        <f t="shared" si="45"/>
        <v>27725</v>
      </c>
      <c r="W189" s="50">
        <f t="shared" si="45"/>
        <v>26506</v>
      </c>
      <c r="X189" s="50">
        <f t="shared" si="45"/>
        <v>24970</v>
      </c>
      <c r="Y189" s="50">
        <f t="shared" si="45"/>
        <v>23001</v>
      </c>
      <c r="Z189" s="50">
        <f t="shared" si="45"/>
        <v>20582</v>
      </c>
      <c r="AA189" s="50">
        <f t="shared" si="45"/>
        <v>17710</v>
      </c>
      <c r="AB189" s="50">
        <f t="shared" si="45"/>
        <v>14996</v>
      </c>
      <c r="AC189" s="50">
        <f t="shared" si="45"/>
        <v>12438</v>
      </c>
      <c r="AD189" s="50">
        <f t="shared" si="45"/>
        <v>9817</v>
      </c>
      <c r="AE189" s="50">
        <f t="shared" si="45"/>
        <v>7373</v>
      </c>
      <c r="AF189" s="50">
        <f t="shared" si="45"/>
        <v>5096</v>
      </c>
      <c r="AG189" s="50">
        <f t="shared" si="45"/>
        <v>3167</v>
      </c>
      <c r="AH189" s="50">
        <f t="shared" si="45"/>
        <v>1586</v>
      </c>
      <c r="AI189" s="50">
        <f t="shared" si="45"/>
        <v>530</v>
      </c>
      <c r="AJ189" s="50">
        <f t="shared" si="45"/>
        <v>0</v>
      </c>
      <c r="AK189" s="50">
        <f t="shared" si="45"/>
        <v>0</v>
      </c>
      <c r="AL189" s="50">
        <f t="shared" si="45"/>
        <v>0</v>
      </c>
      <c r="AM189" s="50">
        <f t="shared" si="45"/>
        <v>0</v>
      </c>
      <c r="AN189" s="50">
        <f t="shared" si="45"/>
        <v>0</v>
      </c>
      <c r="AO189" s="50">
        <f t="shared" si="45"/>
        <v>0</v>
      </c>
      <c r="AP189" s="50">
        <f t="shared" si="45"/>
        <v>0</v>
      </c>
      <c r="AQ189" s="50">
        <f t="shared" si="45"/>
        <v>0</v>
      </c>
      <c r="AR189" s="50">
        <f t="shared" si="45"/>
        <v>0</v>
      </c>
      <c r="AS189" s="50">
        <f t="shared" si="45"/>
        <v>0</v>
      </c>
      <c r="AT189" s="50">
        <f t="shared" si="45"/>
        <v>0</v>
      </c>
      <c r="AU189" s="50">
        <f t="shared" si="45"/>
        <v>0</v>
      </c>
      <c r="AV189" s="16"/>
    </row>
    <row r="190" spans="4:48">
      <c r="H190" s="17"/>
      <c r="AV190" s="16"/>
    </row>
    <row r="191" spans="4:48">
      <c r="H191" s="17"/>
      <c r="AV191" s="16"/>
    </row>
    <row r="192" spans="4:48">
      <c r="H192" s="17"/>
    </row>
    <row r="193" spans="8:8">
      <c r="H193" s="17"/>
    </row>
    <row r="194" spans="8:8" hidden="1">
      <c r="H194" s="17"/>
    </row>
  </sheetData>
  <sheetProtection algorithmName="SHA-512" hashValue="OMy9uSfLfwT1iK82igGp3TnVoMHrsLo9D0Q9gdmU+ZQpk9Q7Mzjt6P03AIzDVdXfNd8HDyEBUwVpZ6CY61KQDw==" saltValue="HZ5MKfuWDYEzVujjiZkqTA==" spinCount="100000"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018F8-7C3B-41BB-8652-269E97E0376B}">
  <sheetPr>
    <tabColor theme="4" tint="9.9978637043366805E-2"/>
  </sheetPr>
  <dimension ref="A1:AW194"/>
  <sheetViews>
    <sheetView zoomScale="80" zoomScaleNormal="80" workbookViewId="0">
      <pane xSplit="7" ySplit="4" topLeftCell="H5" activePane="bottomRight" state="frozen"/>
      <selection pane="topRight" activeCell="H1" sqref="H1"/>
      <selection pane="bottomLeft" activeCell="A5" sqref="A5"/>
      <selection pane="bottomRight" activeCell="D23" sqref="D23"/>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H7" s="17"/>
      <c r="AV7" s="16"/>
    </row>
    <row r="8" spans="1:49">
      <c r="A8" s="88"/>
      <c r="B8" s="89" t="s">
        <v>276</v>
      </c>
      <c r="C8" s="88"/>
      <c r="D8" s="88"/>
      <c r="E8" s="88"/>
      <c r="F8" s="88"/>
      <c r="G8" s="88"/>
      <c r="H8" s="90"/>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row>
    <row r="9" spans="1:49">
      <c r="D9" s="1" t="str">
        <f>'Input R'!C14</f>
        <v>FCEV Fleet Purchases</v>
      </c>
      <c r="E9" s="1"/>
      <c r="F9" s="4" t="str">
        <f>'Input R'!D14</f>
        <v>% of sales</v>
      </c>
      <c r="H9" s="17"/>
      <c r="I9" s="69">
        <f>'Input R'!I14</f>
        <v>0</v>
      </c>
      <c r="J9" s="69">
        <f>'Input R'!J14</f>
        <v>0</v>
      </c>
      <c r="K9" s="69">
        <f>'Input R'!K14</f>
        <v>0</v>
      </c>
      <c r="L9" s="69">
        <f>'Input R'!L14</f>
        <v>0</v>
      </c>
      <c r="M9" s="69">
        <f>'Input R'!M14</f>
        <v>0</v>
      </c>
      <c r="N9" s="69">
        <f>'Input R'!N14</f>
        <v>0.01</v>
      </c>
      <c r="O9" s="69">
        <f>'Input R'!O14</f>
        <v>0.01</v>
      </c>
      <c r="P9" s="69">
        <f>'Input R'!P14</f>
        <v>0.02</v>
      </c>
      <c r="Q9" s="69">
        <f>'Input R'!Q14</f>
        <v>0.05</v>
      </c>
      <c r="R9" s="69">
        <f>'Input R'!R14</f>
        <v>7.4999999999999997E-2</v>
      </c>
      <c r="S9" s="69">
        <f>'Input R'!S14</f>
        <v>0.1</v>
      </c>
      <c r="T9" s="69">
        <f>'Input R'!T14</f>
        <v>0.15</v>
      </c>
      <c r="U9" s="69">
        <f>'Input R'!U14</f>
        <v>0.25</v>
      </c>
      <c r="V9" s="69">
        <f>'Input R'!V14</f>
        <v>0.35</v>
      </c>
      <c r="W9" s="69">
        <f>'Input R'!W14</f>
        <v>0.45</v>
      </c>
      <c r="X9" s="69">
        <f>'Input R'!X14</f>
        <v>0.55000000000000004</v>
      </c>
      <c r="Y9" s="69">
        <f>'Input R'!Y14</f>
        <v>0.65</v>
      </c>
      <c r="Z9" s="69">
        <f>'Input R'!Z14</f>
        <v>0.85</v>
      </c>
      <c r="AA9" s="69">
        <f>'Input R'!AA14</f>
        <v>1</v>
      </c>
      <c r="AB9" s="69">
        <f>'Input R'!AB14</f>
        <v>1</v>
      </c>
      <c r="AC9" s="69">
        <f>'Input R'!AC14</f>
        <v>1</v>
      </c>
      <c r="AD9" s="69">
        <f>'Input R'!AD14</f>
        <v>1</v>
      </c>
      <c r="AE9" s="69">
        <f>'Input R'!AE14</f>
        <v>1</v>
      </c>
      <c r="AF9" s="69">
        <f>'Input R'!AF14</f>
        <v>1</v>
      </c>
      <c r="AG9" s="69">
        <f>'Input R'!AG14</f>
        <v>1</v>
      </c>
      <c r="AH9" s="69">
        <f>'Input R'!AH14</f>
        <v>1</v>
      </c>
      <c r="AI9" s="69">
        <f>'Input R'!AI14</f>
        <v>1</v>
      </c>
      <c r="AJ9" s="69">
        <f>'Input R'!AJ14</f>
        <v>1</v>
      </c>
      <c r="AK9" s="69">
        <f>'Input R'!AK14</f>
        <v>1</v>
      </c>
      <c r="AL9" s="69">
        <f>'Input R'!AL14</f>
        <v>1</v>
      </c>
      <c r="AM9" s="69">
        <f>'Input R'!AM14</f>
        <v>1</v>
      </c>
      <c r="AN9" s="69">
        <f>'Input R'!AN14</f>
        <v>1</v>
      </c>
      <c r="AO9" s="69">
        <f>'Input R'!AO14</f>
        <v>1</v>
      </c>
      <c r="AP9" s="69">
        <f>'Input R'!AP14</f>
        <v>1</v>
      </c>
      <c r="AQ9" s="69">
        <f>'Input R'!AQ14</f>
        <v>1</v>
      </c>
      <c r="AR9" s="69">
        <f>'Input R'!AR14</f>
        <v>1</v>
      </c>
      <c r="AS9" s="69">
        <f>'Input R'!AS14</f>
        <v>1</v>
      </c>
      <c r="AT9" s="69">
        <f>'Input R'!AT14</f>
        <v>1</v>
      </c>
      <c r="AU9" s="69">
        <f>'Input R'!AU14</f>
        <v>1</v>
      </c>
      <c r="AV9" s="16"/>
    </row>
    <row r="10" spans="1:49">
      <c r="H10" s="17"/>
      <c r="AV10" s="16"/>
    </row>
    <row r="11" spans="1:49">
      <c r="D11" s="58" t="s">
        <v>73</v>
      </c>
      <c r="E11" s="57"/>
      <c r="F11" s="59" t="s">
        <v>150</v>
      </c>
      <c r="H11" s="17"/>
      <c r="AV11" s="16"/>
    </row>
    <row r="12" spans="1:49">
      <c r="D12" s="6"/>
      <c r="E12" s="53"/>
      <c r="F12" s="35"/>
      <c r="H12" s="17"/>
      <c r="AV12" s="16"/>
    </row>
    <row r="13" spans="1:49">
      <c r="D13" s="1" t="s">
        <v>264</v>
      </c>
      <c r="E13" s="1"/>
      <c r="F13" s="4" t="s">
        <v>169</v>
      </c>
      <c r="H13" s="17"/>
      <c r="I13" s="1">
        <f>ROUND(I$9*'Base Fleet Plan'!I$83,0)</f>
        <v>0</v>
      </c>
      <c r="J13" s="1">
        <f>ROUND(J$9*'Base Fleet Plan'!J$83,0)</f>
        <v>0</v>
      </c>
      <c r="K13" s="1">
        <f>ROUND(K$9*'Base Fleet Plan'!K$83,0)</f>
        <v>0</v>
      </c>
      <c r="L13" s="1">
        <f>ROUND(L$9*'Base Fleet Plan'!L$83,0)</f>
        <v>0</v>
      </c>
      <c r="M13" s="1">
        <f>ROUND(M$9*'Base Fleet Plan'!M$83,0)</f>
        <v>0</v>
      </c>
      <c r="N13" s="1">
        <f>ROUND(N$9*'Base Fleet Plan'!N$83,0)</f>
        <v>2</v>
      </c>
      <c r="O13" s="1">
        <f>ROUND(O$9*'Base Fleet Plan'!O$83,0)</f>
        <v>2</v>
      </c>
      <c r="P13" s="1">
        <f>ROUND(P$9*'Base Fleet Plan'!P$83,0)</f>
        <v>5</v>
      </c>
      <c r="Q13" s="1">
        <f>ROUND(Q$9*'Base Fleet Plan'!Q$83,0)</f>
        <v>12</v>
      </c>
      <c r="R13" s="1">
        <f>ROUND(R$9*'Base Fleet Plan'!R$83,0)</f>
        <v>19</v>
      </c>
      <c r="S13" s="1">
        <f>ROUND(S$9*'Base Fleet Plan'!S$83,0)</f>
        <v>25</v>
      </c>
      <c r="T13" s="1">
        <f>ROUND(T$9*'Base Fleet Plan'!T$83,0)</f>
        <v>41</v>
      </c>
      <c r="U13" s="1">
        <f>ROUND(U$9*'Base Fleet Plan'!U$83,0)</f>
        <v>68</v>
      </c>
      <c r="V13" s="1">
        <f>ROUND(V$9*'Base Fleet Plan'!V$83,0)</f>
        <v>95</v>
      </c>
      <c r="W13" s="1">
        <f>ROUND(W$9*'Base Fleet Plan'!W$83,0)</f>
        <v>122</v>
      </c>
      <c r="X13" s="1">
        <f>ROUND(X$9*'Base Fleet Plan'!X$83,0)</f>
        <v>149</v>
      </c>
      <c r="Y13" s="1">
        <f>ROUND(Y$9*'Base Fleet Plan'!Y$83,0)</f>
        <v>177</v>
      </c>
      <c r="Z13" s="1">
        <f>ROUND(Z$9*'Base Fleet Plan'!Z$83,0)</f>
        <v>232</v>
      </c>
      <c r="AA13" s="1">
        <f>ROUND(AA$9*'Base Fleet Plan'!AA$83,0)</f>
        <v>274</v>
      </c>
      <c r="AB13" s="1">
        <f>ROUND(AB$9*'Base Fleet Plan'!AB$83,0)</f>
        <v>274</v>
      </c>
      <c r="AC13" s="1">
        <f>ROUND(AC$9*'Base Fleet Plan'!AC$83,0)</f>
        <v>274</v>
      </c>
      <c r="AD13" s="1">
        <f>ROUND(AD$9*'Base Fleet Plan'!AD$83,0)</f>
        <v>300</v>
      </c>
      <c r="AE13" s="1">
        <f>ROUND(AE$9*'Base Fleet Plan'!AE$83,0)</f>
        <v>298</v>
      </c>
      <c r="AF13" s="1">
        <f>ROUND(AF$9*'Base Fleet Plan'!AF$83,0)</f>
        <v>299</v>
      </c>
      <c r="AG13" s="1">
        <f>ROUND(AG$9*'Base Fleet Plan'!AG$83,0)</f>
        <v>300</v>
      </c>
      <c r="AH13" s="1">
        <f>ROUND(AH$9*'Base Fleet Plan'!AH$83,0)</f>
        <v>300</v>
      </c>
      <c r="AI13" s="1">
        <f>ROUND(AI$9*'Base Fleet Plan'!AI$83,0)</f>
        <v>300</v>
      </c>
      <c r="AJ13" s="1">
        <f>ROUND(AJ$9*'Base Fleet Plan'!AJ$83,0)</f>
        <v>302</v>
      </c>
      <c r="AK13" s="1">
        <f>ROUND(AK$9*'Base Fleet Plan'!AK$83,0)</f>
        <v>303</v>
      </c>
      <c r="AL13" s="1">
        <f>ROUND(AL$9*'Base Fleet Plan'!AL$83,0)</f>
        <v>304</v>
      </c>
      <c r="AM13" s="1">
        <f>ROUND(AM$9*'Base Fleet Plan'!AM$83,0)</f>
        <v>304</v>
      </c>
      <c r="AN13" s="1">
        <f>ROUND(AN$9*'Base Fleet Plan'!AN$83,0)</f>
        <v>330</v>
      </c>
      <c r="AO13" s="1">
        <f>ROUND(AO$9*'Base Fleet Plan'!AO$83,0)</f>
        <v>328</v>
      </c>
      <c r="AP13" s="1">
        <f>ROUND(AP$9*'Base Fleet Plan'!AP$83,0)</f>
        <v>330</v>
      </c>
      <c r="AQ13" s="1">
        <f>ROUND(AQ$9*'Base Fleet Plan'!AQ$83,0)</f>
        <v>331</v>
      </c>
      <c r="AR13" s="1">
        <f>ROUND(AR$9*'Base Fleet Plan'!AR$83,0)</f>
        <v>331</v>
      </c>
      <c r="AS13" s="1">
        <f>ROUND(AS$9*'Base Fleet Plan'!AS$83,0)</f>
        <v>332</v>
      </c>
      <c r="AT13" s="1">
        <f>ROUND(AT$9*'Base Fleet Plan'!AT$83,0)</f>
        <v>334</v>
      </c>
      <c r="AU13" s="1">
        <f>ROUND(AU$9*'Base Fleet Plan'!AU$83,0)</f>
        <v>335</v>
      </c>
      <c r="AV13" s="16"/>
    </row>
    <row r="14" spans="1:49">
      <c r="D14" s="6"/>
      <c r="E14" s="53"/>
      <c r="F14" s="35"/>
      <c r="H14" s="17"/>
      <c r="AV14" s="16"/>
    </row>
    <row r="15" spans="1:49">
      <c r="D15" s="1" t="s">
        <v>265</v>
      </c>
      <c r="E15" s="1"/>
      <c r="F15" s="4" t="s">
        <v>169</v>
      </c>
      <c r="H15" s="17"/>
      <c r="I15" s="63">
        <f>I13+H24</f>
        <v>0</v>
      </c>
      <c r="J15" s="1">
        <f t="shared" ref="J15:AU15" si="1">J13</f>
        <v>0</v>
      </c>
      <c r="K15" s="1">
        <f t="shared" si="1"/>
        <v>0</v>
      </c>
      <c r="L15" s="1">
        <f t="shared" si="1"/>
        <v>0</v>
      </c>
      <c r="M15" s="1">
        <f t="shared" si="1"/>
        <v>0</v>
      </c>
      <c r="N15" s="1">
        <f t="shared" si="1"/>
        <v>2</v>
      </c>
      <c r="O15" s="1">
        <f t="shared" si="1"/>
        <v>2</v>
      </c>
      <c r="P15" s="1">
        <f t="shared" si="1"/>
        <v>5</v>
      </c>
      <c r="Q15" s="1">
        <f t="shared" si="1"/>
        <v>12</v>
      </c>
      <c r="R15" s="1">
        <f t="shared" si="1"/>
        <v>19</v>
      </c>
      <c r="S15" s="1">
        <f t="shared" si="1"/>
        <v>25</v>
      </c>
      <c r="T15" s="1">
        <f t="shared" si="1"/>
        <v>41</v>
      </c>
      <c r="U15" s="1">
        <f t="shared" si="1"/>
        <v>68</v>
      </c>
      <c r="V15" s="1">
        <f t="shared" si="1"/>
        <v>95</v>
      </c>
      <c r="W15" s="1">
        <f t="shared" si="1"/>
        <v>122</v>
      </c>
      <c r="X15" s="1">
        <f t="shared" si="1"/>
        <v>149</v>
      </c>
      <c r="Y15" s="1">
        <f t="shared" si="1"/>
        <v>177</v>
      </c>
      <c r="Z15" s="1">
        <f t="shared" si="1"/>
        <v>232</v>
      </c>
      <c r="AA15" s="1">
        <f t="shared" si="1"/>
        <v>274</v>
      </c>
      <c r="AB15" s="1">
        <f t="shared" si="1"/>
        <v>274</v>
      </c>
      <c r="AC15" s="1">
        <f t="shared" si="1"/>
        <v>274</v>
      </c>
      <c r="AD15" s="1">
        <f t="shared" si="1"/>
        <v>300</v>
      </c>
      <c r="AE15" s="1">
        <f t="shared" si="1"/>
        <v>298</v>
      </c>
      <c r="AF15" s="1">
        <f t="shared" si="1"/>
        <v>299</v>
      </c>
      <c r="AG15" s="1">
        <f t="shared" si="1"/>
        <v>300</v>
      </c>
      <c r="AH15" s="1">
        <f t="shared" si="1"/>
        <v>300</v>
      </c>
      <c r="AI15" s="1">
        <f t="shared" si="1"/>
        <v>300</v>
      </c>
      <c r="AJ15" s="1">
        <f t="shared" si="1"/>
        <v>302</v>
      </c>
      <c r="AK15" s="1">
        <f t="shared" si="1"/>
        <v>303</v>
      </c>
      <c r="AL15" s="1">
        <f t="shared" si="1"/>
        <v>304</v>
      </c>
      <c r="AM15" s="1">
        <f t="shared" si="1"/>
        <v>304</v>
      </c>
      <c r="AN15" s="1">
        <f t="shared" si="1"/>
        <v>330</v>
      </c>
      <c r="AO15" s="1">
        <f t="shared" si="1"/>
        <v>328</v>
      </c>
      <c r="AP15" s="1">
        <f t="shared" si="1"/>
        <v>330</v>
      </c>
      <c r="AQ15" s="1">
        <f t="shared" si="1"/>
        <v>331</v>
      </c>
      <c r="AR15" s="1">
        <f t="shared" si="1"/>
        <v>331</v>
      </c>
      <c r="AS15" s="1">
        <f t="shared" si="1"/>
        <v>332</v>
      </c>
      <c r="AT15" s="1">
        <f t="shared" si="1"/>
        <v>334</v>
      </c>
      <c r="AU15" s="1">
        <f t="shared" si="1"/>
        <v>335</v>
      </c>
      <c r="AV15" s="16"/>
    </row>
    <row r="16" spans="1:49">
      <c r="D16" s="1" t="s">
        <v>266</v>
      </c>
      <c r="E16" s="1"/>
      <c r="F16" s="4" t="s">
        <v>169</v>
      </c>
      <c r="H16" s="17"/>
      <c r="I16" s="63">
        <v>0</v>
      </c>
      <c r="J16" s="1">
        <f>I15</f>
        <v>0</v>
      </c>
      <c r="K16" s="1">
        <f t="shared" ref="K16:AU23" si="2">J15</f>
        <v>0</v>
      </c>
      <c r="L16" s="1">
        <f t="shared" si="2"/>
        <v>0</v>
      </c>
      <c r="M16" s="1">
        <f t="shared" si="2"/>
        <v>0</v>
      </c>
      <c r="N16" s="1">
        <f t="shared" si="2"/>
        <v>0</v>
      </c>
      <c r="O16" s="1">
        <f t="shared" si="2"/>
        <v>2</v>
      </c>
      <c r="P16" s="1">
        <f t="shared" si="2"/>
        <v>2</v>
      </c>
      <c r="Q16" s="1">
        <f t="shared" si="2"/>
        <v>5</v>
      </c>
      <c r="R16" s="1">
        <f t="shared" si="2"/>
        <v>12</v>
      </c>
      <c r="S16" s="1">
        <f t="shared" si="2"/>
        <v>19</v>
      </c>
      <c r="T16" s="1">
        <f t="shared" si="2"/>
        <v>25</v>
      </c>
      <c r="U16" s="1">
        <f t="shared" si="2"/>
        <v>41</v>
      </c>
      <c r="V16" s="1">
        <f t="shared" si="2"/>
        <v>68</v>
      </c>
      <c r="W16" s="1">
        <f t="shared" si="2"/>
        <v>95</v>
      </c>
      <c r="X16" s="1">
        <f t="shared" si="2"/>
        <v>122</v>
      </c>
      <c r="Y16" s="1">
        <f t="shared" si="2"/>
        <v>149</v>
      </c>
      <c r="Z16" s="1">
        <f t="shared" si="2"/>
        <v>177</v>
      </c>
      <c r="AA16" s="1">
        <f t="shared" si="2"/>
        <v>232</v>
      </c>
      <c r="AB16" s="1">
        <f t="shared" si="2"/>
        <v>274</v>
      </c>
      <c r="AC16" s="1">
        <f t="shared" si="2"/>
        <v>274</v>
      </c>
      <c r="AD16" s="1">
        <f t="shared" si="2"/>
        <v>274</v>
      </c>
      <c r="AE16" s="1">
        <f t="shared" si="2"/>
        <v>300</v>
      </c>
      <c r="AF16" s="1">
        <f t="shared" si="2"/>
        <v>298</v>
      </c>
      <c r="AG16" s="1">
        <f t="shared" si="2"/>
        <v>299</v>
      </c>
      <c r="AH16" s="1">
        <f t="shared" si="2"/>
        <v>300</v>
      </c>
      <c r="AI16" s="1">
        <f t="shared" si="2"/>
        <v>300</v>
      </c>
      <c r="AJ16" s="1">
        <f t="shared" si="2"/>
        <v>300</v>
      </c>
      <c r="AK16" s="1">
        <f t="shared" si="2"/>
        <v>302</v>
      </c>
      <c r="AL16" s="1">
        <f t="shared" si="2"/>
        <v>303</v>
      </c>
      <c r="AM16" s="1">
        <f t="shared" si="2"/>
        <v>304</v>
      </c>
      <c r="AN16" s="1">
        <f t="shared" si="2"/>
        <v>304</v>
      </c>
      <c r="AO16" s="1">
        <f t="shared" si="2"/>
        <v>330</v>
      </c>
      <c r="AP16" s="1">
        <f t="shared" si="2"/>
        <v>328</v>
      </c>
      <c r="AQ16" s="1">
        <f t="shared" si="2"/>
        <v>330</v>
      </c>
      <c r="AR16" s="1">
        <f t="shared" si="2"/>
        <v>331</v>
      </c>
      <c r="AS16" s="1">
        <f t="shared" si="2"/>
        <v>331</v>
      </c>
      <c r="AT16" s="1">
        <f t="shared" si="2"/>
        <v>332</v>
      </c>
      <c r="AU16" s="1">
        <f t="shared" si="2"/>
        <v>334</v>
      </c>
      <c r="AV16" s="16"/>
    </row>
    <row r="17" spans="4:48">
      <c r="D17" s="1" t="s">
        <v>267</v>
      </c>
      <c r="E17" s="1"/>
      <c r="F17" s="4" t="s">
        <v>169</v>
      </c>
      <c r="H17" s="17"/>
      <c r="I17" s="63">
        <v>0</v>
      </c>
      <c r="J17" s="1">
        <f t="shared" ref="J17:Y24" si="3">I16</f>
        <v>0</v>
      </c>
      <c r="K17" s="1">
        <f t="shared" si="3"/>
        <v>0</v>
      </c>
      <c r="L17" s="1">
        <f t="shared" si="3"/>
        <v>0</v>
      </c>
      <c r="M17" s="1">
        <f t="shared" si="3"/>
        <v>0</v>
      </c>
      <c r="N17" s="1">
        <f t="shared" si="3"/>
        <v>0</v>
      </c>
      <c r="O17" s="1">
        <f t="shared" si="3"/>
        <v>0</v>
      </c>
      <c r="P17" s="1">
        <f t="shared" si="3"/>
        <v>2</v>
      </c>
      <c r="Q17" s="1">
        <f t="shared" si="3"/>
        <v>2</v>
      </c>
      <c r="R17" s="1">
        <f t="shared" si="3"/>
        <v>5</v>
      </c>
      <c r="S17" s="1">
        <f t="shared" si="3"/>
        <v>12</v>
      </c>
      <c r="T17" s="1">
        <f t="shared" si="3"/>
        <v>19</v>
      </c>
      <c r="U17" s="1">
        <f t="shared" si="3"/>
        <v>25</v>
      </c>
      <c r="V17" s="1">
        <f t="shared" si="3"/>
        <v>41</v>
      </c>
      <c r="W17" s="1">
        <f t="shared" si="3"/>
        <v>68</v>
      </c>
      <c r="X17" s="1">
        <f t="shared" si="3"/>
        <v>95</v>
      </c>
      <c r="Y17" s="1">
        <f t="shared" si="3"/>
        <v>122</v>
      </c>
      <c r="Z17" s="1">
        <f t="shared" si="2"/>
        <v>149</v>
      </c>
      <c r="AA17" s="1">
        <f t="shared" si="2"/>
        <v>177</v>
      </c>
      <c r="AB17" s="1">
        <f t="shared" si="2"/>
        <v>232</v>
      </c>
      <c r="AC17" s="1">
        <f t="shared" si="2"/>
        <v>274</v>
      </c>
      <c r="AD17" s="1">
        <f t="shared" si="2"/>
        <v>274</v>
      </c>
      <c r="AE17" s="1">
        <f t="shared" si="2"/>
        <v>274</v>
      </c>
      <c r="AF17" s="1">
        <f t="shared" si="2"/>
        <v>300</v>
      </c>
      <c r="AG17" s="1">
        <f t="shared" si="2"/>
        <v>298</v>
      </c>
      <c r="AH17" s="1">
        <f t="shared" si="2"/>
        <v>299</v>
      </c>
      <c r="AI17" s="1">
        <f t="shared" si="2"/>
        <v>300</v>
      </c>
      <c r="AJ17" s="1">
        <f t="shared" si="2"/>
        <v>300</v>
      </c>
      <c r="AK17" s="1">
        <f t="shared" si="2"/>
        <v>300</v>
      </c>
      <c r="AL17" s="1">
        <f t="shared" si="2"/>
        <v>302</v>
      </c>
      <c r="AM17" s="1">
        <f t="shared" si="2"/>
        <v>303</v>
      </c>
      <c r="AN17" s="1">
        <f t="shared" si="2"/>
        <v>304</v>
      </c>
      <c r="AO17" s="1">
        <f t="shared" si="2"/>
        <v>304</v>
      </c>
      <c r="AP17" s="1">
        <f t="shared" si="2"/>
        <v>330</v>
      </c>
      <c r="AQ17" s="1">
        <f t="shared" si="2"/>
        <v>328</v>
      </c>
      <c r="AR17" s="1">
        <f t="shared" si="2"/>
        <v>330</v>
      </c>
      <c r="AS17" s="1">
        <f t="shared" si="2"/>
        <v>331</v>
      </c>
      <c r="AT17" s="1">
        <f t="shared" si="2"/>
        <v>331</v>
      </c>
      <c r="AU17" s="1">
        <f t="shared" si="2"/>
        <v>332</v>
      </c>
      <c r="AV17" s="16"/>
    </row>
    <row r="18" spans="4:48">
      <c r="D18" s="1" t="s">
        <v>268</v>
      </c>
      <c r="E18" s="1"/>
      <c r="F18" s="4" t="s">
        <v>169</v>
      </c>
      <c r="H18" s="17"/>
      <c r="I18" s="63">
        <v>0</v>
      </c>
      <c r="J18" s="1">
        <f t="shared" si="3"/>
        <v>0</v>
      </c>
      <c r="K18" s="1">
        <f t="shared" si="3"/>
        <v>0</v>
      </c>
      <c r="L18" s="1">
        <f t="shared" si="3"/>
        <v>0</v>
      </c>
      <c r="M18" s="1">
        <f t="shared" si="3"/>
        <v>0</v>
      </c>
      <c r="N18" s="1">
        <f t="shared" si="2"/>
        <v>0</v>
      </c>
      <c r="O18" s="1">
        <f t="shared" si="2"/>
        <v>0</v>
      </c>
      <c r="P18" s="1">
        <f t="shared" si="2"/>
        <v>0</v>
      </c>
      <c r="Q18" s="1">
        <f t="shared" si="2"/>
        <v>2</v>
      </c>
      <c r="R18" s="1">
        <f t="shared" si="2"/>
        <v>2</v>
      </c>
      <c r="S18" s="1">
        <f t="shared" si="2"/>
        <v>5</v>
      </c>
      <c r="T18" s="1">
        <f t="shared" si="2"/>
        <v>12</v>
      </c>
      <c r="U18" s="1">
        <f t="shared" si="2"/>
        <v>19</v>
      </c>
      <c r="V18" s="1">
        <f t="shared" si="2"/>
        <v>25</v>
      </c>
      <c r="W18" s="1">
        <f t="shared" si="2"/>
        <v>41</v>
      </c>
      <c r="X18" s="1">
        <f t="shared" si="2"/>
        <v>68</v>
      </c>
      <c r="Y18" s="1">
        <f t="shared" si="2"/>
        <v>95</v>
      </c>
      <c r="Z18" s="1">
        <f t="shared" si="2"/>
        <v>122</v>
      </c>
      <c r="AA18" s="1">
        <f t="shared" si="2"/>
        <v>149</v>
      </c>
      <c r="AB18" s="1">
        <f t="shared" si="2"/>
        <v>177</v>
      </c>
      <c r="AC18" s="1">
        <f t="shared" si="2"/>
        <v>232</v>
      </c>
      <c r="AD18" s="1">
        <f t="shared" si="2"/>
        <v>274</v>
      </c>
      <c r="AE18" s="1">
        <f t="shared" si="2"/>
        <v>274</v>
      </c>
      <c r="AF18" s="1">
        <f t="shared" si="2"/>
        <v>274</v>
      </c>
      <c r="AG18" s="1">
        <f t="shared" si="2"/>
        <v>300</v>
      </c>
      <c r="AH18" s="1">
        <f t="shared" si="2"/>
        <v>298</v>
      </c>
      <c r="AI18" s="1">
        <f t="shared" si="2"/>
        <v>299</v>
      </c>
      <c r="AJ18" s="1">
        <f t="shared" si="2"/>
        <v>300</v>
      </c>
      <c r="AK18" s="1">
        <f t="shared" si="2"/>
        <v>300</v>
      </c>
      <c r="AL18" s="1">
        <f t="shared" si="2"/>
        <v>300</v>
      </c>
      <c r="AM18" s="1">
        <f t="shared" si="2"/>
        <v>302</v>
      </c>
      <c r="AN18" s="1">
        <f t="shared" si="2"/>
        <v>303</v>
      </c>
      <c r="AO18" s="1">
        <f t="shared" si="2"/>
        <v>304</v>
      </c>
      <c r="AP18" s="1">
        <f t="shared" si="2"/>
        <v>304</v>
      </c>
      <c r="AQ18" s="1">
        <f t="shared" si="2"/>
        <v>330</v>
      </c>
      <c r="AR18" s="1">
        <f t="shared" si="2"/>
        <v>328</v>
      </c>
      <c r="AS18" s="1">
        <f t="shared" si="2"/>
        <v>330</v>
      </c>
      <c r="AT18" s="1">
        <f t="shared" si="2"/>
        <v>331</v>
      </c>
      <c r="AU18" s="1">
        <f t="shared" si="2"/>
        <v>331</v>
      </c>
      <c r="AV18" s="16"/>
    </row>
    <row r="19" spans="4:48">
      <c r="D19" s="1" t="s">
        <v>269</v>
      </c>
      <c r="E19" s="1"/>
      <c r="F19" s="4" t="s">
        <v>169</v>
      </c>
      <c r="H19" s="17"/>
      <c r="I19" s="63">
        <v>0</v>
      </c>
      <c r="J19" s="1">
        <f t="shared" si="3"/>
        <v>0</v>
      </c>
      <c r="K19" s="1">
        <f t="shared" si="3"/>
        <v>0</v>
      </c>
      <c r="L19" s="1">
        <f t="shared" si="3"/>
        <v>0</v>
      </c>
      <c r="M19" s="1">
        <f t="shared" si="3"/>
        <v>0</v>
      </c>
      <c r="N19" s="1">
        <f t="shared" si="2"/>
        <v>0</v>
      </c>
      <c r="O19" s="1">
        <f t="shared" si="2"/>
        <v>0</v>
      </c>
      <c r="P19" s="1">
        <f t="shared" si="2"/>
        <v>0</v>
      </c>
      <c r="Q19" s="1">
        <f t="shared" si="2"/>
        <v>0</v>
      </c>
      <c r="R19" s="1">
        <f t="shared" si="2"/>
        <v>2</v>
      </c>
      <c r="S19" s="1">
        <f t="shared" si="2"/>
        <v>2</v>
      </c>
      <c r="T19" s="1">
        <f t="shared" si="2"/>
        <v>5</v>
      </c>
      <c r="U19" s="1">
        <f t="shared" si="2"/>
        <v>12</v>
      </c>
      <c r="V19" s="1">
        <f t="shared" si="2"/>
        <v>19</v>
      </c>
      <c r="W19" s="1">
        <f t="shared" si="2"/>
        <v>25</v>
      </c>
      <c r="X19" s="1">
        <f t="shared" si="2"/>
        <v>41</v>
      </c>
      <c r="Y19" s="1">
        <f t="shared" si="2"/>
        <v>68</v>
      </c>
      <c r="Z19" s="1">
        <f t="shared" si="2"/>
        <v>95</v>
      </c>
      <c r="AA19" s="1">
        <f t="shared" si="2"/>
        <v>122</v>
      </c>
      <c r="AB19" s="1">
        <f t="shared" si="2"/>
        <v>149</v>
      </c>
      <c r="AC19" s="1">
        <f t="shared" si="2"/>
        <v>177</v>
      </c>
      <c r="AD19" s="1">
        <f t="shared" si="2"/>
        <v>232</v>
      </c>
      <c r="AE19" s="1">
        <f t="shared" si="2"/>
        <v>274</v>
      </c>
      <c r="AF19" s="1">
        <f t="shared" si="2"/>
        <v>274</v>
      </c>
      <c r="AG19" s="1">
        <f t="shared" si="2"/>
        <v>274</v>
      </c>
      <c r="AH19" s="1">
        <f t="shared" si="2"/>
        <v>300</v>
      </c>
      <c r="AI19" s="1">
        <f t="shared" si="2"/>
        <v>298</v>
      </c>
      <c r="AJ19" s="1">
        <f t="shared" si="2"/>
        <v>299</v>
      </c>
      <c r="AK19" s="1">
        <f t="shared" si="2"/>
        <v>300</v>
      </c>
      <c r="AL19" s="1">
        <f t="shared" si="2"/>
        <v>300</v>
      </c>
      <c r="AM19" s="1">
        <f t="shared" si="2"/>
        <v>300</v>
      </c>
      <c r="AN19" s="1">
        <f t="shared" si="2"/>
        <v>302</v>
      </c>
      <c r="AO19" s="1">
        <f t="shared" si="2"/>
        <v>303</v>
      </c>
      <c r="AP19" s="1">
        <f t="shared" si="2"/>
        <v>304</v>
      </c>
      <c r="AQ19" s="1">
        <f t="shared" si="2"/>
        <v>304</v>
      </c>
      <c r="AR19" s="1">
        <f t="shared" si="2"/>
        <v>330</v>
      </c>
      <c r="AS19" s="1">
        <f t="shared" si="2"/>
        <v>328</v>
      </c>
      <c r="AT19" s="1">
        <f t="shared" si="2"/>
        <v>330</v>
      </c>
      <c r="AU19" s="1">
        <f t="shared" si="2"/>
        <v>331</v>
      </c>
      <c r="AV19" s="16"/>
    </row>
    <row r="20" spans="4:48">
      <c r="D20" s="1" t="s">
        <v>270</v>
      </c>
      <c r="E20" s="1"/>
      <c r="F20" s="4" t="s">
        <v>169</v>
      </c>
      <c r="H20" s="17"/>
      <c r="I20" s="63">
        <v>0</v>
      </c>
      <c r="J20" s="1">
        <f t="shared" si="3"/>
        <v>0</v>
      </c>
      <c r="K20" s="1">
        <f t="shared" si="3"/>
        <v>0</v>
      </c>
      <c r="L20" s="1">
        <f t="shared" si="3"/>
        <v>0</v>
      </c>
      <c r="M20" s="1">
        <f t="shared" si="3"/>
        <v>0</v>
      </c>
      <c r="N20" s="1">
        <f t="shared" si="2"/>
        <v>0</v>
      </c>
      <c r="O20" s="1">
        <f t="shared" si="2"/>
        <v>0</v>
      </c>
      <c r="P20" s="1">
        <f t="shared" si="2"/>
        <v>0</v>
      </c>
      <c r="Q20" s="1">
        <f t="shared" si="2"/>
        <v>0</v>
      </c>
      <c r="R20" s="1">
        <f t="shared" si="2"/>
        <v>0</v>
      </c>
      <c r="S20" s="1">
        <f t="shared" si="2"/>
        <v>2</v>
      </c>
      <c r="T20" s="1">
        <f t="shared" si="2"/>
        <v>2</v>
      </c>
      <c r="U20" s="1">
        <f t="shared" si="2"/>
        <v>5</v>
      </c>
      <c r="V20" s="1">
        <f t="shared" si="2"/>
        <v>12</v>
      </c>
      <c r="W20" s="1">
        <f t="shared" si="2"/>
        <v>19</v>
      </c>
      <c r="X20" s="1">
        <f t="shared" si="2"/>
        <v>25</v>
      </c>
      <c r="Y20" s="1">
        <f t="shared" si="2"/>
        <v>41</v>
      </c>
      <c r="Z20" s="1">
        <f t="shared" si="2"/>
        <v>68</v>
      </c>
      <c r="AA20" s="1">
        <f t="shared" si="2"/>
        <v>95</v>
      </c>
      <c r="AB20" s="1">
        <f t="shared" si="2"/>
        <v>122</v>
      </c>
      <c r="AC20" s="1">
        <f t="shared" si="2"/>
        <v>149</v>
      </c>
      <c r="AD20" s="1">
        <f t="shared" si="2"/>
        <v>177</v>
      </c>
      <c r="AE20" s="1">
        <f t="shared" si="2"/>
        <v>232</v>
      </c>
      <c r="AF20" s="1">
        <f t="shared" si="2"/>
        <v>274</v>
      </c>
      <c r="AG20" s="1">
        <f t="shared" si="2"/>
        <v>274</v>
      </c>
      <c r="AH20" s="1">
        <f t="shared" si="2"/>
        <v>274</v>
      </c>
      <c r="AI20" s="1">
        <f t="shared" si="2"/>
        <v>300</v>
      </c>
      <c r="AJ20" s="1">
        <f t="shared" si="2"/>
        <v>298</v>
      </c>
      <c r="AK20" s="1">
        <f t="shared" si="2"/>
        <v>299</v>
      </c>
      <c r="AL20" s="1">
        <f t="shared" si="2"/>
        <v>300</v>
      </c>
      <c r="AM20" s="1">
        <f t="shared" si="2"/>
        <v>300</v>
      </c>
      <c r="AN20" s="1">
        <f t="shared" si="2"/>
        <v>300</v>
      </c>
      <c r="AO20" s="1">
        <f t="shared" si="2"/>
        <v>302</v>
      </c>
      <c r="AP20" s="1">
        <f t="shared" si="2"/>
        <v>303</v>
      </c>
      <c r="AQ20" s="1">
        <f t="shared" si="2"/>
        <v>304</v>
      </c>
      <c r="AR20" s="1">
        <f t="shared" si="2"/>
        <v>304</v>
      </c>
      <c r="AS20" s="1">
        <f t="shared" si="2"/>
        <v>330</v>
      </c>
      <c r="AT20" s="1">
        <f t="shared" si="2"/>
        <v>328</v>
      </c>
      <c r="AU20" s="1">
        <f t="shared" si="2"/>
        <v>330</v>
      </c>
      <c r="AV20" s="16"/>
    </row>
    <row r="21" spans="4:48">
      <c r="D21" s="1" t="s">
        <v>271</v>
      </c>
      <c r="E21" s="1"/>
      <c r="F21" s="4" t="s">
        <v>169</v>
      </c>
      <c r="H21" s="17"/>
      <c r="I21" s="63">
        <v>0</v>
      </c>
      <c r="J21" s="1">
        <f t="shared" si="3"/>
        <v>0</v>
      </c>
      <c r="K21" s="1">
        <f t="shared" si="3"/>
        <v>0</v>
      </c>
      <c r="L21" s="1">
        <f t="shared" si="3"/>
        <v>0</v>
      </c>
      <c r="M21" s="1">
        <f t="shared" si="3"/>
        <v>0</v>
      </c>
      <c r="N21" s="1">
        <f t="shared" si="2"/>
        <v>0</v>
      </c>
      <c r="O21" s="1">
        <f t="shared" si="2"/>
        <v>0</v>
      </c>
      <c r="P21" s="1">
        <f t="shared" si="2"/>
        <v>0</v>
      </c>
      <c r="Q21" s="1">
        <f t="shared" si="2"/>
        <v>0</v>
      </c>
      <c r="R21" s="1">
        <f t="shared" si="2"/>
        <v>0</v>
      </c>
      <c r="S21" s="1">
        <f t="shared" si="2"/>
        <v>0</v>
      </c>
      <c r="T21" s="1">
        <f t="shared" si="2"/>
        <v>2</v>
      </c>
      <c r="U21" s="1">
        <f t="shared" si="2"/>
        <v>2</v>
      </c>
      <c r="V21" s="1">
        <f t="shared" si="2"/>
        <v>5</v>
      </c>
      <c r="W21" s="1">
        <f t="shared" si="2"/>
        <v>12</v>
      </c>
      <c r="X21" s="1">
        <f t="shared" si="2"/>
        <v>19</v>
      </c>
      <c r="Y21" s="1">
        <f t="shared" si="2"/>
        <v>25</v>
      </c>
      <c r="Z21" s="1">
        <f t="shared" si="2"/>
        <v>41</v>
      </c>
      <c r="AA21" s="1">
        <f t="shared" si="2"/>
        <v>68</v>
      </c>
      <c r="AB21" s="1">
        <f t="shared" si="2"/>
        <v>95</v>
      </c>
      <c r="AC21" s="1">
        <f t="shared" si="2"/>
        <v>122</v>
      </c>
      <c r="AD21" s="1">
        <f t="shared" si="2"/>
        <v>149</v>
      </c>
      <c r="AE21" s="1">
        <f t="shared" si="2"/>
        <v>177</v>
      </c>
      <c r="AF21" s="1">
        <f t="shared" si="2"/>
        <v>232</v>
      </c>
      <c r="AG21" s="1">
        <f t="shared" si="2"/>
        <v>274</v>
      </c>
      <c r="AH21" s="1">
        <f t="shared" si="2"/>
        <v>274</v>
      </c>
      <c r="AI21" s="1">
        <f t="shared" si="2"/>
        <v>274</v>
      </c>
      <c r="AJ21" s="1">
        <f t="shared" si="2"/>
        <v>300</v>
      </c>
      <c r="AK21" s="1">
        <f t="shared" si="2"/>
        <v>298</v>
      </c>
      <c r="AL21" s="1">
        <f t="shared" si="2"/>
        <v>299</v>
      </c>
      <c r="AM21" s="1">
        <f t="shared" si="2"/>
        <v>300</v>
      </c>
      <c r="AN21" s="1">
        <f t="shared" si="2"/>
        <v>300</v>
      </c>
      <c r="AO21" s="1">
        <f t="shared" si="2"/>
        <v>300</v>
      </c>
      <c r="AP21" s="1">
        <f t="shared" si="2"/>
        <v>302</v>
      </c>
      <c r="AQ21" s="1">
        <f t="shared" si="2"/>
        <v>303</v>
      </c>
      <c r="AR21" s="1">
        <f t="shared" si="2"/>
        <v>304</v>
      </c>
      <c r="AS21" s="1">
        <f t="shared" si="2"/>
        <v>304</v>
      </c>
      <c r="AT21" s="1">
        <f t="shared" si="2"/>
        <v>330</v>
      </c>
      <c r="AU21" s="1">
        <f t="shared" si="2"/>
        <v>328</v>
      </c>
      <c r="AV21" s="16"/>
    </row>
    <row r="22" spans="4:48">
      <c r="D22" s="1" t="s">
        <v>272</v>
      </c>
      <c r="E22" s="1"/>
      <c r="F22" s="4" t="s">
        <v>169</v>
      </c>
      <c r="H22" s="17"/>
      <c r="I22" s="63">
        <v>0</v>
      </c>
      <c r="J22" s="1">
        <f t="shared" si="3"/>
        <v>0</v>
      </c>
      <c r="K22" s="1">
        <f t="shared" si="3"/>
        <v>0</v>
      </c>
      <c r="L22" s="1">
        <f t="shared" si="3"/>
        <v>0</v>
      </c>
      <c r="M22" s="1">
        <f t="shared" si="3"/>
        <v>0</v>
      </c>
      <c r="N22" s="1">
        <f t="shared" si="2"/>
        <v>0</v>
      </c>
      <c r="O22" s="1">
        <f t="shared" si="2"/>
        <v>0</v>
      </c>
      <c r="P22" s="1">
        <f t="shared" si="2"/>
        <v>0</v>
      </c>
      <c r="Q22" s="1">
        <f t="shared" si="2"/>
        <v>0</v>
      </c>
      <c r="R22" s="1">
        <f t="shared" si="2"/>
        <v>0</v>
      </c>
      <c r="S22" s="1">
        <f t="shared" si="2"/>
        <v>0</v>
      </c>
      <c r="T22" s="1">
        <f t="shared" si="2"/>
        <v>0</v>
      </c>
      <c r="U22" s="1">
        <f t="shared" si="2"/>
        <v>2</v>
      </c>
      <c r="V22" s="1">
        <f t="shared" si="2"/>
        <v>2</v>
      </c>
      <c r="W22" s="1">
        <f t="shared" si="2"/>
        <v>5</v>
      </c>
      <c r="X22" s="1">
        <f t="shared" si="2"/>
        <v>12</v>
      </c>
      <c r="Y22" s="1">
        <f t="shared" si="2"/>
        <v>19</v>
      </c>
      <c r="Z22" s="1">
        <f t="shared" si="2"/>
        <v>25</v>
      </c>
      <c r="AA22" s="1">
        <f t="shared" si="2"/>
        <v>41</v>
      </c>
      <c r="AB22" s="1">
        <f t="shared" si="2"/>
        <v>68</v>
      </c>
      <c r="AC22" s="1">
        <f t="shared" si="2"/>
        <v>95</v>
      </c>
      <c r="AD22" s="1">
        <f t="shared" si="2"/>
        <v>122</v>
      </c>
      <c r="AE22" s="1">
        <f t="shared" si="2"/>
        <v>149</v>
      </c>
      <c r="AF22" s="1">
        <f t="shared" si="2"/>
        <v>177</v>
      </c>
      <c r="AG22" s="1">
        <f t="shared" si="2"/>
        <v>232</v>
      </c>
      <c r="AH22" s="1">
        <f t="shared" si="2"/>
        <v>274</v>
      </c>
      <c r="AI22" s="1">
        <f t="shared" si="2"/>
        <v>274</v>
      </c>
      <c r="AJ22" s="1">
        <f t="shared" si="2"/>
        <v>274</v>
      </c>
      <c r="AK22" s="1">
        <f t="shared" si="2"/>
        <v>300</v>
      </c>
      <c r="AL22" s="1">
        <f t="shared" si="2"/>
        <v>298</v>
      </c>
      <c r="AM22" s="1">
        <f t="shared" si="2"/>
        <v>299</v>
      </c>
      <c r="AN22" s="1">
        <f t="shared" si="2"/>
        <v>300</v>
      </c>
      <c r="AO22" s="1">
        <f t="shared" si="2"/>
        <v>300</v>
      </c>
      <c r="AP22" s="1">
        <f t="shared" si="2"/>
        <v>300</v>
      </c>
      <c r="AQ22" s="1">
        <f t="shared" si="2"/>
        <v>302</v>
      </c>
      <c r="AR22" s="1">
        <f t="shared" si="2"/>
        <v>303</v>
      </c>
      <c r="AS22" s="1">
        <f t="shared" si="2"/>
        <v>304</v>
      </c>
      <c r="AT22" s="1">
        <f t="shared" si="2"/>
        <v>304</v>
      </c>
      <c r="AU22" s="1">
        <f t="shared" si="2"/>
        <v>330</v>
      </c>
      <c r="AV22" s="16"/>
    </row>
    <row r="23" spans="4:48">
      <c r="D23" s="1" t="s">
        <v>273</v>
      </c>
      <c r="E23" s="1"/>
      <c r="F23" s="4" t="s">
        <v>169</v>
      </c>
      <c r="H23" s="17"/>
      <c r="I23" s="63">
        <v>0</v>
      </c>
      <c r="J23" s="1">
        <f t="shared" si="3"/>
        <v>0</v>
      </c>
      <c r="K23" s="1">
        <f t="shared" si="3"/>
        <v>0</v>
      </c>
      <c r="L23" s="1">
        <f t="shared" si="3"/>
        <v>0</v>
      </c>
      <c r="M23" s="1">
        <f t="shared" si="3"/>
        <v>0</v>
      </c>
      <c r="N23" s="1">
        <f t="shared" si="2"/>
        <v>0</v>
      </c>
      <c r="O23" s="1">
        <f t="shared" si="2"/>
        <v>0</v>
      </c>
      <c r="P23" s="1">
        <f t="shared" si="2"/>
        <v>0</v>
      </c>
      <c r="Q23" s="1">
        <f t="shared" si="2"/>
        <v>0</v>
      </c>
      <c r="R23" s="1">
        <f t="shared" si="2"/>
        <v>0</v>
      </c>
      <c r="S23" s="1">
        <f t="shared" si="2"/>
        <v>0</v>
      </c>
      <c r="T23" s="1">
        <f t="shared" si="2"/>
        <v>0</v>
      </c>
      <c r="U23" s="1">
        <f t="shared" si="2"/>
        <v>0</v>
      </c>
      <c r="V23" s="1">
        <f t="shared" si="2"/>
        <v>2</v>
      </c>
      <c r="W23" s="1">
        <f t="shared" si="2"/>
        <v>2</v>
      </c>
      <c r="X23" s="1">
        <f t="shared" si="2"/>
        <v>5</v>
      </c>
      <c r="Y23" s="1">
        <f t="shared" si="2"/>
        <v>12</v>
      </c>
      <c r="Z23" s="1">
        <f t="shared" si="2"/>
        <v>19</v>
      </c>
      <c r="AA23" s="1">
        <f t="shared" si="2"/>
        <v>25</v>
      </c>
      <c r="AB23" s="1">
        <f t="shared" si="2"/>
        <v>41</v>
      </c>
      <c r="AC23" s="1">
        <f t="shared" si="2"/>
        <v>68</v>
      </c>
      <c r="AD23" s="1">
        <f t="shared" si="2"/>
        <v>95</v>
      </c>
      <c r="AE23" s="1">
        <f t="shared" si="2"/>
        <v>122</v>
      </c>
      <c r="AF23" s="1">
        <f t="shared" si="2"/>
        <v>149</v>
      </c>
      <c r="AG23" s="1">
        <f t="shared" si="2"/>
        <v>177</v>
      </c>
      <c r="AH23" s="1">
        <f t="shared" si="2"/>
        <v>232</v>
      </c>
      <c r="AI23" s="1">
        <f t="shared" si="2"/>
        <v>274</v>
      </c>
      <c r="AJ23" s="1">
        <f t="shared" si="2"/>
        <v>274</v>
      </c>
      <c r="AK23" s="1">
        <f t="shared" si="2"/>
        <v>274</v>
      </c>
      <c r="AL23" s="1">
        <f t="shared" si="2"/>
        <v>300</v>
      </c>
      <c r="AM23" s="1">
        <f t="shared" si="2"/>
        <v>298</v>
      </c>
      <c r="AN23" s="1">
        <f t="shared" ref="AN23:AU23" si="4">AM22</f>
        <v>299</v>
      </c>
      <c r="AO23" s="1">
        <f t="shared" si="4"/>
        <v>300</v>
      </c>
      <c r="AP23" s="1">
        <f t="shared" si="4"/>
        <v>300</v>
      </c>
      <c r="AQ23" s="1">
        <f t="shared" si="4"/>
        <v>300</v>
      </c>
      <c r="AR23" s="1">
        <f t="shared" si="4"/>
        <v>302</v>
      </c>
      <c r="AS23" s="1">
        <f t="shared" si="4"/>
        <v>303</v>
      </c>
      <c r="AT23" s="1">
        <f t="shared" si="4"/>
        <v>304</v>
      </c>
      <c r="AU23" s="1">
        <f t="shared" si="4"/>
        <v>304</v>
      </c>
      <c r="AV23" s="16"/>
    </row>
    <row r="24" spans="4:48">
      <c r="D24" s="1" t="s">
        <v>274</v>
      </c>
      <c r="E24" s="1"/>
      <c r="F24" s="4" t="s">
        <v>169</v>
      </c>
      <c r="H24" s="17"/>
      <c r="I24" s="63">
        <v>0</v>
      </c>
      <c r="J24" s="1">
        <f t="shared" si="3"/>
        <v>0</v>
      </c>
      <c r="K24" s="1">
        <f t="shared" si="3"/>
        <v>0</v>
      </c>
      <c r="L24" s="1">
        <f t="shared" si="3"/>
        <v>0</v>
      </c>
      <c r="M24" s="1">
        <f t="shared" si="3"/>
        <v>0</v>
      </c>
      <c r="N24" s="1">
        <f t="shared" si="3"/>
        <v>0</v>
      </c>
      <c r="O24" s="1">
        <f t="shared" si="3"/>
        <v>0</v>
      </c>
      <c r="P24" s="1">
        <f t="shared" si="3"/>
        <v>0</v>
      </c>
      <c r="Q24" s="1">
        <f t="shared" si="3"/>
        <v>0</v>
      </c>
      <c r="R24" s="1">
        <f t="shared" si="3"/>
        <v>0</v>
      </c>
      <c r="S24" s="1">
        <f t="shared" si="3"/>
        <v>0</v>
      </c>
      <c r="T24" s="1">
        <f t="shared" si="3"/>
        <v>0</v>
      </c>
      <c r="U24" s="1">
        <f t="shared" si="3"/>
        <v>0</v>
      </c>
      <c r="V24" s="1">
        <f t="shared" si="3"/>
        <v>0</v>
      </c>
      <c r="W24" s="1">
        <f t="shared" si="3"/>
        <v>2</v>
      </c>
      <c r="X24" s="1">
        <f t="shared" si="3"/>
        <v>2</v>
      </c>
      <c r="Y24" s="1">
        <f t="shared" si="3"/>
        <v>5</v>
      </c>
      <c r="Z24" s="1">
        <f t="shared" ref="Z24:AU24" si="5">Y23</f>
        <v>12</v>
      </c>
      <c r="AA24" s="1">
        <f t="shared" si="5"/>
        <v>19</v>
      </c>
      <c r="AB24" s="1">
        <f t="shared" si="5"/>
        <v>25</v>
      </c>
      <c r="AC24" s="1">
        <f t="shared" si="5"/>
        <v>41</v>
      </c>
      <c r="AD24" s="1">
        <f t="shared" si="5"/>
        <v>68</v>
      </c>
      <c r="AE24" s="1">
        <f t="shared" si="5"/>
        <v>95</v>
      </c>
      <c r="AF24" s="1">
        <f t="shared" si="5"/>
        <v>122</v>
      </c>
      <c r="AG24" s="1">
        <f t="shared" si="5"/>
        <v>149</v>
      </c>
      <c r="AH24" s="1">
        <f t="shared" si="5"/>
        <v>177</v>
      </c>
      <c r="AI24" s="1">
        <f t="shared" si="5"/>
        <v>232</v>
      </c>
      <c r="AJ24" s="1">
        <f t="shared" si="5"/>
        <v>274</v>
      </c>
      <c r="AK24" s="1">
        <f t="shared" si="5"/>
        <v>274</v>
      </c>
      <c r="AL24" s="1">
        <f t="shared" si="5"/>
        <v>274</v>
      </c>
      <c r="AM24" s="1">
        <f t="shared" si="5"/>
        <v>300</v>
      </c>
      <c r="AN24" s="1">
        <f t="shared" si="5"/>
        <v>298</v>
      </c>
      <c r="AO24" s="1">
        <f t="shared" si="5"/>
        <v>299</v>
      </c>
      <c r="AP24" s="1">
        <f t="shared" si="5"/>
        <v>300</v>
      </c>
      <c r="AQ24" s="1">
        <f t="shared" si="5"/>
        <v>300</v>
      </c>
      <c r="AR24" s="1">
        <f t="shared" si="5"/>
        <v>300</v>
      </c>
      <c r="AS24" s="1">
        <f t="shared" si="5"/>
        <v>302</v>
      </c>
      <c r="AT24" s="1">
        <f t="shared" si="5"/>
        <v>303</v>
      </c>
      <c r="AU24" s="1">
        <f t="shared" si="5"/>
        <v>304</v>
      </c>
      <c r="AV24" s="16"/>
    </row>
    <row r="25" spans="4:48">
      <c r="H25" s="17"/>
      <c r="AV25" s="16"/>
    </row>
    <row r="26" spans="4:48">
      <c r="D26" s="1" t="s">
        <v>275</v>
      </c>
      <c r="F26" s="4" t="s">
        <v>169</v>
      </c>
      <c r="H26" s="17"/>
      <c r="I26" s="50">
        <f t="shared" ref="I26:AT26" si="6">SUM(I15:I24)</f>
        <v>0</v>
      </c>
      <c r="J26" s="50">
        <f t="shared" si="6"/>
        <v>0</v>
      </c>
      <c r="K26" s="50">
        <f t="shared" si="6"/>
        <v>0</v>
      </c>
      <c r="L26" s="50">
        <f t="shared" si="6"/>
        <v>0</v>
      </c>
      <c r="M26" s="50">
        <f t="shared" si="6"/>
        <v>0</v>
      </c>
      <c r="N26" s="50">
        <f t="shared" si="6"/>
        <v>2</v>
      </c>
      <c r="O26" s="50">
        <f t="shared" si="6"/>
        <v>4</v>
      </c>
      <c r="P26" s="50">
        <f t="shared" si="6"/>
        <v>9</v>
      </c>
      <c r="Q26" s="50">
        <f t="shared" si="6"/>
        <v>21</v>
      </c>
      <c r="R26" s="50">
        <f t="shared" si="6"/>
        <v>40</v>
      </c>
      <c r="S26" s="50">
        <f t="shared" si="6"/>
        <v>65</v>
      </c>
      <c r="T26" s="50">
        <f t="shared" si="6"/>
        <v>106</v>
      </c>
      <c r="U26" s="50">
        <f t="shared" si="6"/>
        <v>174</v>
      </c>
      <c r="V26" s="50">
        <f t="shared" si="6"/>
        <v>269</v>
      </c>
      <c r="W26" s="50">
        <f t="shared" si="6"/>
        <v>391</v>
      </c>
      <c r="X26" s="50">
        <f t="shared" si="6"/>
        <v>538</v>
      </c>
      <c r="Y26" s="50">
        <f t="shared" si="6"/>
        <v>713</v>
      </c>
      <c r="Z26" s="50">
        <f t="shared" si="6"/>
        <v>940</v>
      </c>
      <c r="AA26" s="50">
        <f t="shared" si="6"/>
        <v>1202</v>
      </c>
      <c r="AB26" s="50">
        <f t="shared" si="6"/>
        <v>1457</v>
      </c>
      <c r="AC26" s="50">
        <f t="shared" si="6"/>
        <v>1706</v>
      </c>
      <c r="AD26" s="50">
        <f t="shared" si="6"/>
        <v>1965</v>
      </c>
      <c r="AE26" s="50">
        <f t="shared" si="6"/>
        <v>2195</v>
      </c>
      <c r="AF26" s="50">
        <f t="shared" si="6"/>
        <v>2399</v>
      </c>
      <c r="AG26" s="50">
        <f t="shared" si="6"/>
        <v>2577</v>
      </c>
      <c r="AH26" s="50">
        <f t="shared" si="6"/>
        <v>2728</v>
      </c>
      <c r="AI26" s="50">
        <f t="shared" si="6"/>
        <v>2851</v>
      </c>
      <c r="AJ26" s="50">
        <f t="shared" si="6"/>
        <v>2921</v>
      </c>
      <c r="AK26" s="50">
        <f t="shared" si="6"/>
        <v>2950</v>
      </c>
      <c r="AL26" s="50">
        <f t="shared" si="6"/>
        <v>2980</v>
      </c>
      <c r="AM26" s="50">
        <f t="shared" si="6"/>
        <v>3010</v>
      </c>
      <c r="AN26" s="50">
        <f t="shared" si="6"/>
        <v>3040</v>
      </c>
      <c r="AO26" s="50">
        <f t="shared" si="6"/>
        <v>3070</v>
      </c>
      <c r="AP26" s="50">
        <f t="shared" si="6"/>
        <v>3101</v>
      </c>
      <c r="AQ26" s="50">
        <f t="shared" si="6"/>
        <v>3132</v>
      </c>
      <c r="AR26" s="50">
        <f t="shared" si="6"/>
        <v>3163</v>
      </c>
      <c r="AS26" s="50">
        <f t="shared" si="6"/>
        <v>3195</v>
      </c>
      <c r="AT26" s="50">
        <f t="shared" si="6"/>
        <v>3227</v>
      </c>
      <c r="AU26" s="50">
        <f>SUM(AU15:AU24)</f>
        <v>3259</v>
      </c>
      <c r="AV26" s="16"/>
    </row>
    <row r="27" spans="4:48">
      <c r="H27" s="17"/>
      <c r="AV27" s="16"/>
    </row>
    <row r="28" spans="4:48">
      <c r="D28" s="1" t="s">
        <v>186</v>
      </c>
      <c r="F28" s="4" t="s">
        <v>169</v>
      </c>
      <c r="H28" s="17"/>
      <c r="I28" s="1">
        <f>'Base Fleet Plan'!I55+'Base Fleet Plan'!I68-I15</f>
        <v>223</v>
      </c>
      <c r="J28" s="1">
        <f>'Base Fleet Plan'!J55+'Base Fleet Plan'!J68-J15</f>
        <v>248</v>
      </c>
      <c r="K28" s="1">
        <f>'Base Fleet Plan'!K55+'Base Fleet Plan'!K68-K15</f>
        <v>246</v>
      </c>
      <c r="L28" s="1">
        <f>'Base Fleet Plan'!L55+'Base Fleet Plan'!L68-L15</f>
        <v>246</v>
      </c>
      <c r="M28" s="1">
        <f>'Base Fleet Plan'!M55+'Base Fleet Plan'!M68-M15</f>
        <v>246</v>
      </c>
      <c r="N28" s="1">
        <f>'Base Fleet Plan'!N55+'Base Fleet Plan'!N68-N15</f>
        <v>244</v>
      </c>
      <c r="O28" s="1">
        <f>'Base Fleet Plan'!O55+'Base Fleet Plan'!O68-O15</f>
        <v>244</v>
      </c>
      <c r="P28" s="1">
        <f>'Base Fleet Plan'!P55+'Base Fleet Plan'!P68-P15</f>
        <v>242</v>
      </c>
      <c r="Q28" s="1">
        <f>'Base Fleet Plan'!Q55+'Base Fleet Plan'!Q68-Q15</f>
        <v>235</v>
      </c>
      <c r="R28" s="1">
        <f>'Base Fleet Plan'!R55+'Base Fleet Plan'!R68-R15</f>
        <v>228</v>
      </c>
      <c r="S28" s="1">
        <f>'Base Fleet Plan'!S55+'Base Fleet Plan'!S68-S15</f>
        <v>222</v>
      </c>
      <c r="T28" s="1">
        <f>'Base Fleet Plan'!T55+'Base Fleet Plan'!T68-T15</f>
        <v>232</v>
      </c>
      <c r="U28" s="1">
        <f>'Base Fleet Plan'!U55+'Base Fleet Plan'!U68-U15</f>
        <v>203</v>
      </c>
      <c r="V28" s="1">
        <f>'Base Fleet Plan'!V55+'Base Fleet Plan'!V68-V15</f>
        <v>176</v>
      </c>
      <c r="W28" s="1">
        <f>'Base Fleet Plan'!W55+'Base Fleet Plan'!W68-W15</f>
        <v>150</v>
      </c>
      <c r="X28" s="1">
        <f>'Base Fleet Plan'!X55+'Base Fleet Plan'!X68-X15</f>
        <v>122</v>
      </c>
      <c r="Y28" s="1">
        <f>'Base Fleet Plan'!Y55+'Base Fleet Plan'!Y68-Y15</f>
        <v>95</v>
      </c>
      <c r="Z28" s="1">
        <f>'Base Fleet Plan'!Z55+'Base Fleet Plan'!Z68-Z15</f>
        <v>41</v>
      </c>
      <c r="AA28" s="1">
        <f>'Base Fleet Plan'!AA55+'Base Fleet Plan'!AA68-AA15</f>
        <v>0</v>
      </c>
      <c r="AB28" s="1">
        <f>'Base Fleet Plan'!AB55+'Base Fleet Plan'!AB68-AB15</f>
        <v>0</v>
      </c>
      <c r="AC28" s="1">
        <f>'Base Fleet Plan'!AC55+'Base Fleet Plan'!AC68-AC15</f>
        <v>0</v>
      </c>
      <c r="AD28" s="1">
        <f>'Base Fleet Plan'!AD55+'Base Fleet Plan'!AD68-AD15</f>
        <v>0</v>
      </c>
      <c r="AE28" s="1">
        <f>'Base Fleet Plan'!AE55+'Base Fleet Plan'!AE68-AE15</f>
        <v>0</v>
      </c>
      <c r="AF28" s="1">
        <f>'Base Fleet Plan'!AF55+'Base Fleet Plan'!AF68-AF15</f>
        <v>0</v>
      </c>
      <c r="AG28" s="1">
        <f>'Base Fleet Plan'!AG55+'Base Fleet Plan'!AG68-AG15</f>
        <v>0</v>
      </c>
      <c r="AH28" s="1">
        <f>'Base Fleet Plan'!AH55+'Base Fleet Plan'!AH68-AH15</f>
        <v>0</v>
      </c>
      <c r="AI28" s="1">
        <f>'Base Fleet Plan'!AI55+'Base Fleet Plan'!AI68-AI15</f>
        <v>0</v>
      </c>
      <c r="AJ28" s="1">
        <f>'Base Fleet Plan'!AJ55+'Base Fleet Plan'!AJ68-AJ15</f>
        <v>0</v>
      </c>
      <c r="AK28" s="1">
        <f>'Base Fleet Plan'!AK55+'Base Fleet Plan'!AK68-AK15</f>
        <v>0</v>
      </c>
      <c r="AL28" s="1">
        <f>'Base Fleet Plan'!AL55+'Base Fleet Plan'!AL68-AL15</f>
        <v>0</v>
      </c>
      <c r="AM28" s="1">
        <f>'Base Fleet Plan'!AM55+'Base Fleet Plan'!AM68-AM15</f>
        <v>0</v>
      </c>
      <c r="AN28" s="1">
        <f>'Base Fleet Plan'!AN55+'Base Fleet Plan'!AN68-AN15</f>
        <v>0</v>
      </c>
      <c r="AO28" s="1">
        <f>'Base Fleet Plan'!AO55+'Base Fleet Plan'!AO68-AO15</f>
        <v>0</v>
      </c>
      <c r="AP28" s="1">
        <f>'Base Fleet Plan'!AP55+'Base Fleet Plan'!AP68-AP15</f>
        <v>0</v>
      </c>
      <c r="AQ28" s="1">
        <f>'Base Fleet Plan'!AQ55+'Base Fleet Plan'!AQ68-AQ15</f>
        <v>0</v>
      </c>
      <c r="AR28" s="1">
        <f>'Base Fleet Plan'!AR55+'Base Fleet Plan'!AR68-AR15</f>
        <v>0</v>
      </c>
      <c r="AS28" s="1">
        <f>'Base Fleet Plan'!AS55+'Base Fleet Plan'!AS68-AS15</f>
        <v>0</v>
      </c>
      <c r="AT28" s="1">
        <f>'Base Fleet Plan'!AT55+'Base Fleet Plan'!AT68-AT15</f>
        <v>0</v>
      </c>
      <c r="AU28" s="1">
        <f>'Base Fleet Plan'!AU55+'Base Fleet Plan'!AU68-AU15</f>
        <v>0</v>
      </c>
      <c r="AV28" s="16"/>
    </row>
    <row r="29" spans="4:48">
      <c r="D29" s="1" t="s">
        <v>187</v>
      </c>
      <c r="F29" s="4" t="s">
        <v>169</v>
      </c>
      <c r="H29" s="17"/>
      <c r="I29" s="1">
        <f>'Base Fleet Plan'!I56+'Base Fleet Plan'!I69-I16</f>
        <v>223</v>
      </c>
      <c r="J29" s="1">
        <f>'Base Fleet Plan'!J56+'Base Fleet Plan'!J69-J16</f>
        <v>223</v>
      </c>
      <c r="K29" s="1">
        <f>'Base Fleet Plan'!K56+'Base Fleet Plan'!K69-K16</f>
        <v>248</v>
      </c>
      <c r="L29" s="1">
        <f>'Base Fleet Plan'!L56+'Base Fleet Plan'!L69-L16</f>
        <v>246</v>
      </c>
      <c r="M29" s="1">
        <f>'Base Fleet Plan'!M56+'Base Fleet Plan'!M69-M16</f>
        <v>246</v>
      </c>
      <c r="N29" s="1">
        <f>'Base Fleet Plan'!N56+'Base Fleet Plan'!N69-N16</f>
        <v>246</v>
      </c>
      <c r="O29" s="1">
        <f>'Base Fleet Plan'!O56+'Base Fleet Plan'!O69-O16</f>
        <v>244</v>
      </c>
      <c r="P29" s="1">
        <f>'Base Fleet Plan'!P56+'Base Fleet Plan'!P69-P16</f>
        <v>244</v>
      </c>
      <c r="Q29" s="1">
        <f>'Base Fleet Plan'!Q56+'Base Fleet Plan'!Q69-Q16</f>
        <v>242</v>
      </c>
      <c r="R29" s="1">
        <f>'Base Fleet Plan'!R56+'Base Fleet Plan'!R69-R16</f>
        <v>235</v>
      </c>
      <c r="S29" s="1">
        <f>'Base Fleet Plan'!S56+'Base Fleet Plan'!S69-S16</f>
        <v>228</v>
      </c>
      <c r="T29" s="1">
        <f>'Base Fleet Plan'!T56+'Base Fleet Plan'!T69-T16</f>
        <v>222</v>
      </c>
      <c r="U29" s="1">
        <f>'Base Fleet Plan'!U56+'Base Fleet Plan'!U69-U16</f>
        <v>232</v>
      </c>
      <c r="V29" s="1">
        <f>'Base Fleet Plan'!V56+'Base Fleet Plan'!V69-V16</f>
        <v>203</v>
      </c>
      <c r="W29" s="1">
        <f>'Base Fleet Plan'!W56+'Base Fleet Plan'!W69-W16</f>
        <v>176</v>
      </c>
      <c r="X29" s="1">
        <f>'Base Fleet Plan'!X56+'Base Fleet Plan'!X69-X16</f>
        <v>150</v>
      </c>
      <c r="Y29" s="1">
        <f>'Base Fleet Plan'!Y56+'Base Fleet Plan'!Y69-Y16</f>
        <v>122</v>
      </c>
      <c r="Z29" s="1">
        <f>'Base Fleet Plan'!Z56+'Base Fleet Plan'!Z69-Z16</f>
        <v>95</v>
      </c>
      <c r="AA29" s="1">
        <f>'Base Fleet Plan'!AA56+'Base Fleet Plan'!AA69-AA16</f>
        <v>41</v>
      </c>
      <c r="AB29" s="1">
        <f>'Base Fleet Plan'!AB56+'Base Fleet Plan'!AB69-AB16</f>
        <v>0</v>
      </c>
      <c r="AC29" s="1">
        <f>'Base Fleet Plan'!AC56+'Base Fleet Plan'!AC69-AC16</f>
        <v>0</v>
      </c>
      <c r="AD29" s="1">
        <f>'Base Fleet Plan'!AD56+'Base Fleet Plan'!AD69-AD16</f>
        <v>0</v>
      </c>
      <c r="AE29" s="1">
        <f>'Base Fleet Plan'!AE56+'Base Fleet Plan'!AE69-AE16</f>
        <v>0</v>
      </c>
      <c r="AF29" s="1">
        <f>'Base Fleet Plan'!AF56+'Base Fleet Plan'!AF69-AF16</f>
        <v>0</v>
      </c>
      <c r="AG29" s="1">
        <f>'Base Fleet Plan'!AG56+'Base Fleet Plan'!AG69-AG16</f>
        <v>0</v>
      </c>
      <c r="AH29" s="1">
        <f>'Base Fleet Plan'!AH56+'Base Fleet Plan'!AH69-AH16</f>
        <v>0</v>
      </c>
      <c r="AI29" s="1">
        <f>'Base Fleet Plan'!AI56+'Base Fleet Plan'!AI69-AI16</f>
        <v>0</v>
      </c>
      <c r="AJ29" s="1">
        <f>'Base Fleet Plan'!AJ56+'Base Fleet Plan'!AJ69-AJ16</f>
        <v>0</v>
      </c>
      <c r="AK29" s="1">
        <f>'Base Fleet Plan'!AK56+'Base Fleet Plan'!AK69-AK16</f>
        <v>0</v>
      </c>
      <c r="AL29" s="1">
        <f>'Base Fleet Plan'!AL56+'Base Fleet Plan'!AL69-AL16</f>
        <v>0</v>
      </c>
      <c r="AM29" s="1">
        <f>'Base Fleet Plan'!AM56+'Base Fleet Plan'!AM69-AM16</f>
        <v>0</v>
      </c>
      <c r="AN29" s="1">
        <f>'Base Fleet Plan'!AN56+'Base Fleet Plan'!AN69-AN16</f>
        <v>0</v>
      </c>
      <c r="AO29" s="1">
        <f>'Base Fleet Plan'!AO56+'Base Fleet Plan'!AO69-AO16</f>
        <v>0</v>
      </c>
      <c r="AP29" s="1">
        <f>'Base Fleet Plan'!AP56+'Base Fleet Plan'!AP69-AP16</f>
        <v>0</v>
      </c>
      <c r="AQ29" s="1">
        <f>'Base Fleet Plan'!AQ56+'Base Fleet Plan'!AQ69-AQ16</f>
        <v>0</v>
      </c>
      <c r="AR29" s="1">
        <f>'Base Fleet Plan'!AR56+'Base Fleet Plan'!AR69-AR16</f>
        <v>0</v>
      </c>
      <c r="AS29" s="1">
        <f>'Base Fleet Plan'!AS56+'Base Fleet Plan'!AS69-AS16</f>
        <v>0</v>
      </c>
      <c r="AT29" s="1">
        <f>'Base Fleet Plan'!AT56+'Base Fleet Plan'!AT69-AT16</f>
        <v>0</v>
      </c>
      <c r="AU29" s="1">
        <f>'Base Fleet Plan'!AU56+'Base Fleet Plan'!AU69-AU16</f>
        <v>0</v>
      </c>
      <c r="AV29" s="16"/>
    </row>
    <row r="30" spans="4:48">
      <c r="D30" s="1" t="s">
        <v>188</v>
      </c>
      <c r="F30" s="4" t="s">
        <v>169</v>
      </c>
      <c r="H30" s="17"/>
      <c r="I30" s="1">
        <f>'Base Fleet Plan'!I57+'Base Fleet Plan'!I70-I17</f>
        <v>223</v>
      </c>
      <c r="J30" s="1">
        <f>'Base Fleet Plan'!J57+'Base Fleet Plan'!J70-J17</f>
        <v>223</v>
      </c>
      <c r="K30" s="1">
        <f>'Base Fleet Plan'!K57+'Base Fleet Plan'!K70-K17</f>
        <v>223</v>
      </c>
      <c r="L30" s="1">
        <f>'Base Fleet Plan'!L57+'Base Fleet Plan'!L70-L17</f>
        <v>248</v>
      </c>
      <c r="M30" s="1">
        <f>'Base Fleet Plan'!M57+'Base Fleet Plan'!M70-M17</f>
        <v>246</v>
      </c>
      <c r="N30" s="1">
        <f>'Base Fleet Plan'!N57+'Base Fleet Plan'!N70-N17</f>
        <v>246</v>
      </c>
      <c r="O30" s="1">
        <f>'Base Fleet Plan'!O57+'Base Fleet Plan'!O70-O17</f>
        <v>246</v>
      </c>
      <c r="P30" s="1">
        <f>'Base Fleet Plan'!P57+'Base Fleet Plan'!P70-P17</f>
        <v>244</v>
      </c>
      <c r="Q30" s="1">
        <f>'Base Fleet Plan'!Q57+'Base Fleet Plan'!Q70-Q17</f>
        <v>244</v>
      </c>
      <c r="R30" s="1">
        <f>'Base Fleet Plan'!R57+'Base Fleet Plan'!R70-R17</f>
        <v>242</v>
      </c>
      <c r="S30" s="1">
        <f>'Base Fleet Plan'!S57+'Base Fleet Plan'!S70-S17</f>
        <v>235</v>
      </c>
      <c r="T30" s="1">
        <f>'Base Fleet Plan'!T57+'Base Fleet Plan'!T70-T17</f>
        <v>228</v>
      </c>
      <c r="U30" s="1">
        <f>'Base Fleet Plan'!U57+'Base Fleet Plan'!U70-U17</f>
        <v>222</v>
      </c>
      <c r="V30" s="1">
        <f>'Base Fleet Plan'!V57+'Base Fleet Plan'!V70-V17</f>
        <v>232</v>
      </c>
      <c r="W30" s="1">
        <f>'Base Fleet Plan'!W57+'Base Fleet Plan'!W70-W17</f>
        <v>203</v>
      </c>
      <c r="X30" s="1">
        <f>'Base Fleet Plan'!X57+'Base Fleet Plan'!X70-X17</f>
        <v>176</v>
      </c>
      <c r="Y30" s="1">
        <f>'Base Fleet Plan'!Y57+'Base Fleet Plan'!Y70-Y17</f>
        <v>150</v>
      </c>
      <c r="Z30" s="1">
        <f>'Base Fleet Plan'!Z57+'Base Fleet Plan'!Z70-Z17</f>
        <v>122</v>
      </c>
      <c r="AA30" s="1">
        <f>'Base Fleet Plan'!AA57+'Base Fleet Plan'!AA70-AA17</f>
        <v>95</v>
      </c>
      <c r="AB30" s="1">
        <f>'Base Fleet Plan'!AB57+'Base Fleet Plan'!AB70-AB17</f>
        <v>41</v>
      </c>
      <c r="AC30" s="1">
        <f>'Base Fleet Plan'!AC57+'Base Fleet Plan'!AC70-AC17</f>
        <v>0</v>
      </c>
      <c r="AD30" s="1">
        <f>'Base Fleet Plan'!AD57+'Base Fleet Plan'!AD70-AD17</f>
        <v>0</v>
      </c>
      <c r="AE30" s="1">
        <f>'Base Fleet Plan'!AE57+'Base Fleet Plan'!AE70-AE17</f>
        <v>0</v>
      </c>
      <c r="AF30" s="1">
        <f>'Base Fleet Plan'!AF57+'Base Fleet Plan'!AF70-AF17</f>
        <v>0</v>
      </c>
      <c r="AG30" s="1">
        <f>'Base Fleet Plan'!AG57+'Base Fleet Plan'!AG70-AG17</f>
        <v>0</v>
      </c>
      <c r="AH30" s="1">
        <f>'Base Fleet Plan'!AH57+'Base Fleet Plan'!AH70-AH17</f>
        <v>0</v>
      </c>
      <c r="AI30" s="1">
        <f>'Base Fleet Plan'!AI57+'Base Fleet Plan'!AI70-AI17</f>
        <v>0</v>
      </c>
      <c r="AJ30" s="1">
        <f>'Base Fleet Plan'!AJ57+'Base Fleet Plan'!AJ70-AJ17</f>
        <v>0</v>
      </c>
      <c r="AK30" s="1">
        <f>'Base Fleet Plan'!AK57+'Base Fleet Plan'!AK70-AK17</f>
        <v>0</v>
      </c>
      <c r="AL30" s="1">
        <f>'Base Fleet Plan'!AL57+'Base Fleet Plan'!AL70-AL17</f>
        <v>0</v>
      </c>
      <c r="AM30" s="1">
        <f>'Base Fleet Plan'!AM57+'Base Fleet Plan'!AM70-AM17</f>
        <v>0</v>
      </c>
      <c r="AN30" s="1">
        <f>'Base Fleet Plan'!AN57+'Base Fleet Plan'!AN70-AN17</f>
        <v>0</v>
      </c>
      <c r="AO30" s="1">
        <f>'Base Fleet Plan'!AO57+'Base Fleet Plan'!AO70-AO17</f>
        <v>0</v>
      </c>
      <c r="AP30" s="1">
        <f>'Base Fleet Plan'!AP57+'Base Fleet Plan'!AP70-AP17</f>
        <v>0</v>
      </c>
      <c r="AQ30" s="1">
        <f>'Base Fleet Plan'!AQ57+'Base Fleet Plan'!AQ70-AQ17</f>
        <v>0</v>
      </c>
      <c r="AR30" s="1">
        <f>'Base Fleet Plan'!AR57+'Base Fleet Plan'!AR70-AR17</f>
        <v>0</v>
      </c>
      <c r="AS30" s="1">
        <f>'Base Fleet Plan'!AS57+'Base Fleet Plan'!AS70-AS17</f>
        <v>0</v>
      </c>
      <c r="AT30" s="1">
        <f>'Base Fleet Plan'!AT57+'Base Fleet Plan'!AT70-AT17</f>
        <v>0</v>
      </c>
      <c r="AU30" s="1">
        <f>'Base Fleet Plan'!AU57+'Base Fleet Plan'!AU70-AU17</f>
        <v>0</v>
      </c>
      <c r="AV30" s="16"/>
    </row>
    <row r="31" spans="4:48">
      <c r="D31" s="1" t="s">
        <v>189</v>
      </c>
      <c r="F31" s="4" t="s">
        <v>169</v>
      </c>
      <c r="H31" s="17"/>
      <c r="I31" s="1">
        <f>'Base Fleet Plan'!I58+'Base Fleet Plan'!I71-I18</f>
        <v>223</v>
      </c>
      <c r="J31" s="1">
        <f>'Base Fleet Plan'!J58+'Base Fleet Plan'!J71-J18</f>
        <v>223</v>
      </c>
      <c r="K31" s="1">
        <f>'Base Fleet Plan'!K58+'Base Fleet Plan'!K71-K18</f>
        <v>223</v>
      </c>
      <c r="L31" s="1">
        <f>'Base Fleet Plan'!L58+'Base Fleet Plan'!L71-L18</f>
        <v>223</v>
      </c>
      <c r="M31" s="1">
        <f>'Base Fleet Plan'!M58+'Base Fleet Plan'!M71-M18</f>
        <v>248</v>
      </c>
      <c r="N31" s="1">
        <f>'Base Fleet Plan'!N58+'Base Fleet Plan'!N71-N18</f>
        <v>246</v>
      </c>
      <c r="O31" s="1">
        <f>'Base Fleet Plan'!O58+'Base Fleet Plan'!O71-O18</f>
        <v>246</v>
      </c>
      <c r="P31" s="1">
        <f>'Base Fleet Plan'!P58+'Base Fleet Plan'!P71-P18</f>
        <v>246</v>
      </c>
      <c r="Q31" s="1">
        <f>'Base Fleet Plan'!Q58+'Base Fleet Plan'!Q71-Q18</f>
        <v>244</v>
      </c>
      <c r="R31" s="1">
        <f>'Base Fleet Plan'!R58+'Base Fleet Plan'!R71-R18</f>
        <v>244</v>
      </c>
      <c r="S31" s="1">
        <f>'Base Fleet Plan'!S58+'Base Fleet Plan'!S71-S18</f>
        <v>242</v>
      </c>
      <c r="T31" s="1">
        <f>'Base Fleet Plan'!T58+'Base Fleet Plan'!T71-T18</f>
        <v>235</v>
      </c>
      <c r="U31" s="1">
        <f>'Base Fleet Plan'!U58+'Base Fleet Plan'!U71-U18</f>
        <v>228</v>
      </c>
      <c r="V31" s="1">
        <f>'Base Fleet Plan'!V58+'Base Fleet Plan'!V71-V18</f>
        <v>222</v>
      </c>
      <c r="W31" s="1">
        <f>'Base Fleet Plan'!W58+'Base Fleet Plan'!W71-W18</f>
        <v>232</v>
      </c>
      <c r="X31" s="1">
        <f>'Base Fleet Plan'!X58+'Base Fleet Plan'!X71-X18</f>
        <v>203</v>
      </c>
      <c r="Y31" s="1">
        <f>'Base Fleet Plan'!Y58+'Base Fleet Plan'!Y71-Y18</f>
        <v>176</v>
      </c>
      <c r="Z31" s="1">
        <f>'Base Fleet Plan'!Z58+'Base Fleet Plan'!Z71-Z18</f>
        <v>150</v>
      </c>
      <c r="AA31" s="1">
        <f>'Base Fleet Plan'!AA58+'Base Fleet Plan'!AA71-AA18</f>
        <v>122</v>
      </c>
      <c r="AB31" s="1">
        <f>'Base Fleet Plan'!AB58+'Base Fleet Plan'!AB71-AB18</f>
        <v>95</v>
      </c>
      <c r="AC31" s="1">
        <f>'Base Fleet Plan'!AC58+'Base Fleet Plan'!AC71-AC18</f>
        <v>41</v>
      </c>
      <c r="AD31" s="1">
        <f>'Base Fleet Plan'!AD58+'Base Fleet Plan'!AD71-AD18</f>
        <v>0</v>
      </c>
      <c r="AE31" s="1">
        <f>'Base Fleet Plan'!AE58+'Base Fleet Plan'!AE71-AE18</f>
        <v>0</v>
      </c>
      <c r="AF31" s="1">
        <f>'Base Fleet Plan'!AF58+'Base Fleet Plan'!AF71-AF18</f>
        <v>0</v>
      </c>
      <c r="AG31" s="1">
        <f>'Base Fleet Plan'!AG58+'Base Fleet Plan'!AG71-AG18</f>
        <v>0</v>
      </c>
      <c r="AH31" s="1">
        <f>'Base Fleet Plan'!AH58+'Base Fleet Plan'!AH71-AH18</f>
        <v>0</v>
      </c>
      <c r="AI31" s="1">
        <f>'Base Fleet Plan'!AI58+'Base Fleet Plan'!AI71-AI18</f>
        <v>0</v>
      </c>
      <c r="AJ31" s="1">
        <f>'Base Fleet Plan'!AJ58+'Base Fleet Plan'!AJ71-AJ18</f>
        <v>0</v>
      </c>
      <c r="AK31" s="1">
        <f>'Base Fleet Plan'!AK58+'Base Fleet Plan'!AK71-AK18</f>
        <v>0</v>
      </c>
      <c r="AL31" s="1">
        <f>'Base Fleet Plan'!AL58+'Base Fleet Plan'!AL71-AL18</f>
        <v>0</v>
      </c>
      <c r="AM31" s="1">
        <f>'Base Fleet Plan'!AM58+'Base Fleet Plan'!AM71-AM18</f>
        <v>0</v>
      </c>
      <c r="AN31" s="1">
        <f>'Base Fleet Plan'!AN58+'Base Fleet Plan'!AN71-AN18</f>
        <v>0</v>
      </c>
      <c r="AO31" s="1">
        <f>'Base Fleet Plan'!AO58+'Base Fleet Plan'!AO71-AO18</f>
        <v>0</v>
      </c>
      <c r="AP31" s="1">
        <f>'Base Fleet Plan'!AP58+'Base Fleet Plan'!AP71-AP18</f>
        <v>0</v>
      </c>
      <c r="AQ31" s="1">
        <f>'Base Fleet Plan'!AQ58+'Base Fleet Plan'!AQ71-AQ18</f>
        <v>0</v>
      </c>
      <c r="AR31" s="1">
        <f>'Base Fleet Plan'!AR58+'Base Fleet Plan'!AR71-AR18</f>
        <v>0</v>
      </c>
      <c r="AS31" s="1">
        <f>'Base Fleet Plan'!AS58+'Base Fleet Plan'!AS71-AS18</f>
        <v>0</v>
      </c>
      <c r="AT31" s="1">
        <f>'Base Fleet Plan'!AT58+'Base Fleet Plan'!AT71-AT18</f>
        <v>0</v>
      </c>
      <c r="AU31" s="1">
        <f>'Base Fleet Plan'!AU58+'Base Fleet Plan'!AU71-AU18</f>
        <v>0</v>
      </c>
      <c r="AV31" s="16"/>
    </row>
    <row r="32" spans="4:48">
      <c r="D32" s="1" t="s">
        <v>190</v>
      </c>
      <c r="F32" s="4" t="s">
        <v>169</v>
      </c>
      <c r="H32" s="17"/>
      <c r="I32" s="1">
        <f>'Base Fleet Plan'!I59+'Base Fleet Plan'!I72-I19</f>
        <v>223</v>
      </c>
      <c r="J32" s="1">
        <f>'Base Fleet Plan'!J59+'Base Fleet Plan'!J72-J19</f>
        <v>223</v>
      </c>
      <c r="K32" s="1">
        <f>'Base Fleet Plan'!K59+'Base Fleet Plan'!K72-K19</f>
        <v>223</v>
      </c>
      <c r="L32" s="1">
        <f>'Base Fleet Plan'!L59+'Base Fleet Plan'!L72-L19</f>
        <v>223</v>
      </c>
      <c r="M32" s="1">
        <f>'Base Fleet Plan'!M59+'Base Fleet Plan'!M72-M19</f>
        <v>223</v>
      </c>
      <c r="N32" s="1">
        <f>'Base Fleet Plan'!N59+'Base Fleet Plan'!N72-N19</f>
        <v>248</v>
      </c>
      <c r="O32" s="1">
        <f>'Base Fleet Plan'!O59+'Base Fleet Plan'!O72-O19</f>
        <v>246</v>
      </c>
      <c r="P32" s="1">
        <f>'Base Fleet Plan'!P59+'Base Fleet Plan'!P72-P19</f>
        <v>246</v>
      </c>
      <c r="Q32" s="1">
        <f>'Base Fleet Plan'!Q59+'Base Fleet Plan'!Q72-Q19</f>
        <v>246</v>
      </c>
      <c r="R32" s="1">
        <f>'Base Fleet Plan'!R59+'Base Fleet Plan'!R72-R19</f>
        <v>244</v>
      </c>
      <c r="S32" s="1">
        <f>'Base Fleet Plan'!S59+'Base Fleet Plan'!S72-S19</f>
        <v>244</v>
      </c>
      <c r="T32" s="1">
        <f>'Base Fleet Plan'!T59+'Base Fleet Plan'!T72-T19</f>
        <v>242</v>
      </c>
      <c r="U32" s="1">
        <f>'Base Fleet Plan'!U59+'Base Fleet Plan'!U72-U19</f>
        <v>235</v>
      </c>
      <c r="V32" s="1">
        <f>'Base Fleet Plan'!V59+'Base Fleet Plan'!V72-V19</f>
        <v>228</v>
      </c>
      <c r="W32" s="1">
        <f>'Base Fleet Plan'!W59+'Base Fleet Plan'!W72-W19</f>
        <v>222</v>
      </c>
      <c r="X32" s="1">
        <f>'Base Fleet Plan'!X59+'Base Fleet Plan'!X72-X19</f>
        <v>232</v>
      </c>
      <c r="Y32" s="1">
        <f>'Base Fleet Plan'!Y59+'Base Fleet Plan'!Y72-Y19</f>
        <v>203</v>
      </c>
      <c r="Z32" s="1">
        <f>'Base Fleet Plan'!Z59+'Base Fleet Plan'!Z72-Z19</f>
        <v>176</v>
      </c>
      <c r="AA32" s="1">
        <f>'Base Fleet Plan'!AA59+'Base Fleet Plan'!AA72-AA19</f>
        <v>150</v>
      </c>
      <c r="AB32" s="1">
        <f>'Base Fleet Plan'!AB59+'Base Fleet Plan'!AB72-AB19</f>
        <v>122</v>
      </c>
      <c r="AC32" s="1">
        <f>'Base Fleet Plan'!AC59+'Base Fleet Plan'!AC72-AC19</f>
        <v>95</v>
      </c>
      <c r="AD32" s="1">
        <f>'Base Fleet Plan'!AD59+'Base Fleet Plan'!AD72-AD19</f>
        <v>41</v>
      </c>
      <c r="AE32" s="1">
        <f>'Base Fleet Plan'!AE59+'Base Fleet Plan'!AE72-AE19</f>
        <v>0</v>
      </c>
      <c r="AF32" s="1">
        <f>'Base Fleet Plan'!AF59+'Base Fleet Plan'!AF72-AF19</f>
        <v>0</v>
      </c>
      <c r="AG32" s="1">
        <f>'Base Fleet Plan'!AG59+'Base Fleet Plan'!AG72-AG19</f>
        <v>0</v>
      </c>
      <c r="AH32" s="1">
        <f>'Base Fleet Plan'!AH59+'Base Fleet Plan'!AH72-AH19</f>
        <v>0</v>
      </c>
      <c r="AI32" s="1">
        <f>'Base Fleet Plan'!AI59+'Base Fleet Plan'!AI72-AI19</f>
        <v>0</v>
      </c>
      <c r="AJ32" s="1">
        <f>'Base Fleet Plan'!AJ59+'Base Fleet Plan'!AJ72-AJ19</f>
        <v>0</v>
      </c>
      <c r="AK32" s="1">
        <f>'Base Fleet Plan'!AK59+'Base Fleet Plan'!AK72-AK19</f>
        <v>0</v>
      </c>
      <c r="AL32" s="1">
        <f>'Base Fleet Plan'!AL59+'Base Fleet Plan'!AL72-AL19</f>
        <v>0</v>
      </c>
      <c r="AM32" s="1">
        <f>'Base Fleet Plan'!AM59+'Base Fleet Plan'!AM72-AM19</f>
        <v>0</v>
      </c>
      <c r="AN32" s="1">
        <f>'Base Fleet Plan'!AN59+'Base Fleet Plan'!AN72-AN19</f>
        <v>0</v>
      </c>
      <c r="AO32" s="1">
        <f>'Base Fleet Plan'!AO59+'Base Fleet Plan'!AO72-AO19</f>
        <v>0</v>
      </c>
      <c r="AP32" s="1">
        <f>'Base Fleet Plan'!AP59+'Base Fleet Plan'!AP72-AP19</f>
        <v>0</v>
      </c>
      <c r="AQ32" s="1">
        <f>'Base Fleet Plan'!AQ59+'Base Fleet Plan'!AQ72-AQ19</f>
        <v>0</v>
      </c>
      <c r="AR32" s="1">
        <f>'Base Fleet Plan'!AR59+'Base Fleet Plan'!AR72-AR19</f>
        <v>0</v>
      </c>
      <c r="AS32" s="1">
        <f>'Base Fleet Plan'!AS59+'Base Fleet Plan'!AS72-AS19</f>
        <v>0</v>
      </c>
      <c r="AT32" s="1">
        <f>'Base Fleet Plan'!AT59+'Base Fleet Plan'!AT72-AT19</f>
        <v>0</v>
      </c>
      <c r="AU32" s="1">
        <f>'Base Fleet Plan'!AU59+'Base Fleet Plan'!AU72-AU19</f>
        <v>0</v>
      </c>
      <c r="AV32" s="16"/>
    </row>
    <row r="33" spans="4:48">
      <c r="D33" s="1" t="s">
        <v>191</v>
      </c>
      <c r="F33" s="4" t="s">
        <v>169</v>
      </c>
      <c r="H33" s="17"/>
      <c r="I33" s="1">
        <f>'Base Fleet Plan'!I60+'Base Fleet Plan'!I73-I20</f>
        <v>223</v>
      </c>
      <c r="J33" s="1">
        <f>'Base Fleet Plan'!J60+'Base Fleet Plan'!J73-J20</f>
        <v>223</v>
      </c>
      <c r="K33" s="1">
        <f>'Base Fleet Plan'!K60+'Base Fleet Plan'!K73-K20</f>
        <v>223</v>
      </c>
      <c r="L33" s="1">
        <f>'Base Fleet Plan'!L60+'Base Fleet Plan'!L73-L20</f>
        <v>223</v>
      </c>
      <c r="M33" s="1">
        <f>'Base Fleet Plan'!M60+'Base Fleet Plan'!M73-M20</f>
        <v>223</v>
      </c>
      <c r="N33" s="1">
        <f>'Base Fleet Plan'!N60+'Base Fleet Plan'!N73-N20</f>
        <v>223</v>
      </c>
      <c r="O33" s="1">
        <f>'Base Fleet Plan'!O60+'Base Fleet Plan'!O73-O20</f>
        <v>248</v>
      </c>
      <c r="P33" s="1">
        <f>'Base Fleet Plan'!P60+'Base Fleet Plan'!P73-P20</f>
        <v>246</v>
      </c>
      <c r="Q33" s="1">
        <f>'Base Fleet Plan'!Q60+'Base Fleet Plan'!Q73-Q20</f>
        <v>246</v>
      </c>
      <c r="R33" s="1">
        <f>'Base Fleet Plan'!R60+'Base Fleet Plan'!R73-R20</f>
        <v>246</v>
      </c>
      <c r="S33" s="1">
        <f>'Base Fleet Plan'!S60+'Base Fleet Plan'!S73-S20</f>
        <v>244</v>
      </c>
      <c r="T33" s="1">
        <f>'Base Fleet Plan'!T60+'Base Fleet Plan'!T73-T20</f>
        <v>244</v>
      </c>
      <c r="U33" s="1">
        <f>'Base Fleet Plan'!U60+'Base Fleet Plan'!U73-U20</f>
        <v>242</v>
      </c>
      <c r="V33" s="1">
        <f>'Base Fleet Plan'!V60+'Base Fleet Plan'!V73-V20</f>
        <v>235</v>
      </c>
      <c r="W33" s="1">
        <f>'Base Fleet Plan'!W60+'Base Fleet Plan'!W73-W20</f>
        <v>228</v>
      </c>
      <c r="X33" s="1">
        <f>'Base Fleet Plan'!X60+'Base Fleet Plan'!X73-X20</f>
        <v>222</v>
      </c>
      <c r="Y33" s="1">
        <f>'Base Fleet Plan'!Y60+'Base Fleet Plan'!Y73-Y20</f>
        <v>232</v>
      </c>
      <c r="Z33" s="1">
        <f>'Base Fleet Plan'!Z60+'Base Fleet Plan'!Z73-Z20</f>
        <v>203</v>
      </c>
      <c r="AA33" s="1">
        <f>'Base Fleet Plan'!AA60+'Base Fleet Plan'!AA73-AA20</f>
        <v>176</v>
      </c>
      <c r="AB33" s="1">
        <f>'Base Fleet Plan'!AB60+'Base Fleet Plan'!AB73-AB20</f>
        <v>150</v>
      </c>
      <c r="AC33" s="1">
        <f>'Base Fleet Plan'!AC60+'Base Fleet Plan'!AC73-AC20</f>
        <v>122</v>
      </c>
      <c r="AD33" s="1">
        <f>'Base Fleet Plan'!AD60+'Base Fleet Plan'!AD73-AD20</f>
        <v>95</v>
      </c>
      <c r="AE33" s="1">
        <f>'Base Fleet Plan'!AE60+'Base Fleet Plan'!AE73-AE20</f>
        <v>41</v>
      </c>
      <c r="AF33" s="1">
        <f>'Base Fleet Plan'!AF60+'Base Fleet Plan'!AF73-AF20</f>
        <v>0</v>
      </c>
      <c r="AG33" s="1">
        <f>'Base Fleet Plan'!AG60+'Base Fleet Plan'!AG73-AG20</f>
        <v>0</v>
      </c>
      <c r="AH33" s="1">
        <f>'Base Fleet Plan'!AH60+'Base Fleet Plan'!AH73-AH20</f>
        <v>0</v>
      </c>
      <c r="AI33" s="1">
        <f>'Base Fleet Plan'!AI60+'Base Fleet Plan'!AI73-AI20</f>
        <v>0</v>
      </c>
      <c r="AJ33" s="1">
        <f>'Base Fleet Plan'!AJ60+'Base Fleet Plan'!AJ73-AJ20</f>
        <v>0</v>
      </c>
      <c r="AK33" s="1">
        <f>'Base Fleet Plan'!AK60+'Base Fleet Plan'!AK73-AK20</f>
        <v>0</v>
      </c>
      <c r="AL33" s="1">
        <f>'Base Fleet Plan'!AL60+'Base Fleet Plan'!AL73-AL20</f>
        <v>0</v>
      </c>
      <c r="AM33" s="1">
        <f>'Base Fleet Plan'!AM60+'Base Fleet Plan'!AM73-AM20</f>
        <v>0</v>
      </c>
      <c r="AN33" s="1">
        <f>'Base Fleet Plan'!AN60+'Base Fleet Plan'!AN73-AN20</f>
        <v>0</v>
      </c>
      <c r="AO33" s="1">
        <f>'Base Fleet Plan'!AO60+'Base Fleet Plan'!AO73-AO20</f>
        <v>0</v>
      </c>
      <c r="AP33" s="1">
        <f>'Base Fleet Plan'!AP60+'Base Fleet Plan'!AP73-AP20</f>
        <v>0</v>
      </c>
      <c r="AQ33" s="1">
        <f>'Base Fleet Plan'!AQ60+'Base Fleet Plan'!AQ73-AQ20</f>
        <v>0</v>
      </c>
      <c r="AR33" s="1">
        <f>'Base Fleet Plan'!AR60+'Base Fleet Plan'!AR73-AR20</f>
        <v>0</v>
      </c>
      <c r="AS33" s="1">
        <f>'Base Fleet Plan'!AS60+'Base Fleet Plan'!AS73-AS20</f>
        <v>0</v>
      </c>
      <c r="AT33" s="1">
        <f>'Base Fleet Plan'!AT60+'Base Fleet Plan'!AT73-AT20</f>
        <v>0</v>
      </c>
      <c r="AU33" s="1">
        <f>'Base Fleet Plan'!AU60+'Base Fleet Plan'!AU73-AU20</f>
        <v>0</v>
      </c>
      <c r="AV33" s="16"/>
    </row>
    <row r="34" spans="4:48">
      <c r="D34" s="1" t="s">
        <v>192</v>
      </c>
      <c r="F34" s="4" t="s">
        <v>169</v>
      </c>
      <c r="H34" s="17"/>
      <c r="I34" s="1">
        <f>'Base Fleet Plan'!I61+'Base Fleet Plan'!I74-I21</f>
        <v>223</v>
      </c>
      <c r="J34" s="1">
        <f>'Base Fleet Plan'!J61+'Base Fleet Plan'!J74-J21</f>
        <v>223</v>
      </c>
      <c r="K34" s="1">
        <f>'Base Fleet Plan'!K61+'Base Fleet Plan'!K74-K21</f>
        <v>223</v>
      </c>
      <c r="L34" s="1">
        <f>'Base Fleet Plan'!L61+'Base Fleet Plan'!L74-L21</f>
        <v>223</v>
      </c>
      <c r="M34" s="1">
        <f>'Base Fleet Plan'!M61+'Base Fleet Plan'!M74-M21</f>
        <v>223</v>
      </c>
      <c r="N34" s="1">
        <f>'Base Fleet Plan'!N61+'Base Fleet Plan'!N74-N21</f>
        <v>223</v>
      </c>
      <c r="O34" s="1">
        <f>'Base Fleet Plan'!O61+'Base Fleet Plan'!O74-O21</f>
        <v>223</v>
      </c>
      <c r="P34" s="1">
        <f>'Base Fleet Plan'!P61+'Base Fleet Plan'!P74-P21</f>
        <v>248</v>
      </c>
      <c r="Q34" s="1">
        <f>'Base Fleet Plan'!Q61+'Base Fleet Plan'!Q74-Q21</f>
        <v>246</v>
      </c>
      <c r="R34" s="1">
        <f>'Base Fleet Plan'!R61+'Base Fleet Plan'!R74-R21</f>
        <v>246</v>
      </c>
      <c r="S34" s="1">
        <f>'Base Fleet Plan'!S61+'Base Fleet Plan'!S74-S21</f>
        <v>246</v>
      </c>
      <c r="T34" s="1">
        <f>'Base Fleet Plan'!T61+'Base Fleet Plan'!T74-T21</f>
        <v>244</v>
      </c>
      <c r="U34" s="1">
        <f>'Base Fleet Plan'!U61+'Base Fleet Plan'!U74-U21</f>
        <v>244</v>
      </c>
      <c r="V34" s="1">
        <f>'Base Fleet Plan'!V61+'Base Fleet Plan'!V74-V21</f>
        <v>242</v>
      </c>
      <c r="W34" s="1">
        <f>'Base Fleet Plan'!W61+'Base Fleet Plan'!W74-W21</f>
        <v>235</v>
      </c>
      <c r="X34" s="1">
        <f>'Base Fleet Plan'!X61+'Base Fleet Plan'!X74-X21</f>
        <v>228</v>
      </c>
      <c r="Y34" s="1">
        <f>'Base Fleet Plan'!Y61+'Base Fleet Plan'!Y74-Y21</f>
        <v>222</v>
      </c>
      <c r="Z34" s="1">
        <f>'Base Fleet Plan'!Z61+'Base Fleet Plan'!Z74-Z21</f>
        <v>232</v>
      </c>
      <c r="AA34" s="1">
        <f>'Base Fleet Plan'!AA61+'Base Fleet Plan'!AA74-AA21</f>
        <v>203</v>
      </c>
      <c r="AB34" s="1">
        <f>'Base Fleet Plan'!AB61+'Base Fleet Plan'!AB74-AB21</f>
        <v>176</v>
      </c>
      <c r="AC34" s="1">
        <f>'Base Fleet Plan'!AC61+'Base Fleet Plan'!AC74-AC21</f>
        <v>150</v>
      </c>
      <c r="AD34" s="1">
        <f>'Base Fleet Plan'!AD61+'Base Fleet Plan'!AD74-AD21</f>
        <v>122</v>
      </c>
      <c r="AE34" s="1">
        <f>'Base Fleet Plan'!AE61+'Base Fleet Plan'!AE74-AE21</f>
        <v>95</v>
      </c>
      <c r="AF34" s="1">
        <f>'Base Fleet Plan'!AF61+'Base Fleet Plan'!AF74-AF21</f>
        <v>41</v>
      </c>
      <c r="AG34" s="1">
        <f>'Base Fleet Plan'!AG61+'Base Fleet Plan'!AG74-AG21</f>
        <v>0</v>
      </c>
      <c r="AH34" s="1">
        <f>'Base Fleet Plan'!AH61+'Base Fleet Plan'!AH74-AH21</f>
        <v>0</v>
      </c>
      <c r="AI34" s="1">
        <f>'Base Fleet Plan'!AI61+'Base Fleet Plan'!AI74-AI21</f>
        <v>0</v>
      </c>
      <c r="AJ34" s="1">
        <f>'Base Fleet Plan'!AJ61+'Base Fleet Plan'!AJ74-AJ21</f>
        <v>0</v>
      </c>
      <c r="AK34" s="1">
        <f>'Base Fleet Plan'!AK61+'Base Fleet Plan'!AK74-AK21</f>
        <v>0</v>
      </c>
      <c r="AL34" s="1">
        <f>'Base Fleet Plan'!AL61+'Base Fleet Plan'!AL74-AL21</f>
        <v>0</v>
      </c>
      <c r="AM34" s="1">
        <f>'Base Fleet Plan'!AM61+'Base Fleet Plan'!AM74-AM21</f>
        <v>0</v>
      </c>
      <c r="AN34" s="1">
        <f>'Base Fleet Plan'!AN61+'Base Fleet Plan'!AN74-AN21</f>
        <v>0</v>
      </c>
      <c r="AO34" s="1">
        <f>'Base Fleet Plan'!AO61+'Base Fleet Plan'!AO74-AO21</f>
        <v>0</v>
      </c>
      <c r="AP34" s="1">
        <f>'Base Fleet Plan'!AP61+'Base Fleet Plan'!AP74-AP21</f>
        <v>0</v>
      </c>
      <c r="AQ34" s="1">
        <f>'Base Fleet Plan'!AQ61+'Base Fleet Plan'!AQ74-AQ21</f>
        <v>0</v>
      </c>
      <c r="AR34" s="1">
        <f>'Base Fleet Plan'!AR61+'Base Fleet Plan'!AR74-AR21</f>
        <v>0</v>
      </c>
      <c r="AS34" s="1">
        <f>'Base Fleet Plan'!AS61+'Base Fleet Plan'!AS74-AS21</f>
        <v>0</v>
      </c>
      <c r="AT34" s="1">
        <f>'Base Fleet Plan'!AT61+'Base Fleet Plan'!AT74-AT21</f>
        <v>0</v>
      </c>
      <c r="AU34" s="1">
        <f>'Base Fleet Plan'!AU61+'Base Fleet Plan'!AU74-AU21</f>
        <v>0</v>
      </c>
      <c r="AV34" s="16"/>
    </row>
    <row r="35" spans="4:48">
      <c r="D35" s="1" t="s">
        <v>193</v>
      </c>
      <c r="F35" s="4" t="s">
        <v>169</v>
      </c>
      <c r="H35" s="17"/>
      <c r="I35" s="1">
        <f>'Base Fleet Plan'!I62+'Base Fleet Plan'!I75-I22</f>
        <v>223</v>
      </c>
      <c r="J35" s="1">
        <f>'Base Fleet Plan'!J62+'Base Fleet Plan'!J75-J22</f>
        <v>223</v>
      </c>
      <c r="K35" s="1">
        <f>'Base Fleet Plan'!K62+'Base Fleet Plan'!K75-K22</f>
        <v>223</v>
      </c>
      <c r="L35" s="1">
        <f>'Base Fleet Plan'!L62+'Base Fleet Plan'!L75-L22</f>
        <v>223</v>
      </c>
      <c r="M35" s="1">
        <f>'Base Fleet Plan'!M62+'Base Fleet Plan'!M75-M22</f>
        <v>223</v>
      </c>
      <c r="N35" s="1">
        <f>'Base Fleet Plan'!N62+'Base Fleet Plan'!N75-N22</f>
        <v>223</v>
      </c>
      <c r="O35" s="1">
        <f>'Base Fleet Plan'!O62+'Base Fleet Plan'!O75-O22</f>
        <v>223</v>
      </c>
      <c r="P35" s="1">
        <f>'Base Fleet Plan'!P62+'Base Fleet Plan'!P75-P22</f>
        <v>223</v>
      </c>
      <c r="Q35" s="1">
        <f>'Base Fleet Plan'!Q62+'Base Fleet Plan'!Q75-Q22</f>
        <v>248</v>
      </c>
      <c r="R35" s="1">
        <f>'Base Fleet Plan'!R62+'Base Fleet Plan'!R75-R22</f>
        <v>246</v>
      </c>
      <c r="S35" s="1">
        <f>'Base Fleet Plan'!S62+'Base Fleet Plan'!S75-S22</f>
        <v>246</v>
      </c>
      <c r="T35" s="1">
        <f>'Base Fleet Plan'!T62+'Base Fleet Plan'!T75-T22</f>
        <v>246</v>
      </c>
      <c r="U35" s="1">
        <f>'Base Fleet Plan'!U62+'Base Fleet Plan'!U75-U22</f>
        <v>244</v>
      </c>
      <c r="V35" s="1">
        <f>'Base Fleet Plan'!V62+'Base Fleet Plan'!V75-V22</f>
        <v>244</v>
      </c>
      <c r="W35" s="1">
        <f>'Base Fleet Plan'!W62+'Base Fleet Plan'!W75-W22</f>
        <v>242</v>
      </c>
      <c r="X35" s="1">
        <f>'Base Fleet Plan'!X62+'Base Fleet Plan'!X75-X22</f>
        <v>235</v>
      </c>
      <c r="Y35" s="1">
        <f>'Base Fleet Plan'!Y62+'Base Fleet Plan'!Y75-Y22</f>
        <v>228</v>
      </c>
      <c r="Z35" s="1">
        <f>'Base Fleet Plan'!Z62+'Base Fleet Plan'!Z75-Z22</f>
        <v>222</v>
      </c>
      <c r="AA35" s="1">
        <f>'Base Fleet Plan'!AA62+'Base Fleet Plan'!AA75-AA22</f>
        <v>232</v>
      </c>
      <c r="AB35" s="1">
        <f>'Base Fleet Plan'!AB62+'Base Fleet Plan'!AB75-AB22</f>
        <v>203</v>
      </c>
      <c r="AC35" s="1">
        <f>'Base Fleet Plan'!AC62+'Base Fleet Plan'!AC75-AC22</f>
        <v>176</v>
      </c>
      <c r="AD35" s="1">
        <f>'Base Fleet Plan'!AD62+'Base Fleet Plan'!AD75-AD22</f>
        <v>150</v>
      </c>
      <c r="AE35" s="1">
        <f>'Base Fleet Plan'!AE62+'Base Fleet Plan'!AE75-AE22</f>
        <v>122</v>
      </c>
      <c r="AF35" s="1">
        <f>'Base Fleet Plan'!AF62+'Base Fleet Plan'!AF75-AF22</f>
        <v>95</v>
      </c>
      <c r="AG35" s="1">
        <f>'Base Fleet Plan'!AG62+'Base Fleet Plan'!AG75-AG22</f>
        <v>41</v>
      </c>
      <c r="AH35" s="1">
        <f>'Base Fleet Plan'!AH62+'Base Fleet Plan'!AH75-AH22</f>
        <v>0</v>
      </c>
      <c r="AI35" s="1">
        <f>'Base Fleet Plan'!AI62+'Base Fleet Plan'!AI75-AI22</f>
        <v>0</v>
      </c>
      <c r="AJ35" s="1">
        <f>'Base Fleet Plan'!AJ62+'Base Fleet Plan'!AJ75-AJ22</f>
        <v>0</v>
      </c>
      <c r="AK35" s="1">
        <f>'Base Fleet Plan'!AK62+'Base Fleet Plan'!AK75-AK22</f>
        <v>0</v>
      </c>
      <c r="AL35" s="1">
        <f>'Base Fleet Plan'!AL62+'Base Fleet Plan'!AL75-AL22</f>
        <v>0</v>
      </c>
      <c r="AM35" s="1">
        <f>'Base Fleet Plan'!AM62+'Base Fleet Plan'!AM75-AM22</f>
        <v>0</v>
      </c>
      <c r="AN35" s="1">
        <f>'Base Fleet Plan'!AN62+'Base Fleet Plan'!AN75-AN22</f>
        <v>0</v>
      </c>
      <c r="AO35" s="1">
        <f>'Base Fleet Plan'!AO62+'Base Fleet Plan'!AO75-AO22</f>
        <v>0</v>
      </c>
      <c r="AP35" s="1">
        <f>'Base Fleet Plan'!AP62+'Base Fleet Plan'!AP75-AP22</f>
        <v>0</v>
      </c>
      <c r="AQ35" s="1">
        <f>'Base Fleet Plan'!AQ62+'Base Fleet Plan'!AQ75-AQ22</f>
        <v>0</v>
      </c>
      <c r="AR35" s="1">
        <f>'Base Fleet Plan'!AR62+'Base Fleet Plan'!AR75-AR22</f>
        <v>0</v>
      </c>
      <c r="AS35" s="1">
        <f>'Base Fleet Plan'!AS62+'Base Fleet Plan'!AS75-AS22</f>
        <v>0</v>
      </c>
      <c r="AT35" s="1">
        <f>'Base Fleet Plan'!AT62+'Base Fleet Plan'!AT75-AT22</f>
        <v>0</v>
      </c>
      <c r="AU35" s="1">
        <f>'Base Fleet Plan'!AU62+'Base Fleet Plan'!AU75-AU22</f>
        <v>0</v>
      </c>
      <c r="AV35" s="16"/>
    </row>
    <row r="36" spans="4:48">
      <c r="D36" s="1" t="s">
        <v>194</v>
      </c>
      <c r="F36" s="4" t="s">
        <v>169</v>
      </c>
      <c r="H36" s="17"/>
      <c r="I36" s="1">
        <f>'Base Fleet Plan'!I63+'Base Fleet Plan'!I76-I23</f>
        <v>223</v>
      </c>
      <c r="J36" s="1">
        <f>'Base Fleet Plan'!J63+'Base Fleet Plan'!J76-J23</f>
        <v>223</v>
      </c>
      <c r="K36" s="1">
        <f>'Base Fleet Plan'!K63+'Base Fleet Plan'!K76-K23</f>
        <v>223</v>
      </c>
      <c r="L36" s="1">
        <f>'Base Fleet Plan'!L63+'Base Fleet Plan'!L76-L23</f>
        <v>223</v>
      </c>
      <c r="M36" s="1">
        <f>'Base Fleet Plan'!M63+'Base Fleet Plan'!M76-M23</f>
        <v>223</v>
      </c>
      <c r="N36" s="1">
        <f>'Base Fleet Plan'!N63+'Base Fleet Plan'!N76-N23</f>
        <v>223</v>
      </c>
      <c r="O36" s="1">
        <f>'Base Fleet Plan'!O63+'Base Fleet Plan'!O76-O23</f>
        <v>223</v>
      </c>
      <c r="P36" s="1">
        <f>'Base Fleet Plan'!P63+'Base Fleet Plan'!P76-P23</f>
        <v>223</v>
      </c>
      <c r="Q36" s="1">
        <f>'Base Fleet Plan'!Q63+'Base Fleet Plan'!Q76-Q23</f>
        <v>223</v>
      </c>
      <c r="R36" s="1">
        <f>'Base Fleet Plan'!R63+'Base Fleet Plan'!R76-R23</f>
        <v>248</v>
      </c>
      <c r="S36" s="1">
        <f>'Base Fleet Plan'!S63+'Base Fleet Plan'!S76-S23</f>
        <v>246</v>
      </c>
      <c r="T36" s="1">
        <f>'Base Fleet Plan'!T63+'Base Fleet Plan'!T76-T23</f>
        <v>246</v>
      </c>
      <c r="U36" s="1">
        <f>'Base Fleet Plan'!U63+'Base Fleet Plan'!U76-U23</f>
        <v>246</v>
      </c>
      <c r="V36" s="1">
        <f>'Base Fleet Plan'!V63+'Base Fleet Plan'!V76-V23</f>
        <v>244</v>
      </c>
      <c r="W36" s="1">
        <f>'Base Fleet Plan'!W63+'Base Fleet Plan'!W76-W23</f>
        <v>244</v>
      </c>
      <c r="X36" s="1">
        <f>'Base Fleet Plan'!X63+'Base Fleet Plan'!X76-X23</f>
        <v>242</v>
      </c>
      <c r="Y36" s="1">
        <f>'Base Fleet Plan'!Y63+'Base Fleet Plan'!Y76-Y23</f>
        <v>235</v>
      </c>
      <c r="Z36" s="1">
        <f>'Base Fleet Plan'!Z63+'Base Fleet Plan'!Z76-Z23</f>
        <v>228</v>
      </c>
      <c r="AA36" s="1">
        <f>'Base Fleet Plan'!AA63+'Base Fleet Plan'!AA76-AA23</f>
        <v>222</v>
      </c>
      <c r="AB36" s="1">
        <f>'Base Fleet Plan'!AB63+'Base Fleet Plan'!AB76-AB23</f>
        <v>232</v>
      </c>
      <c r="AC36" s="1">
        <f>'Base Fleet Plan'!AC63+'Base Fleet Plan'!AC76-AC23</f>
        <v>203</v>
      </c>
      <c r="AD36" s="1">
        <f>'Base Fleet Plan'!AD63+'Base Fleet Plan'!AD76-AD23</f>
        <v>176</v>
      </c>
      <c r="AE36" s="1">
        <f>'Base Fleet Plan'!AE63+'Base Fleet Plan'!AE76-AE23</f>
        <v>150</v>
      </c>
      <c r="AF36" s="1">
        <f>'Base Fleet Plan'!AF63+'Base Fleet Plan'!AF76-AF23</f>
        <v>122</v>
      </c>
      <c r="AG36" s="1">
        <f>'Base Fleet Plan'!AG63+'Base Fleet Plan'!AG76-AG23</f>
        <v>95</v>
      </c>
      <c r="AH36" s="1">
        <f>'Base Fleet Plan'!AH63+'Base Fleet Plan'!AH76-AH23</f>
        <v>41</v>
      </c>
      <c r="AI36" s="1">
        <f>'Base Fleet Plan'!AI63+'Base Fleet Plan'!AI76-AI23</f>
        <v>0</v>
      </c>
      <c r="AJ36" s="1">
        <f>'Base Fleet Plan'!AJ63+'Base Fleet Plan'!AJ76-AJ23</f>
        <v>0</v>
      </c>
      <c r="AK36" s="1">
        <f>'Base Fleet Plan'!AK63+'Base Fleet Plan'!AK76-AK23</f>
        <v>0</v>
      </c>
      <c r="AL36" s="1">
        <f>'Base Fleet Plan'!AL63+'Base Fleet Plan'!AL76-AL23</f>
        <v>0</v>
      </c>
      <c r="AM36" s="1">
        <f>'Base Fleet Plan'!AM63+'Base Fleet Plan'!AM76-AM23</f>
        <v>0</v>
      </c>
      <c r="AN36" s="1">
        <f>'Base Fleet Plan'!AN63+'Base Fleet Plan'!AN76-AN23</f>
        <v>0</v>
      </c>
      <c r="AO36" s="1">
        <f>'Base Fleet Plan'!AO63+'Base Fleet Plan'!AO76-AO23</f>
        <v>0</v>
      </c>
      <c r="AP36" s="1">
        <f>'Base Fleet Plan'!AP63+'Base Fleet Plan'!AP76-AP23</f>
        <v>0</v>
      </c>
      <c r="AQ36" s="1">
        <f>'Base Fleet Plan'!AQ63+'Base Fleet Plan'!AQ76-AQ23</f>
        <v>0</v>
      </c>
      <c r="AR36" s="1">
        <f>'Base Fleet Plan'!AR63+'Base Fleet Plan'!AR76-AR23</f>
        <v>0</v>
      </c>
      <c r="AS36" s="1">
        <f>'Base Fleet Plan'!AS63+'Base Fleet Plan'!AS76-AS23</f>
        <v>0</v>
      </c>
      <c r="AT36" s="1">
        <f>'Base Fleet Plan'!AT63+'Base Fleet Plan'!AT76-AT23</f>
        <v>0</v>
      </c>
      <c r="AU36" s="1">
        <f>'Base Fleet Plan'!AU63+'Base Fleet Plan'!AU76-AU23</f>
        <v>0</v>
      </c>
      <c r="AV36" s="16"/>
    </row>
    <row r="37" spans="4:48">
      <c r="D37" s="1" t="s">
        <v>195</v>
      </c>
      <c r="F37" s="4" t="s">
        <v>169</v>
      </c>
      <c r="H37" s="17"/>
      <c r="I37" s="1">
        <f>'Base Fleet Plan'!I64+'Base Fleet Plan'!I77-I24</f>
        <v>226</v>
      </c>
      <c r="J37" s="1">
        <f>'Base Fleet Plan'!J64+'Base Fleet Plan'!J77-J24</f>
        <v>223</v>
      </c>
      <c r="K37" s="1">
        <f>'Base Fleet Plan'!K64+'Base Fleet Plan'!K77-K24</f>
        <v>223</v>
      </c>
      <c r="L37" s="1">
        <f>'Base Fleet Plan'!L64+'Base Fleet Plan'!L77-L24</f>
        <v>223</v>
      </c>
      <c r="M37" s="1">
        <f>'Base Fleet Plan'!M64+'Base Fleet Plan'!M77-M24</f>
        <v>223</v>
      </c>
      <c r="N37" s="1">
        <f>'Base Fleet Plan'!N64+'Base Fleet Plan'!N77-N24</f>
        <v>223</v>
      </c>
      <c r="O37" s="1">
        <f>'Base Fleet Plan'!O64+'Base Fleet Plan'!O77-O24</f>
        <v>223</v>
      </c>
      <c r="P37" s="1">
        <f>'Base Fleet Plan'!P64+'Base Fleet Plan'!P77-P24</f>
        <v>223</v>
      </c>
      <c r="Q37" s="1">
        <f>'Base Fleet Plan'!Q64+'Base Fleet Plan'!Q77-Q24</f>
        <v>223</v>
      </c>
      <c r="R37" s="1">
        <f>'Base Fleet Plan'!R64+'Base Fleet Plan'!R77-R24</f>
        <v>223</v>
      </c>
      <c r="S37" s="1">
        <f>'Base Fleet Plan'!S64+'Base Fleet Plan'!S77-S24</f>
        <v>248</v>
      </c>
      <c r="T37" s="1">
        <f>'Base Fleet Plan'!T64+'Base Fleet Plan'!T77-T24</f>
        <v>246</v>
      </c>
      <c r="U37" s="1">
        <f>'Base Fleet Plan'!U64+'Base Fleet Plan'!U77-U24</f>
        <v>246</v>
      </c>
      <c r="V37" s="1">
        <f>'Base Fleet Plan'!V64+'Base Fleet Plan'!V77-V24</f>
        <v>246</v>
      </c>
      <c r="W37" s="1">
        <f>'Base Fleet Plan'!W64+'Base Fleet Plan'!W77-W24</f>
        <v>244</v>
      </c>
      <c r="X37" s="1">
        <f>'Base Fleet Plan'!X64+'Base Fleet Plan'!X77-X24</f>
        <v>244</v>
      </c>
      <c r="Y37" s="1">
        <f>'Base Fleet Plan'!Y64+'Base Fleet Plan'!Y77-Y24</f>
        <v>242</v>
      </c>
      <c r="Z37" s="1">
        <f>'Base Fleet Plan'!Z64+'Base Fleet Plan'!Z77-Z24</f>
        <v>235</v>
      </c>
      <c r="AA37" s="1">
        <f>'Base Fleet Plan'!AA64+'Base Fleet Plan'!AA77-AA24</f>
        <v>228</v>
      </c>
      <c r="AB37" s="1">
        <f>'Base Fleet Plan'!AB64+'Base Fleet Plan'!AB77-AB24</f>
        <v>222</v>
      </c>
      <c r="AC37" s="1">
        <f>'Base Fleet Plan'!AC64+'Base Fleet Plan'!AC77-AC24</f>
        <v>232</v>
      </c>
      <c r="AD37" s="1">
        <f>'Base Fleet Plan'!AD64+'Base Fleet Plan'!AD77-AD24</f>
        <v>203</v>
      </c>
      <c r="AE37" s="1">
        <f>'Base Fleet Plan'!AE64+'Base Fleet Plan'!AE77-AE24</f>
        <v>176</v>
      </c>
      <c r="AF37" s="1">
        <f>'Base Fleet Plan'!AF64+'Base Fleet Plan'!AF77-AF24</f>
        <v>150</v>
      </c>
      <c r="AG37" s="1">
        <f>'Base Fleet Plan'!AG64+'Base Fleet Plan'!AG77-AG24</f>
        <v>122</v>
      </c>
      <c r="AH37" s="1">
        <f>'Base Fleet Plan'!AH64+'Base Fleet Plan'!AH77-AH24</f>
        <v>95</v>
      </c>
      <c r="AI37" s="1">
        <f>'Base Fleet Plan'!AI64+'Base Fleet Plan'!AI77-AI24</f>
        <v>41</v>
      </c>
      <c r="AJ37" s="1">
        <f>'Base Fleet Plan'!AJ64+'Base Fleet Plan'!AJ77-AJ24</f>
        <v>0</v>
      </c>
      <c r="AK37" s="1">
        <f>'Base Fleet Plan'!AK64+'Base Fleet Plan'!AK77-AK24</f>
        <v>0</v>
      </c>
      <c r="AL37" s="1">
        <f>'Base Fleet Plan'!AL64+'Base Fleet Plan'!AL77-AL24</f>
        <v>0</v>
      </c>
      <c r="AM37" s="1">
        <f>'Base Fleet Plan'!AM64+'Base Fleet Plan'!AM77-AM24</f>
        <v>0</v>
      </c>
      <c r="AN37" s="1">
        <f>'Base Fleet Plan'!AN64+'Base Fleet Plan'!AN77-AN24</f>
        <v>0</v>
      </c>
      <c r="AO37" s="1">
        <f>'Base Fleet Plan'!AO64+'Base Fleet Plan'!AO77-AO24</f>
        <v>0</v>
      </c>
      <c r="AP37" s="1">
        <f>'Base Fleet Plan'!AP64+'Base Fleet Plan'!AP77-AP24</f>
        <v>0</v>
      </c>
      <c r="AQ37" s="1">
        <f>'Base Fleet Plan'!AQ64+'Base Fleet Plan'!AQ77-AQ24</f>
        <v>0</v>
      </c>
      <c r="AR37" s="1">
        <f>'Base Fleet Plan'!AR64+'Base Fleet Plan'!AR77-AR24</f>
        <v>0</v>
      </c>
      <c r="AS37" s="1">
        <f>'Base Fleet Plan'!AS64+'Base Fleet Plan'!AS77-AS24</f>
        <v>0</v>
      </c>
      <c r="AT37" s="1">
        <f>'Base Fleet Plan'!AT64+'Base Fleet Plan'!AT77-AT24</f>
        <v>0</v>
      </c>
      <c r="AU37" s="1">
        <f>'Base Fleet Plan'!AU64+'Base Fleet Plan'!AU77-AU24</f>
        <v>0</v>
      </c>
      <c r="AV37" s="16"/>
    </row>
    <row r="38" spans="4:48">
      <c r="H38" s="17"/>
      <c r="AV38" s="16"/>
    </row>
    <row r="39" spans="4:48">
      <c r="D39" s="1" t="s">
        <v>196</v>
      </c>
      <c r="F39" s="65" t="s">
        <v>169</v>
      </c>
      <c r="H39" s="17"/>
      <c r="I39" s="50">
        <f>SUM(I28:I37)</f>
        <v>2233</v>
      </c>
      <c r="J39" s="50">
        <f t="shared" ref="J39:AU39" si="7">SUM(J28:J37)</f>
        <v>2255</v>
      </c>
      <c r="K39" s="50">
        <f t="shared" si="7"/>
        <v>2278</v>
      </c>
      <c r="L39" s="50">
        <f t="shared" si="7"/>
        <v>2301</v>
      </c>
      <c r="M39" s="50">
        <f t="shared" si="7"/>
        <v>2324</v>
      </c>
      <c r="N39" s="50">
        <f t="shared" si="7"/>
        <v>2345</v>
      </c>
      <c r="O39" s="50">
        <f t="shared" si="7"/>
        <v>2366</v>
      </c>
      <c r="P39" s="50">
        <f t="shared" si="7"/>
        <v>2385</v>
      </c>
      <c r="Q39" s="50">
        <f t="shared" si="7"/>
        <v>2397</v>
      </c>
      <c r="R39" s="50">
        <f t="shared" si="7"/>
        <v>2402</v>
      </c>
      <c r="S39" s="50">
        <f t="shared" si="7"/>
        <v>2401</v>
      </c>
      <c r="T39" s="50">
        <f t="shared" si="7"/>
        <v>2385</v>
      </c>
      <c r="U39" s="50">
        <f t="shared" si="7"/>
        <v>2342</v>
      </c>
      <c r="V39" s="50">
        <f t="shared" si="7"/>
        <v>2272</v>
      </c>
      <c r="W39" s="50">
        <f t="shared" si="7"/>
        <v>2176</v>
      </c>
      <c r="X39" s="50">
        <f t="shared" si="7"/>
        <v>2054</v>
      </c>
      <c r="Y39" s="50">
        <f t="shared" si="7"/>
        <v>1905</v>
      </c>
      <c r="Z39" s="50">
        <f t="shared" si="7"/>
        <v>1704</v>
      </c>
      <c r="AA39" s="50">
        <f t="shared" si="7"/>
        <v>1469</v>
      </c>
      <c r="AB39" s="50">
        <f t="shared" si="7"/>
        <v>1241</v>
      </c>
      <c r="AC39" s="50">
        <f t="shared" si="7"/>
        <v>1019</v>
      </c>
      <c r="AD39" s="50">
        <f t="shared" si="7"/>
        <v>787</v>
      </c>
      <c r="AE39" s="50">
        <f t="shared" si="7"/>
        <v>584</v>
      </c>
      <c r="AF39" s="50">
        <f t="shared" si="7"/>
        <v>408</v>
      </c>
      <c r="AG39" s="50">
        <f t="shared" si="7"/>
        <v>258</v>
      </c>
      <c r="AH39" s="50">
        <f t="shared" si="7"/>
        <v>136</v>
      </c>
      <c r="AI39" s="50">
        <f t="shared" si="7"/>
        <v>41</v>
      </c>
      <c r="AJ39" s="50">
        <f t="shared" si="7"/>
        <v>0</v>
      </c>
      <c r="AK39" s="50">
        <f t="shared" si="7"/>
        <v>0</v>
      </c>
      <c r="AL39" s="50">
        <f t="shared" si="7"/>
        <v>0</v>
      </c>
      <c r="AM39" s="50">
        <f t="shared" si="7"/>
        <v>0</v>
      </c>
      <c r="AN39" s="50">
        <f t="shared" si="7"/>
        <v>0</v>
      </c>
      <c r="AO39" s="50">
        <f t="shared" si="7"/>
        <v>0</v>
      </c>
      <c r="AP39" s="50">
        <f t="shared" si="7"/>
        <v>0</v>
      </c>
      <c r="AQ39" s="50">
        <f t="shared" si="7"/>
        <v>0</v>
      </c>
      <c r="AR39" s="50">
        <f t="shared" si="7"/>
        <v>0</v>
      </c>
      <c r="AS39" s="50">
        <f t="shared" si="7"/>
        <v>0</v>
      </c>
      <c r="AT39" s="50">
        <f t="shared" si="7"/>
        <v>0</v>
      </c>
      <c r="AU39" s="50">
        <f t="shared" si="7"/>
        <v>0</v>
      </c>
      <c r="AV39" s="16"/>
    </row>
    <row r="40" spans="4:48">
      <c r="H40" s="17"/>
      <c r="AV40" s="16"/>
    </row>
    <row r="41" spans="4:48">
      <c r="D41" s="58" t="s">
        <v>75</v>
      </c>
      <c r="E41" s="57"/>
      <c r="F41" s="59" t="s">
        <v>150</v>
      </c>
      <c r="H41" s="17"/>
      <c r="AV41" s="16"/>
    </row>
    <row r="42" spans="4:48">
      <c r="D42" s="6"/>
      <c r="E42" s="53"/>
      <c r="F42" s="35"/>
      <c r="H42" s="17"/>
      <c r="AV42" s="16"/>
    </row>
    <row r="43" spans="4:48">
      <c r="D43" s="1" t="s">
        <v>264</v>
      </c>
      <c r="E43" s="1"/>
      <c r="F43" s="4" t="s">
        <v>169</v>
      </c>
      <c r="H43" s="17"/>
      <c r="I43" s="1">
        <f>ROUND(I$9*'Base Fleet Plan'!I$115,0)</f>
        <v>0</v>
      </c>
      <c r="J43" s="1">
        <f>ROUND(J$9*'Base Fleet Plan'!J$115,0)</f>
        <v>0</v>
      </c>
      <c r="K43" s="1">
        <f>ROUND(K$9*'Base Fleet Plan'!K$115,0)</f>
        <v>0</v>
      </c>
      <c r="L43" s="1">
        <f>ROUND(L$9*'Base Fleet Plan'!L$115,0)</f>
        <v>0</v>
      </c>
      <c r="M43" s="1">
        <f>ROUND(M$9*'Base Fleet Plan'!M$115,0)</f>
        <v>0</v>
      </c>
      <c r="N43" s="1">
        <f>ROUND(N$9*'Base Fleet Plan'!N$115,0)</f>
        <v>3</v>
      </c>
      <c r="O43" s="1">
        <f>ROUND(O$9*'Base Fleet Plan'!O$115,0)</f>
        <v>3</v>
      </c>
      <c r="P43" s="1">
        <f>ROUND(P$9*'Base Fleet Plan'!P$115,0)</f>
        <v>7</v>
      </c>
      <c r="Q43" s="1">
        <f>ROUND(Q$9*'Base Fleet Plan'!Q$115,0)</f>
        <v>17</v>
      </c>
      <c r="R43" s="1">
        <f>ROUND(R$9*'Base Fleet Plan'!R$115,0)</f>
        <v>25</v>
      </c>
      <c r="S43" s="1">
        <f>ROUND(S$9*'Base Fleet Plan'!S$115,0)</f>
        <v>33</v>
      </c>
      <c r="T43" s="1">
        <f>ROUND(T$9*'Base Fleet Plan'!T$115,0)</f>
        <v>54</v>
      </c>
      <c r="U43" s="1">
        <f>ROUND(U$9*'Base Fleet Plan'!U$115,0)</f>
        <v>91</v>
      </c>
      <c r="V43" s="1">
        <f>ROUND(V$9*'Base Fleet Plan'!V$115,0)</f>
        <v>127</v>
      </c>
      <c r="W43" s="1">
        <f>ROUND(W$9*'Base Fleet Plan'!W$115,0)</f>
        <v>164</v>
      </c>
      <c r="X43" s="1">
        <f>ROUND(X$9*'Base Fleet Plan'!X$115,0)</f>
        <v>200</v>
      </c>
      <c r="Y43" s="1">
        <f>ROUND(Y$9*'Base Fleet Plan'!Y$115,0)</f>
        <v>237</v>
      </c>
      <c r="Z43" s="1">
        <f>ROUND(Z$9*'Base Fleet Plan'!Z$115,0)</f>
        <v>311</v>
      </c>
      <c r="AA43" s="1">
        <f>ROUND(AA$9*'Base Fleet Plan'!AA$115,0)</f>
        <v>367</v>
      </c>
      <c r="AB43" s="1">
        <f>ROUND(AB$9*'Base Fleet Plan'!AB$115,0)</f>
        <v>366</v>
      </c>
      <c r="AC43" s="1">
        <f>ROUND(AC$9*'Base Fleet Plan'!AC$115,0)</f>
        <v>368</v>
      </c>
      <c r="AD43" s="1">
        <f>ROUND(AD$9*'Base Fleet Plan'!AD$115,0)</f>
        <v>398</v>
      </c>
      <c r="AE43" s="1">
        <f>ROUND(AE$9*'Base Fleet Plan'!AE$115,0)</f>
        <v>399</v>
      </c>
      <c r="AF43" s="1">
        <f>ROUND(AF$9*'Base Fleet Plan'!AF$115,0)</f>
        <v>401</v>
      </c>
      <c r="AG43" s="1">
        <f>ROUND(AG$9*'Base Fleet Plan'!AG$115,0)</f>
        <v>402</v>
      </c>
      <c r="AH43" s="1">
        <f>ROUND(AH$9*'Base Fleet Plan'!AH$115,0)</f>
        <v>402</v>
      </c>
      <c r="AI43" s="1">
        <f>ROUND(AI$9*'Base Fleet Plan'!AI$115,0)</f>
        <v>403</v>
      </c>
      <c r="AJ43" s="1">
        <f>ROUND(AJ$9*'Base Fleet Plan'!AJ$115,0)</f>
        <v>405</v>
      </c>
      <c r="AK43" s="1">
        <f>ROUND(AK$9*'Base Fleet Plan'!AK$115,0)</f>
        <v>406</v>
      </c>
      <c r="AL43" s="1">
        <f>ROUND(AL$9*'Base Fleet Plan'!AL$115,0)</f>
        <v>405</v>
      </c>
      <c r="AM43" s="1">
        <f>ROUND(AM$9*'Base Fleet Plan'!AM$115,0)</f>
        <v>408</v>
      </c>
      <c r="AN43" s="1">
        <f>ROUND(AN$9*'Base Fleet Plan'!AN$115,0)</f>
        <v>438</v>
      </c>
      <c r="AO43" s="1">
        <f>ROUND(AO$9*'Base Fleet Plan'!AO$115,0)</f>
        <v>440</v>
      </c>
      <c r="AP43" s="1">
        <f>ROUND(AP$9*'Base Fleet Plan'!AP$115,0)</f>
        <v>442</v>
      </c>
      <c r="AQ43" s="1">
        <f>ROUND(AQ$9*'Base Fleet Plan'!AQ$115,0)</f>
        <v>444</v>
      </c>
      <c r="AR43" s="1">
        <f>ROUND(AR$9*'Base Fleet Plan'!AR$115,0)</f>
        <v>444</v>
      </c>
      <c r="AS43" s="1">
        <f>ROUND(AS$9*'Base Fleet Plan'!AS$115,0)</f>
        <v>445</v>
      </c>
      <c r="AT43" s="1">
        <f>ROUND(AT$9*'Base Fleet Plan'!AT$115,0)</f>
        <v>448</v>
      </c>
      <c r="AU43" s="1">
        <f>ROUND(AU$9*'Base Fleet Plan'!AU$115,0)</f>
        <v>449</v>
      </c>
      <c r="AV43" s="16"/>
    </row>
    <row r="44" spans="4:48">
      <c r="D44" s="6"/>
      <c r="E44" s="53"/>
      <c r="F44" s="35"/>
      <c r="H44" s="17"/>
      <c r="AV44" s="16"/>
    </row>
    <row r="45" spans="4:48">
      <c r="D45" s="1" t="s">
        <v>265</v>
      </c>
      <c r="E45" s="1"/>
      <c r="F45" s="4" t="s">
        <v>169</v>
      </c>
      <c r="H45" s="17"/>
      <c r="I45" s="63">
        <f>I43+H54</f>
        <v>0</v>
      </c>
      <c r="J45" s="50">
        <f>J43</f>
        <v>0</v>
      </c>
      <c r="K45" s="50">
        <f t="shared" ref="K45:O45" si="8">K43</f>
        <v>0</v>
      </c>
      <c r="L45" s="50">
        <f t="shared" si="8"/>
        <v>0</v>
      </c>
      <c r="M45" s="50">
        <f t="shared" si="8"/>
        <v>0</v>
      </c>
      <c r="N45" s="50">
        <f t="shared" si="8"/>
        <v>3</v>
      </c>
      <c r="O45" s="50">
        <f t="shared" si="8"/>
        <v>3</v>
      </c>
      <c r="P45" s="50">
        <f>P43</f>
        <v>7</v>
      </c>
      <c r="Q45" s="50">
        <f>Q43</f>
        <v>17</v>
      </c>
      <c r="R45" s="50">
        <f t="shared" ref="R45:V45" si="9">R43</f>
        <v>25</v>
      </c>
      <c r="S45" s="50">
        <f t="shared" si="9"/>
        <v>33</v>
      </c>
      <c r="T45" s="50">
        <f t="shared" si="9"/>
        <v>54</v>
      </c>
      <c r="U45" s="50">
        <f t="shared" si="9"/>
        <v>91</v>
      </c>
      <c r="V45" s="50">
        <f t="shared" si="9"/>
        <v>127</v>
      </c>
      <c r="W45" s="50">
        <f>W43</f>
        <v>164</v>
      </c>
      <c r="X45" s="50">
        <f t="shared" ref="X45:AU45" si="10">X43</f>
        <v>200</v>
      </c>
      <c r="Y45" s="50">
        <f t="shared" si="10"/>
        <v>237</v>
      </c>
      <c r="Z45" s="50">
        <f t="shared" si="10"/>
        <v>311</v>
      </c>
      <c r="AA45" s="50">
        <f t="shared" si="10"/>
        <v>367</v>
      </c>
      <c r="AB45" s="50">
        <f t="shared" si="10"/>
        <v>366</v>
      </c>
      <c r="AC45" s="50">
        <f t="shared" si="10"/>
        <v>368</v>
      </c>
      <c r="AD45" s="50">
        <f t="shared" si="10"/>
        <v>398</v>
      </c>
      <c r="AE45" s="50">
        <f t="shared" si="10"/>
        <v>399</v>
      </c>
      <c r="AF45" s="50">
        <f t="shared" si="10"/>
        <v>401</v>
      </c>
      <c r="AG45" s="50">
        <f t="shared" si="10"/>
        <v>402</v>
      </c>
      <c r="AH45" s="50">
        <f t="shared" si="10"/>
        <v>402</v>
      </c>
      <c r="AI45" s="50">
        <f t="shared" si="10"/>
        <v>403</v>
      </c>
      <c r="AJ45" s="50">
        <f t="shared" si="10"/>
        <v>405</v>
      </c>
      <c r="AK45" s="50">
        <f t="shared" si="10"/>
        <v>406</v>
      </c>
      <c r="AL45" s="50">
        <f t="shared" si="10"/>
        <v>405</v>
      </c>
      <c r="AM45" s="50">
        <f t="shared" si="10"/>
        <v>408</v>
      </c>
      <c r="AN45" s="50">
        <f t="shared" si="10"/>
        <v>438</v>
      </c>
      <c r="AO45" s="50">
        <f t="shared" si="10"/>
        <v>440</v>
      </c>
      <c r="AP45" s="50">
        <f t="shared" si="10"/>
        <v>442</v>
      </c>
      <c r="AQ45" s="50">
        <f t="shared" si="10"/>
        <v>444</v>
      </c>
      <c r="AR45" s="50">
        <f t="shared" si="10"/>
        <v>444</v>
      </c>
      <c r="AS45" s="50">
        <f t="shared" si="10"/>
        <v>445</v>
      </c>
      <c r="AT45" s="50">
        <f t="shared" si="10"/>
        <v>448</v>
      </c>
      <c r="AU45" s="50">
        <f t="shared" si="10"/>
        <v>449</v>
      </c>
      <c r="AV45" s="16"/>
    </row>
    <row r="46" spans="4:48">
      <c r="D46" s="1" t="s">
        <v>266</v>
      </c>
      <c r="E46" s="1"/>
      <c r="F46" s="4" t="s">
        <v>169</v>
      </c>
      <c r="H46" s="17"/>
      <c r="I46" s="63">
        <v>0</v>
      </c>
      <c r="J46" s="50">
        <f>I45</f>
        <v>0</v>
      </c>
      <c r="K46" s="50">
        <f t="shared" ref="K46:O46" si="11">J45</f>
        <v>0</v>
      </c>
      <c r="L46" s="50">
        <f t="shared" si="11"/>
        <v>0</v>
      </c>
      <c r="M46" s="50">
        <f t="shared" si="11"/>
        <v>0</v>
      </c>
      <c r="N46" s="50">
        <f t="shared" si="11"/>
        <v>0</v>
      </c>
      <c r="O46" s="50">
        <f t="shared" si="11"/>
        <v>3</v>
      </c>
      <c r="P46" s="50">
        <f>O45</f>
        <v>3</v>
      </c>
      <c r="Q46" s="50">
        <f>P45</f>
        <v>7</v>
      </c>
      <c r="R46" s="50">
        <f t="shared" ref="R46:V46" si="12">Q45</f>
        <v>17</v>
      </c>
      <c r="S46" s="50">
        <f t="shared" si="12"/>
        <v>25</v>
      </c>
      <c r="T46" s="50">
        <f t="shared" si="12"/>
        <v>33</v>
      </c>
      <c r="U46" s="50">
        <f t="shared" si="12"/>
        <v>54</v>
      </c>
      <c r="V46" s="50">
        <f t="shared" si="12"/>
        <v>91</v>
      </c>
      <c r="W46" s="50">
        <f>V45</f>
        <v>127</v>
      </c>
      <c r="X46" s="50">
        <f t="shared" ref="X46:AU54" si="13">W45</f>
        <v>164</v>
      </c>
      <c r="Y46" s="50">
        <f t="shared" si="13"/>
        <v>200</v>
      </c>
      <c r="Z46" s="50">
        <f t="shared" si="13"/>
        <v>237</v>
      </c>
      <c r="AA46" s="50">
        <f t="shared" si="13"/>
        <v>311</v>
      </c>
      <c r="AB46" s="50">
        <f t="shared" si="13"/>
        <v>367</v>
      </c>
      <c r="AC46" s="50">
        <f t="shared" si="13"/>
        <v>366</v>
      </c>
      <c r="AD46" s="50">
        <f t="shared" si="13"/>
        <v>368</v>
      </c>
      <c r="AE46" s="50">
        <f t="shared" si="13"/>
        <v>398</v>
      </c>
      <c r="AF46" s="50">
        <f t="shared" si="13"/>
        <v>399</v>
      </c>
      <c r="AG46" s="50">
        <f t="shared" si="13"/>
        <v>401</v>
      </c>
      <c r="AH46" s="50">
        <f t="shared" si="13"/>
        <v>402</v>
      </c>
      <c r="AI46" s="50">
        <f t="shared" si="13"/>
        <v>402</v>
      </c>
      <c r="AJ46" s="50">
        <f t="shared" si="13"/>
        <v>403</v>
      </c>
      <c r="AK46" s="50">
        <f t="shared" si="13"/>
        <v>405</v>
      </c>
      <c r="AL46" s="50">
        <f t="shared" si="13"/>
        <v>406</v>
      </c>
      <c r="AM46" s="50">
        <f t="shared" si="13"/>
        <v>405</v>
      </c>
      <c r="AN46" s="50">
        <f t="shared" si="13"/>
        <v>408</v>
      </c>
      <c r="AO46" s="50">
        <f t="shared" si="13"/>
        <v>438</v>
      </c>
      <c r="AP46" s="50">
        <f t="shared" si="13"/>
        <v>440</v>
      </c>
      <c r="AQ46" s="50">
        <f t="shared" si="13"/>
        <v>442</v>
      </c>
      <c r="AR46" s="50">
        <f t="shared" si="13"/>
        <v>444</v>
      </c>
      <c r="AS46" s="50">
        <f t="shared" si="13"/>
        <v>444</v>
      </c>
      <c r="AT46" s="50">
        <f t="shared" si="13"/>
        <v>445</v>
      </c>
      <c r="AU46" s="50">
        <f t="shared" si="13"/>
        <v>448</v>
      </c>
      <c r="AV46" s="16"/>
    </row>
    <row r="47" spans="4:48">
      <c r="D47" s="1" t="s">
        <v>267</v>
      </c>
      <c r="E47" s="1"/>
      <c r="F47" s="4" t="s">
        <v>169</v>
      </c>
      <c r="H47" s="17"/>
      <c r="I47" s="63">
        <v>0</v>
      </c>
      <c r="J47" s="50">
        <f t="shared" ref="J47:Y54" si="14">I46</f>
        <v>0</v>
      </c>
      <c r="K47" s="50">
        <f t="shared" si="14"/>
        <v>0</v>
      </c>
      <c r="L47" s="50">
        <f t="shared" si="14"/>
        <v>0</v>
      </c>
      <c r="M47" s="50">
        <f t="shared" si="14"/>
        <v>0</v>
      </c>
      <c r="N47" s="50">
        <f t="shared" si="14"/>
        <v>0</v>
      </c>
      <c r="O47" s="50">
        <f t="shared" si="14"/>
        <v>0</v>
      </c>
      <c r="P47" s="50">
        <f t="shared" si="14"/>
        <v>3</v>
      </c>
      <c r="Q47" s="50">
        <f t="shared" si="14"/>
        <v>3</v>
      </c>
      <c r="R47" s="50">
        <f t="shared" si="14"/>
        <v>7</v>
      </c>
      <c r="S47" s="50">
        <f t="shared" si="14"/>
        <v>17</v>
      </c>
      <c r="T47" s="50">
        <f t="shared" si="14"/>
        <v>25</v>
      </c>
      <c r="U47" s="50">
        <f t="shared" si="14"/>
        <v>33</v>
      </c>
      <c r="V47" s="50">
        <f t="shared" si="14"/>
        <v>54</v>
      </c>
      <c r="W47" s="50">
        <f t="shared" si="14"/>
        <v>91</v>
      </c>
      <c r="X47" s="50">
        <f t="shared" si="14"/>
        <v>127</v>
      </c>
      <c r="Y47" s="50">
        <f t="shared" si="14"/>
        <v>164</v>
      </c>
      <c r="Z47" s="50">
        <f t="shared" si="13"/>
        <v>200</v>
      </c>
      <c r="AA47" s="50">
        <f t="shared" si="13"/>
        <v>237</v>
      </c>
      <c r="AB47" s="50">
        <f t="shared" si="13"/>
        <v>311</v>
      </c>
      <c r="AC47" s="50">
        <f t="shared" si="13"/>
        <v>367</v>
      </c>
      <c r="AD47" s="50">
        <f t="shared" si="13"/>
        <v>366</v>
      </c>
      <c r="AE47" s="50">
        <f t="shared" si="13"/>
        <v>368</v>
      </c>
      <c r="AF47" s="50">
        <f t="shared" si="13"/>
        <v>398</v>
      </c>
      <c r="AG47" s="50">
        <f t="shared" si="13"/>
        <v>399</v>
      </c>
      <c r="AH47" s="50">
        <f t="shared" si="13"/>
        <v>401</v>
      </c>
      <c r="AI47" s="50">
        <f t="shared" si="13"/>
        <v>402</v>
      </c>
      <c r="AJ47" s="50">
        <f t="shared" si="13"/>
        <v>402</v>
      </c>
      <c r="AK47" s="50">
        <f t="shared" si="13"/>
        <v>403</v>
      </c>
      <c r="AL47" s="50">
        <f t="shared" si="13"/>
        <v>405</v>
      </c>
      <c r="AM47" s="50">
        <f t="shared" si="13"/>
        <v>406</v>
      </c>
      <c r="AN47" s="50">
        <f t="shared" si="13"/>
        <v>405</v>
      </c>
      <c r="AO47" s="50">
        <f t="shared" si="13"/>
        <v>408</v>
      </c>
      <c r="AP47" s="50">
        <f t="shared" si="13"/>
        <v>438</v>
      </c>
      <c r="AQ47" s="50">
        <f t="shared" si="13"/>
        <v>440</v>
      </c>
      <c r="AR47" s="50">
        <f t="shared" si="13"/>
        <v>442</v>
      </c>
      <c r="AS47" s="50">
        <f t="shared" si="13"/>
        <v>444</v>
      </c>
      <c r="AT47" s="50">
        <f t="shared" si="13"/>
        <v>444</v>
      </c>
      <c r="AU47" s="50">
        <f t="shared" si="13"/>
        <v>445</v>
      </c>
      <c r="AV47" s="16"/>
    </row>
    <row r="48" spans="4:48">
      <c r="D48" s="1" t="s">
        <v>268</v>
      </c>
      <c r="E48" s="1"/>
      <c r="F48" s="4" t="s">
        <v>169</v>
      </c>
      <c r="H48" s="17"/>
      <c r="I48" s="63">
        <v>0</v>
      </c>
      <c r="J48" s="50">
        <f t="shared" si="14"/>
        <v>0</v>
      </c>
      <c r="K48" s="50">
        <f t="shared" si="14"/>
        <v>0</v>
      </c>
      <c r="L48" s="50">
        <f t="shared" si="14"/>
        <v>0</v>
      </c>
      <c r="M48" s="50">
        <f t="shared" si="14"/>
        <v>0</v>
      </c>
      <c r="N48" s="50">
        <f t="shared" si="14"/>
        <v>0</v>
      </c>
      <c r="O48" s="50">
        <f t="shared" si="14"/>
        <v>0</v>
      </c>
      <c r="P48" s="50">
        <f t="shared" si="14"/>
        <v>0</v>
      </c>
      <c r="Q48" s="50">
        <f t="shared" si="14"/>
        <v>3</v>
      </c>
      <c r="R48" s="50">
        <f t="shared" si="14"/>
        <v>3</v>
      </c>
      <c r="S48" s="50">
        <f t="shared" si="14"/>
        <v>7</v>
      </c>
      <c r="T48" s="50">
        <f t="shared" si="14"/>
        <v>17</v>
      </c>
      <c r="U48" s="50">
        <f t="shared" si="14"/>
        <v>25</v>
      </c>
      <c r="V48" s="50">
        <f t="shared" si="14"/>
        <v>33</v>
      </c>
      <c r="W48" s="50">
        <f t="shared" si="14"/>
        <v>54</v>
      </c>
      <c r="X48" s="50">
        <f t="shared" si="13"/>
        <v>91</v>
      </c>
      <c r="Y48" s="50">
        <f t="shared" si="13"/>
        <v>127</v>
      </c>
      <c r="Z48" s="50">
        <f t="shared" si="13"/>
        <v>164</v>
      </c>
      <c r="AA48" s="50">
        <f t="shared" si="13"/>
        <v>200</v>
      </c>
      <c r="AB48" s="50">
        <f t="shared" si="13"/>
        <v>237</v>
      </c>
      <c r="AC48" s="50">
        <f t="shared" si="13"/>
        <v>311</v>
      </c>
      <c r="AD48" s="50">
        <f t="shared" si="13"/>
        <v>367</v>
      </c>
      <c r="AE48" s="50">
        <f t="shared" si="13"/>
        <v>366</v>
      </c>
      <c r="AF48" s="50">
        <f t="shared" si="13"/>
        <v>368</v>
      </c>
      <c r="AG48" s="50">
        <f t="shared" si="13"/>
        <v>398</v>
      </c>
      <c r="AH48" s="50">
        <f t="shared" si="13"/>
        <v>399</v>
      </c>
      <c r="AI48" s="50">
        <f t="shared" si="13"/>
        <v>401</v>
      </c>
      <c r="AJ48" s="50">
        <f t="shared" si="13"/>
        <v>402</v>
      </c>
      <c r="AK48" s="50">
        <f t="shared" si="13"/>
        <v>402</v>
      </c>
      <c r="AL48" s="50">
        <f t="shared" si="13"/>
        <v>403</v>
      </c>
      <c r="AM48" s="50">
        <f t="shared" si="13"/>
        <v>405</v>
      </c>
      <c r="AN48" s="50">
        <f t="shared" si="13"/>
        <v>406</v>
      </c>
      <c r="AO48" s="50">
        <f t="shared" si="13"/>
        <v>405</v>
      </c>
      <c r="AP48" s="50">
        <f t="shared" si="13"/>
        <v>408</v>
      </c>
      <c r="AQ48" s="50">
        <f t="shared" si="13"/>
        <v>438</v>
      </c>
      <c r="AR48" s="50">
        <f t="shared" si="13"/>
        <v>440</v>
      </c>
      <c r="AS48" s="50">
        <f t="shared" si="13"/>
        <v>442</v>
      </c>
      <c r="AT48" s="50">
        <f t="shared" si="13"/>
        <v>444</v>
      </c>
      <c r="AU48" s="50">
        <f t="shared" si="13"/>
        <v>444</v>
      </c>
      <c r="AV48" s="16"/>
    </row>
    <row r="49" spans="4:48">
      <c r="D49" s="1" t="s">
        <v>269</v>
      </c>
      <c r="E49" s="1"/>
      <c r="F49" s="4" t="s">
        <v>169</v>
      </c>
      <c r="H49" s="17"/>
      <c r="I49" s="63">
        <v>0</v>
      </c>
      <c r="J49" s="50">
        <f t="shared" si="14"/>
        <v>0</v>
      </c>
      <c r="K49" s="50">
        <f t="shared" si="14"/>
        <v>0</v>
      </c>
      <c r="L49" s="50">
        <f t="shared" si="14"/>
        <v>0</v>
      </c>
      <c r="M49" s="50">
        <f t="shared" si="14"/>
        <v>0</v>
      </c>
      <c r="N49" s="50">
        <f t="shared" si="14"/>
        <v>0</v>
      </c>
      <c r="O49" s="50">
        <f t="shared" si="14"/>
        <v>0</v>
      </c>
      <c r="P49" s="50">
        <f t="shared" si="14"/>
        <v>0</v>
      </c>
      <c r="Q49" s="50">
        <f t="shared" si="14"/>
        <v>0</v>
      </c>
      <c r="R49" s="50">
        <f t="shared" si="14"/>
        <v>3</v>
      </c>
      <c r="S49" s="50">
        <f t="shared" si="14"/>
        <v>3</v>
      </c>
      <c r="T49" s="50">
        <f t="shared" si="14"/>
        <v>7</v>
      </c>
      <c r="U49" s="50">
        <f t="shared" si="14"/>
        <v>17</v>
      </c>
      <c r="V49" s="50">
        <f t="shared" si="14"/>
        <v>25</v>
      </c>
      <c r="W49" s="50">
        <f t="shared" si="14"/>
        <v>33</v>
      </c>
      <c r="X49" s="50">
        <f t="shared" si="13"/>
        <v>54</v>
      </c>
      <c r="Y49" s="50">
        <f t="shared" si="13"/>
        <v>91</v>
      </c>
      <c r="Z49" s="50">
        <f t="shared" si="13"/>
        <v>127</v>
      </c>
      <c r="AA49" s="50">
        <f t="shared" si="13"/>
        <v>164</v>
      </c>
      <c r="AB49" s="50">
        <f t="shared" si="13"/>
        <v>200</v>
      </c>
      <c r="AC49" s="50">
        <f t="shared" si="13"/>
        <v>237</v>
      </c>
      <c r="AD49" s="50">
        <f t="shared" si="13"/>
        <v>311</v>
      </c>
      <c r="AE49" s="50">
        <f t="shared" si="13"/>
        <v>367</v>
      </c>
      <c r="AF49" s="50">
        <f t="shared" si="13"/>
        <v>366</v>
      </c>
      <c r="AG49" s="50">
        <f t="shared" si="13"/>
        <v>368</v>
      </c>
      <c r="AH49" s="50">
        <f t="shared" si="13"/>
        <v>398</v>
      </c>
      <c r="AI49" s="50">
        <f t="shared" si="13"/>
        <v>399</v>
      </c>
      <c r="AJ49" s="50">
        <f t="shared" si="13"/>
        <v>401</v>
      </c>
      <c r="AK49" s="50">
        <f t="shared" si="13"/>
        <v>402</v>
      </c>
      <c r="AL49" s="50">
        <f t="shared" si="13"/>
        <v>402</v>
      </c>
      <c r="AM49" s="50">
        <f t="shared" si="13"/>
        <v>403</v>
      </c>
      <c r="AN49" s="50">
        <f t="shared" si="13"/>
        <v>405</v>
      </c>
      <c r="AO49" s="50">
        <f t="shared" si="13"/>
        <v>406</v>
      </c>
      <c r="AP49" s="50">
        <f t="shared" si="13"/>
        <v>405</v>
      </c>
      <c r="AQ49" s="50">
        <f t="shared" si="13"/>
        <v>408</v>
      </c>
      <c r="AR49" s="50">
        <f t="shared" si="13"/>
        <v>438</v>
      </c>
      <c r="AS49" s="50">
        <f t="shared" si="13"/>
        <v>440</v>
      </c>
      <c r="AT49" s="50">
        <f t="shared" si="13"/>
        <v>442</v>
      </c>
      <c r="AU49" s="50">
        <f t="shared" si="13"/>
        <v>444</v>
      </c>
      <c r="AV49" s="16"/>
    </row>
    <row r="50" spans="4:48">
      <c r="D50" s="1" t="s">
        <v>270</v>
      </c>
      <c r="E50" s="1"/>
      <c r="F50" s="4" t="s">
        <v>169</v>
      </c>
      <c r="H50" s="17"/>
      <c r="I50" s="63">
        <v>0</v>
      </c>
      <c r="J50" s="50">
        <f t="shared" si="14"/>
        <v>0</v>
      </c>
      <c r="K50" s="50">
        <f t="shared" si="14"/>
        <v>0</v>
      </c>
      <c r="L50" s="50">
        <f t="shared" si="14"/>
        <v>0</v>
      </c>
      <c r="M50" s="50">
        <f t="shared" si="14"/>
        <v>0</v>
      </c>
      <c r="N50" s="50">
        <f t="shared" si="14"/>
        <v>0</v>
      </c>
      <c r="O50" s="50">
        <f t="shared" si="14"/>
        <v>0</v>
      </c>
      <c r="P50" s="50">
        <f t="shared" si="14"/>
        <v>0</v>
      </c>
      <c r="Q50" s="50">
        <f t="shared" si="14"/>
        <v>0</v>
      </c>
      <c r="R50" s="50">
        <f t="shared" si="14"/>
        <v>0</v>
      </c>
      <c r="S50" s="50">
        <f t="shared" si="14"/>
        <v>3</v>
      </c>
      <c r="T50" s="50">
        <f t="shared" si="14"/>
        <v>3</v>
      </c>
      <c r="U50" s="50">
        <f t="shared" si="14"/>
        <v>7</v>
      </c>
      <c r="V50" s="50">
        <f t="shared" si="14"/>
        <v>17</v>
      </c>
      <c r="W50" s="50">
        <f t="shared" si="14"/>
        <v>25</v>
      </c>
      <c r="X50" s="50">
        <f t="shared" si="13"/>
        <v>33</v>
      </c>
      <c r="Y50" s="50">
        <f t="shared" si="13"/>
        <v>54</v>
      </c>
      <c r="Z50" s="50">
        <f t="shared" si="13"/>
        <v>91</v>
      </c>
      <c r="AA50" s="50">
        <f t="shared" si="13"/>
        <v>127</v>
      </c>
      <c r="AB50" s="50">
        <f t="shared" si="13"/>
        <v>164</v>
      </c>
      <c r="AC50" s="50">
        <f t="shared" si="13"/>
        <v>200</v>
      </c>
      <c r="AD50" s="50">
        <f t="shared" si="13"/>
        <v>237</v>
      </c>
      <c r="AE50" s="50">
        <f t="shared" si="13"/>
        <v>311</v>
      </c>
      <c r="AF50" s="50">
        <f t="shared" si="13"/>
        <v>367</v>
      </c>
      <c r="AG50" s="50">
        <f t="shared" si="13"/>
        <v>366</v>
      </c>
      <c r="AH50" s="50">
        <f t="shared" si="13"/>
        <v>368</v>
      </c>
      <c r="AI50" s="50">
        <f t="shared" si="13"/>
        <v>398</v>
      </c>
      <c r="AJ50" s="50">
        <f t="shared" si="13"/>
        <v>399</v>
      </c>
      <c r="AK50" s="50">
        <f t="shared" si="13"/>
        <v>401</v>
      </c>
      <c r="AL50" s="50">
        <f t="shared" si="13"/>
        <v>402</v>
      </c>
      <c r="AM50" s="50">
        <f t="shared" si="13"/>
        <v>402</v>
      </c>
      <c r="AN50" s="50">
        <f t="shared" si="13"/>
        <v>403</v>
      </c>
      <c r="AO50" s="50">
        <f t="shared" si="13"/>
        <v>405</v>
      </c>
      <c r="AP50" s="50">
        <f t="shared" si="13"/>
        <v>406</v>
      </c>
      <c r="AQ50" s="50">
        <f t="shared" si="13"/>
        <v>405</v>
      </c>
      <c r="AR50" s="50">
        <f t="shared" si="13"/>
        <v>408</v>
      </c>
      <c r="AS50" s="50">
        <f t="shared" si="13"/>
        <v>438</v>
      </c>
      <c r="AT50" s="50">
        <f t="shared" si="13"/>
        <v>440</v>
      </c>
      <c r="AU50" s="50">
        <f t="shared" si="13"/>
        <v>442</v>
      </c>
      <c r="AV50" s="16"/>
    </row>
    <row r="51" spans="4:48">
      <c r="D51" s="1" t="s">
        <v>271</v>
      </c>
      <c r="E51" s="1"/>
      <c r="F51" s="4" t="s">
        <v>169</v>
      </c>
      <c r="H51" s="17"/>
      <c r="I51" s="63">
        <v>0</v>
      </c>
      <c r="J51" s="50">
        <f t="shared" si="14"/>
        <v>0</v>
      </c>
      <c r="K51" s="50">
        <f t="shared" si="14"/>
        <v>0</v>
      </c>
      <c r="L51" s="50">
        <f t="shared" si="14"/>
        <v>0</v>
      </c>
      <c r="M51" s="50">
        <f t="shared" si="14"/>
        <v>0</v>
      </c>
      <c r="N51" s="50">
        <f t="shared" si="14"/>
        <v>0</v>
      </c>
      <c r="O51" s="50">
        <f t="shared" si="14"/>
        <v>0</v>
      </c>
      <c r="P51" s="50">
        <f t="shared" si="14"/>
        <v>0</v>
      </c>
      <c r="Q51" s="50">
        <f t="shared" si="14"/>
        <v>0</v>
      </c>
      <c r="R51" s="50">
        <f t="shared" si="14"/>
        <v>0</v>
      </c>
      <c r="S51" s="50">
        <f t="shared" si="14"/>
        <v>0</v>
      </c>
      <c r="T51" s="50">
        <f t="shared" si="14"/>
        <v>3</v>
      </c>
      <c r="U51" s="50">
        <f t="shared" si="14"/>
        <v>3</v>
      </c>
      <c r="V51" s="50">
        <f t="shared" si="14"/>
        <v>7</v>
      </c>
      <c r="W51" s="50">
        <f t="shared" si="14"/>
        <v>17</v>
      </c>
      <c r="X51" s="50">
        <f t="shared" si="13"/>
        <v>25</v>
      </c>
      <c r="Y51" s="50">
        <f t="shared" si="13"/>
        <v>33</v>
      </c>
      <c r="Z51" s="50">
        <f t="shared" si="13"/>
        <v>54</v>
      </c>
      <c r="AA51" s="50">
        <f t="shared" si="13"/>
        <v>91</v>
      </c>
      <c r="AB51" s="50">
        <f t="shared" si="13"/>
        <v>127</v>
      </c>
      <c r="AC51" s="50">
        <f t="shared" si="13"/>
        <v>164</v>
      </c>
      <c r="AD51" s="50">
        <f t="shared" si="13"/>
        <v>200</v>
      </c>
      <c r="AE51" s="50">
        <f t="shared" si="13"/>
        <v>237</v>
      </c>
      <c r="AF51" s="50">
        <f t="shared" si="13"/>
        <v>311</v>
      </c>
      <c r="AG51" s="50">
        <f t="shared" si="13"/>
        <v>367</v>
      </c>
      <c r="AH51" s="50">
        <f t="shared" si="13"/>
        <v>366</v>
      </c>
      <c r="AI51" s="50">
        <f t="shared" si="13"/>
        <v>368</v>
      </c>
      <c r="AJ51" s="50">
        <f t="shared" si="13"/>
        <v>398</v>
      </c>
      <c r="AK51" s="50">
        <f t="shared" si="13"/>
        <v>399</v>
      </c>
      <c r="AL51" s="50">
        <f t="shared" si="13"/>
        <v>401</v>
      </c>
      <c r="AM51" s="50">
        <f t="shared" si="13"/>
        <v>402</v>
      </c>
      <c r="AN51" s="50">
        <f t="shared" si="13"/>
        <v>402</v>
      </c>
      <c r="AO51" s="50">
        <f t="shared" si="13"/>
        <v>403</v>
      </c>
      <c r="AP51" s="50">
        <f t="shared" si="13"/>
        <v>405</v>
      </c>
      <c r="AQ51" s="50">
        <f t="shared" si="13"/>
        <v>406</v>
      </c>
      <c r="AR51" s="50">
        <f t="shared" si="13"/>
        <v>405</v>
      </c>
      <c r="AS51" s="50">
        <f t="shared" si="13"/>
        <v>408</v>
      </c>
      <c r="AT51" s="50">
        <f t="shared" si="13"/>
        <v>438</v>
      </c>
      <c r="AU51" s="50">
        <f t="shared" si="13"/>
        <v>440</v>
      </c>
      <c r="AV51" s="16"/>
    </row>
    <row r="52" spans="4:48">
      <c r="D52" s="1" t="s">
        <v>272</v>
      </c>
      <c r="E52" s="1"/>
      <c r="F52" s="4" t="s">
        <v>169</v>
      </c>
      <c r="H52" s="17"/>
      <c r="I52" s="63">
        <v>0</v>
      </c>
      <c r="J52" s="50">
        <f t="shared" si="14"/>
        <v>0</v>
      </c>
      <c r="K52" s="50">
        <f t="shared" si="14"/>
        <v>0</v>
      </c>
      <c r="L52" s="50">
        <f t="shared" si="14"/>
        <v>0</v>
      </c>
      <c r="M52" s="50">
        <f t="shared" si="14"/>
        <v>0</v>
      </c>
      <c r="N52" s="50">
        <f t="shared" si="14"/>
        <v>0</v>
      </c>
      <c r="O52" s="50">
        <f t="shared" si="14"/>
        <v>0</v>
      </c>
      <c r="P52" s="50">
        <f t="shared" si="14"/>
        <v>0</v>
      </c>
      <c r="Q52" s="50">
        <f t="shared" si="14"/>
        <v>0</v>
      </c>
      <c r="R52" s="50">
        <f t="shared" si="14"/>
        <v>0</v>
      </c>
      <c r="S52" s="50">
        <f t="shared" si="14"/>
        <v>0</v>
      </c>
      <c r="T52" s="50">
        <f t="shared" si="14"/>
        <v>0</v>
      </c>
      <c r="U52" s="50">
        <f t="shared" si="14"/>
        <v>3</v>
      </c>
      <c r="V52" s="50">
        <f t="shared" si="14"/>
        <v>3</v>
      </c>
      <c r="W52" s="50">
        <f t="shared" si="14"/>
        <v>7</v>
      </c>
      <c r="X52" s="50">
        <f t="shared" si="13"/>
        <v>17</v>
      </c>
      <c r="Y52" s="50">
        <f t="shared" si="13"/>
        <v>25</v>
      </c>
      <c r="Z52" s="50">
        <f t="shared" si="13"/>
        <v>33</v>
      </c>
      <c r="AA52" s="50">
        <f t="shared" si="13"/>
        <v>54</v>
      </c>
      <c r="AB52" s="50">
        <f t="shared" si="13"/>
        <v>91</v>
      </c>
      <c r="AC52" s="50">
        <f t="shared" si="13"/>
        <v>127</v>
      </c>
      <c r="AD52" s="50">
        <f t="shared" si="13"/>
        <v>164</v>
      </c>
      <c r="AE52" s="50">
        <f t="shared" si="13"/>
        <v>200</v>
      </c>
      <c r="AF52" s="50">
        <f t="shared" si="13"/>
        <v>237</v>
      </c>
      <c r="AG52" s="50">
        <f t="shared" si="13"/>
        <v>311</v>
      </c>
      <c r="AH52" s="50">
        <f t="shared" si="13"/>
        <v>367</v>
      </c>
      <c r="AI52" s="50">
        <f t="shared" si="13"/>
        <v>366</v>
      </c>
      <c r="AJ52" s="50">
        <f t="shared" si="13"/>
        <v>368</v>
      </c>
      <c r="AK52" s="50">
        <f t="shared" si="13"/>
        <v>398</v>
      </c>
      <c r="AL52" s="50">
        <f t="shared" si="13"/>
        <v>399</v>
      </c>
      <c r="AM52" s="50">
        <f t="shared" si="13"/>
        <v>401</v>
      </c>
      <c r="AN52" s="50">
        <f t="shared" si="13"/>
        <v>402</v>
      </c>
      <c r="AO52" s="50">
        <f t="shared" si="13"/>
        <v>402</v>
      </c>
      <c r="AP52" s="50">
        <f t="shared" si="13"/>
        <v>403</v>
      </c>
      <c r="AQ52" s="50">
        <f t="shared" si="13"/>
        <v>405</v>
      </c>
      <c r="AR52" s="50">
        <f t="shared" si="13"/>
        <v>406</v>
      </c>
      <c r="AS52" s="50">
        <f t="shared" si="13"/>
        <v>405</v>
      </c>
      <c r="AT52" s="50">
        <f t="shared" si="13"/>
        <v>408</v>
      </c>
      <c r="AU52" s="50">
        <f t="shared" si="13"/>
        <v>438</v>
      </c>
      <c r="AV52" s="16"/>
    </row>
    <row r="53" spans="4:48">
      <c r="D53" s="1" t="s">
        <v>273</v>
      </c>
      <c r="E53" s="1"/>
      <c r="F53" s="4" t="s">
        <v>169</v>
      </c>
      <c r="H53" s="17"/>
      <c r="I53" s="63">
        <v>0</v>
      </c>
      <c r="J53" s="50">
        <f t="shared" si="14"/>
        <v>0</v>
      </c>
      <c r="K53" s="50">
        <f t="shared" si="14"/>
        <v>0</v>
      </c>
      <c r="L53" s="50">
        <f t="shared" si="14"/>
        <v>0</v>
      </c>
      <c r="M53" s="50">
        <f t="shared" si="14"/>
        <v>0</v>
      </c>
      <c r="N53" s="50">
        <f t="shared" si="14"/>
        <v>0</v>
      </c>
      <c r="O53" s="50">
        <f t="shared" si="14"/>
        <v>0</v>
      </c>
      <c r="P53" s="50">
        <f t="shared" si="14"/>
        <v>0</v>
      </c>
      <c r="Q53" s="50">
        <f t="shared" si="14"/>
        <v>0</v>
      </c>
      <c r="R53" s="50">
        <f t="shared" si="14"/>
        <v>0</v>
      </c>
      <c r="S53" s="50">
        <f t="shared" si="14"/>
        <v>0</v>
      </c>
      <c r="T53" s="50">
        <f t="shared" si="14"/>
        <v>0</v>
      </c>
      <c r="U53" s="50">
        <f t="shared" si="14"/>
        <v>0</v>
      </c>
      <c r="V53" s="50">
        <f t="shared" si="14"/>
        <v>3</v>
      </c>
      <c r="W53" s="50">
        <f t="shared" si="14"/>
        <v>3</v>
      </c>
      <c r="X53" s="50">
        <f t="shared" si="13"/>
        <v>7</v>
      </c>
      <c r="Y53" s="50">
        <f t="shared" si="13"/>
        <v>17</v>
      </c>
      <c r="Z53" s="50">
        <f t="shared" si="13"/>
        <v>25</v>
      </c>
      <c r="AA53" s="50">
        <f t="shared" si="13"/>
        <v>33</v>
      </c>
      <c r="AB53" s="50">
        <f t="shared" si="13"/>
        <v>54</v>
      </c>
      <c r="AC53" s="50">
        <f t="shared" si="13"/>
        <v>91</v>
      </c>
      <c r="AD53" s="50">
        <f t="shared" si="13"/>
        <v>127</v>
      </c>
      <c r="AE53" s="50">
        <f t="shared" si="13"/>
        <v>164</v>
      </c>
      <c r="AF53" s="50">
        <f t="shared" si="13"/>
        <v>200</v>
      </c>
      <c r="AG53" s="50">
        <f t="shared" si="13"/>
        <v>237</v>
      </c>
      <c r="AH53" s="50">
        <f t="shared" si="13"/>
        <v>311</v>
      </c>
      <c r="AI53" s="50">
        <f t="shared" si="13"/>
        <v>367</v>
      </c>
      <c r="AJ53" s="50">
        <f t="shared" si="13"/>
        <v>366</v>
      </c>
      <c r="AK53" s="50">
        <f t="shared" si="13"/>
        <v>368</v>
      </c>
      <c r="AL53" s="50">
        <f t="shared" si="13"/>
        <v>398</v>
      </c>
      <c r="AM53" s="50">
        <f t="shared" si="13"/>
        <v>399</v>
      </c>
      <c r="AN53" s="50">
        <f t="shared" si="13"/>
        <v>401</v>
      </c>
      <c r="AO53" s="50">
        <f t="shared" si="13"/>
        <v>402</v>
      </c>
      <c r="AP53" s="50">
        <f t="shared" si="13"/>
        <v>402</v>
      </c>
      <c r="AQ53" s="50">
        <f t="shared" si="13"/>
        <v>403</v>
      </c>
      <c r="AR53" s="50">
        <f t="shared" si="13"/>
        <v>405</v>
      </c>
      <c r="AS53" s="50">
        <f t="shared" si="13"/>
        <v>406</v>
      </c>
      <c r="AT53" s="50">
        <f t="shared" si="13"/>
        <v>405</v>
      </c>
      <c r="AU53" s="50">
        <f t="shared" si="13"/>
        <v>408</v>
      </c>
      <c r="AV53" s="16"/>
    </row>
    <row r="54" spans="4:48">
      <c r="D54" s="1" t="s">
        <v>274</v>
      </c>
      <c r="E54" s="1"/>
      <c r="F54" s="4" t="s">
        <v>169</v>
      </c>
      <c r="H54" s="17"/>
      <c r="I54" s="63">
        <v>0</v>
      </c>
      <c r="J54" s="50">
        <f t="shared" si="14"/>
        <v>0</v>
      </c>
      <c r="K54" s="50">
        <f t="shared" si="14"/>
        <v>0</v>
      </c>
      <c r="L54" s="50">
        <f t="shared" si="14"/>
        <v>0</v>
      </c>
      <c r="M54" s="50">
        <f t="shared" si="14"/>
        <v>0</v>
      </c>
      <c r="N54" s="50">
        <f t="shared" si="14"/>
        <v>0</v>
      </c>
      <c r="O54" s="50">
        <f t="shared" si="14"/>
        <v>0</v>
      </c>
      <c r="P54" s="50">
        <f t="shared" si="14"/>
        <v>0</v>
      </c>
      <c r="Q54" s="50">
        <f t="shared" si="14"/>
        <v>0</v>
      </c>
      <c r="R54" s="50">
        <f t="shared" si="14"/>
        <v>0</v>
      </c>
      <c r="S54" s="50">
        <f t="shared" si="14"/>
        <v>0</v>
      </c>
      <c r="T54" s="50">
        <f t="shared" si="14"/>
        <v>0</v>
      </c>
      <c r="U54" s="50">
        <f t="shared" si="14"/>
        <v>0</v>
      </c>
      <c r="V54" s="50">
        <f t="shared" si="14"/>
        <v>0</v>
      </c>
      <c r="W54" s="50">
        <f t="shared" si="14"/>
        <v>3</v>
      </c>
      <c r="X54" s="50">
        <f t="shared" si="13"/>
        <v>3</v>
      </c>
      <c r="Y54" s="50">
        <f t="shared" si="13"/>
        <v>7</v>
      </c>
      <c r="Z54" s="50">
        <f t="shared" si="13"/>
        <v>17</v>
      </c>
      <c r="AA54" s="50">
        <f t="shared" si="13"/>
        <v>25</v>
      </c>
      <c r="AB54" s="50">
        <f t="shared" si="13"/>
        <v>33</v>
      </c>
      <c r="AC54" s="50">
        <f t="shared" si="13"/>
        <v>54</v>
      </c>
      <c r="AD54" s="50">
        <f t="shared" si="13"/>
        <v>91</v>
      </c>
      <c r="AE54" s="50">
        <f t="shared" si="13"/>
        <v>127</v>
      </c>
      <c r="AF54" s="50">
        <f t="shared" si="13"/>
        <v>164</v>
      </c>
      <c r="AG54" s="50">
        <f t="shared" si="13"/>
        <v>200</v>
      </c>
      <c r="AH54" s="50">
        <f t="shared" si="13"/>
        <v>237</v>
      </c>
      <c r="AI54" s="50">
        <f t="shared" si="13"/>
        <v>311</v>
      </c>
      <c r="AJ54" s="50">
        <f t="shared" si="13"/>
        <v>367</v>
      </c>
      <c r="AK54" s="50">
        <f t="shared" si="13"/>
        <v>366</v>
      </c>
      <c r="AL54" s="50">
        <f t="shared" si="13"/>
        <v>368</v>
      </c>
      <c r="AM54" s="50">
        <f t="shared" si="13"/>
        <v>398</v>
      </c>
      <c r="AN54" s="50">
        <f t="shared" si="13"/>
        <v>399</v>
      </c>
      <c r="AO54" s="50">
        <f t="shared" si="13"/>
        <v>401</v>
      </c>
      <c r="AP54" s="50">
        <f t="shared" si="13"/>
        <v>402</v>
      </c>
      <c r="AQ54" s="50">
        <f t="shared" si="13"/>
        <v>402</v>
      </c>
      <c r="AR54" s="50">
        <f t="shared" si="13"/>
        <v>403</v>
      </c>
      <c r="AS54" s="50">
        <f t="shared" si="13"/>
        <v>405</v>
      </c>
      <c r="AT54" s="50">
        <f t="shared" si="13"/>
        <v>406</v>
      </c>
      <c r="AU54" s="50">
        <f t="shared" si="13"/>
        <v>405</v>
      </c>
      <c r="AV54" s="16"/>
    </row>
    <row r="55" spans="4:48">
      <c r="H55" s="17"/>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16"/>
    </row>
    <row r="56" spans="4:48">
      <c r="D56" s="1" t="s">
        <v>275</v>
      </c>
      <c r="F56" s="4" t="s">
        <v>169</v>
      </c>
      <c r="H56" s="17"/>
      <c r="I56" s="1">
        <f>SUM(I45:I54)</f>
        <v>0</v>
      </c>
      <c r="J56" s="50">
        <f>SUM(J45:J54)</f>
        <v>0</v>
      </c>
      <c r="K56" s="50">
        <f t="shared" ref="K56:O56" si="15">SUM(K45:K54)</f>
        <v>0</v>
      </c>
      <c r="L56" s="50">
        <f t="shared" si="15"/>
        <v>0</v>
      </c>
      <c r="M56" s="50">
        <f t="shared" si="15"/>
        <v>0</v>
      </c>
      <c r="N56" s="50">
        <f t="shared" si="15"/>
        <v>3</v>
      </c>
      <c r="O56" s="50">
        <f t="shared" si="15"/>
        <v>6</v>
      </c>
      <c r="P56" s="50">
        <f>SUM(P45:P54)</f>
        <v>13</v>
      </c>
      <c r="Q56" s="50">
        <f>SUM(Q45:Q54)</f>
        <v>30</v>
      </c>
      <c r="R56" s="50">
        <f t="shared" ref="R56:V56" si="16">SUM(R45:R54)</f>
        <v>55</v>
      </c>
      <c r="S56" s="50">
        <f t="shared" si="16"/>
        <v>88</v>
      </c>
      <c r="T56" s="50">
        <f t="shared" si="16"/>
        <v>142</v>
      </c>
      <c r="U56" s="50">
        <f t="shared" si="16"/>
        <v>233</v>
      </c>
      <c r="V56" s="50">
        <f t="shared" si="16"/>
        <v>360</v>
      </c>
      <c r="W56" s="50">
        <f>SUM(W45:W54)</f>
        <v>524</v>
      </c>
      <c r="X56" s="50">
        <f t="shared" ref="X56:AU56" si="17">SUM(X45:X54)</f>
        <v>721</v>
      </c>
      <c r="Y56" s="50">
        <f t="shared" si="17"/>
        <v>955</v>
      </c>
      <c r="Z56" s="50">
        <f t="shared" si="17"/>
        <v>1259</v>
      </c>
      <c r="AA56" s="50">
        <f t="shared" si="17"/>
        <v>1609</v>
      </c>
      <c r="AB56" s="50">
        <f t="shared" si="17"/>
        <v>1950</v>
      </c>
      <c r="AC56" s="50">
        <f t="shared" si="17"/>
        <v>2285</v>
      </c>
      <c r="AD56" s="50">
        <f t="shared" si="17"/>
        <v>2629</v>
      </c>
      <c r="AE56" s="50">
        <f t="shared" si="17"/>
        <v>2937</v>
      </c>
      <c r="AF56" s="50">
        <f t="shared" si="17"/>
        <v>3211</v>
      </c>
      <c r="AG56" s="50">
        <f t="shared" si="17"/>
        <v>3449</v>
      </c>
      <c r="AH56" s="50">
        <f t="shared" si="17"/>
        <v>3651</v>
      </c>
      <c r="AI56" s="50">
        <f t="shared" si="17"/>
        <v>3817</v>
      </c>
      <c r="AJ56" s="50">
        <f t="shared" si="17"/>
        <v>3911</v>
      </c>
      <c r="AK56" s="50">
        <f t="shared" si="17"/>
        <v>3950</v>
      </c>
      <c r="AL56" s="50">
        <f t="shared" si="17"/>
        <v>3989</v>
      </c>
      <c r="AM56" s="50">
        <f t="shared" si="17"/>
        <v>4029</v>
      </c>
      <c r="AN56" s="50">
        <f t="shared" si="17"/>
        <v>4069</v>
      </c>
      <c r="AO56" s="50">
        <f t="shared" si="17"/>
        <v>4110</v>
      </c>
      <c r="AP56" s="50">
        <f t="shared" si="17"/>
        <v>4151</v>
      </c>
      <c r="AQ56" s="50">
        <f t="shared" si="17"/>
        <v>4193</v>
      </c>
      <c r="AR56" s="50">
        <f t="shared" si="17"/>
        <v>4235</v>
      </c>
      <c r="AS56" s="50">
        <f t="shared" si="17"/>
        <v>4277</v>
      </c>
      <c r="AT56" s="50">
        <f t="shared" si="17"/>
        <v>4320</v>
      </c>
      <c r="AU56" s="50">
        <f t="shared" si="17"/>
        <v>4363</v>
      </c>
      <c r="AV56" s="16"/>
    </row>
    <row r="57" spans="4:48">
      <c r="H57" s="17"/>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16"/>
    </row>
    <row r="58" spans="4:48">
      <c r="D58" s="1" t="s">
        <v>186</v>
      </c>
      <c r="F58" s="4" t="s">
        <v>169</v>
      </c>
      <c r="H58" s="17"/>
      <c r="I58" s="50">
        <f>'Base Fleet Plan'!I87+'Base Fleet Plan'!I100-I45</f>
        <v>299</v>
      </c>
      <c r="J58" s="50">
        <f>'Base Fleet Plan'!J87+'Base Fleet Plan'!J100-J45</f>
        <v>328</v>
      </c>
      <c r="K58" s="50">
        <f>'Base Fleet Plan'!K87+'Base Fleet Plan'!K100-K45</f>
        <v>329</v>
      </c>
      <c r="L58" s="50">
        <f>'Base Fleet Plan'!L87+'Base Fleet Plan'!L100-L45</f>
        <v>330</v>
      </c>
      <c r="M58" s="50">
        <f>'Base Fleet Plan'!M87+'Base Fleet Plan'!M100-M45</f>
        <v>330</v>
      </c>
      <c r="N58" s="50">
        <f>'Base Fleet Plan'!N87+'Base Fleet Plan'!N100-N45</f>
        <v>327</v>
      </c>
      <c r="O58" s="50">
        <f>'Base Fleet Plan'!O87+'Base Fleet Plan'!O100-O45</f>
        <v>327</v>
      </c>
      <c r="P58" s="50">
        <f>'Base Fleet Plan'!P87+'Base Fleet Plan'!P100-P45</f>
        <v>324</v>
      </c>
      <c r="Q58" s="50">
        <f>'Base Fleet Plan'!Q87+'Base Fleet Plan'!Q100-Q45</f>
        <v>314</v>
      </c>
      <c r="R58" s="50">
        <f>'Base Fleet Plan'!R87+'Base Fleet Plan'!R100-R45</f>
        <v>306</v>
      </c>
      <c r="S58" s="50">
        <f>'Base Fleet Plan'!S87+'Base Fleet Plan'!S100-S45</f>
        <v>299</v>
      </c>
      <c r="T58" s="50">
        <f>'Base Fleet Plan'!T87+'Base Fleet Plan'!T100-T45</f>
        <v>307</v>
      </c>
      <c r="U58" s="50">
        <f>'Base Fleet Plan'!U87+'Base Fleet Plan'!U100-U45</f>
        <v>271</v>
      </c>
      <c r="V58" s="50">
        <f>'Base Fleet Plan'!V87+'Base Fleet Plan'!V100-V45</f>
        <v>237</v>
      </c>
      <c r="W58" s="50">
        <f>'Base Fleet Plan'!W87+'Base Fleet Plan'!W100-W45</f>
        <v>200</v>
      </c>
      <c r="X58" s="50">
        <f>'Base Fleet Plan'!X87+'Base Fleet Plan'!X100-X45</f>
        <v>164</v>
      </c>
      <c r="Y58" s="50">
        <f>'Base Fleet Plan'!Y87+'Base Fleet Plan'!Y100-Y45</f>
        <v>128</v>
      </c>
      <c r="Z58" s="50">
        <f>'Base Fleet Plan'!Z87+'Base Fleet Plan'!Z100-Z45</f>
        <v>55</v>
      </c>
      <c r="AA58" s="50">
        <f>'Base Fleet Plan'!AA87+'Base Fleet Plan'!AA100-AA45</f>
        <v>0</v>
      </c>
      <c r="AB58" s="50">
        <f>'Base Fleet Plan'!AB87+'Base Fleet Plan'!AB100-AB45</f>
        <v>0</v>
      </c>
      <c r="AC58" s="50">
        <f>'Base Fleet Plan'!AC87+'Base Fleet Plan'!AC100-AC45</f>
        <v>0</v>
      </c>
      <c r="AD58" s="50">
        <f>'Base Fleet Plan'!AD87+'Base Fleet Plan'!AD100-AD45</f>
        <v>0</v>
      </c>
      <c r="AE58" s="50">
        <f>'Base Fleet Plan'!AE87+'Base Fleet Plan'!AE100-AE45</f>
        <v>0</v>
      </c>
      <c r="AF58" s="50">
        <f>'Base Fleet Plan'!AF87+'Base Fleet Plan'!AF100-AF45</f>
        <v>0</v>
      </c>
      <c r="AG58" s="50">
        <f>'Base Fleet Plan'!AG87+'Base Fleet Plan'!AG100-AG45</f>
        <v>0</v>
      </c>
      <c r="AH58" s="50">
        <f>'Base Fleet Plan'!AH87+'Base Fleet Plan'!AH100-AH45</f>
        <v>0</v>
      </c>
      <c r="AI58" s="50">
        <f>'Base Fleet Plan'!AI87+'Base Fleet Plan'!AI100-AI45</f>
        <v>0</v>
      </c>
      <c r="AJ58" s="50">
        <f>'Base Fleet Plan'!AJ87+'Base Fleet Plan'!AJ100-AJ45</f>
        <v>0</v>
      </c>
      <c r="AK58" s="50">
        <f>'Base Fleet Plan'!AK87+'Base Fleet Plan'!AK100-AK45</f>
        <v>0</v>
      </c>
      <c r="AL58" s="50">
        <f>'Base Fleet Plan'!AL87+'Base Fleet Plan'!AL100-AL45</f>
        <v>0</v>
      </c>
      <c r="AM58" s="50">
        <f>'Base Fleet Plan'!AM87+'Base Fleet Plan'!AM100-AM45</f>
        <v>0</v>
      </c>
      <c r="AN58" s="50">
        <f>'Base Fleet Plan'!AN87+'Base Fleet Plan'!AN100-AN45</f>
        <v>0</v>
      </c>
      <c r="AO58" s="50">
        <f>'Base Fleet Plan'!AO87+'Base Fleet Plan'!AO100-AO45</f>
        <v>0</v>
      </c>
      <c r="AP58" s="50">
        <f>'Base Fleet Plan'!AP87+'Base Fleet Plan'!AP100-AP45</f>
        <v>0</v>
      </c>
      <c r="AQ58" s="50">
        <f>'Base Fleet Plan'!AQ87+'Base Fleet Plan'!AQ100-AQ45</f>
        <v>0</v>
      </c>
      <c r="AR58" s="50">
        <f>'Base Fleet Plan'!AR87+'Base Fleet Plan'!AR100-AR45</f>
        <v>0</v>
      </c>
      <c r="AS58" s="50">
        <f>'Base Fleet Plan'!AS87+'Base Fleet Plan'!AS100-AS45</f>
        <v>0</v>
      </c>
      <c r="AT58" s="50">
        <f>'Base Fleet Plan'!AT87+'Base Fleet Plan'!AT100-AT45</f>
        <v>0</v>
      </c>
      <c r="AU58" s="50">
        <f>'Base Fleet Plan'!AU87+'Base Fleet Plan'!AU100-AU45</f>
        <v>0</v>
      </c>
      <c r="AV58" s="16"/>
    </row>
    <row r="59" spans="4:48">
      <c r="D59" s="1" t="s">
        <v>187</v>
      </c>
      <c r="F59" s="4" t="s">
        <v>169</v>
      </c>
      <c r="H59" s="17"/>
      <c r="I59" s="50">
        <f>'Base Fleet Plan'!I88+'Base Fleet Plan'!I101-I46</f>
        <v>299</v>
      </c>
      <c r="J59" s="50">
        <f>'Base Fleet Plan'!J88+'Base Fleet Plan'!J101-J46</f>
        <v>299</v>
      </c>
      <c r="K59" s="50">
        <f>'Base Fleet Plan'!K88+'Base Fleet Plan'!K101-K46</f>
        <v>328</v>
      </c>
      <c r="L59" s="50">
        <f>'Base Fleet Plan'!L88+'Base Fleet Plan'!L101-L46</f>
        <v>329</v>
      </c>
      <c r="M59" s="50">
        <f>'Base Fleet Plan'!M88+'Base Fleet Plan'!M101-M46</f>
        <v>330</v>
      </c>
      <c r="N59" s="50">
        <f>'Base Fleet Plan'!N88+'Base Fleet Plan'!N101-N46</f>
        <v>330</v>
      </c>
      <c r="O59" s="50">
        <f>'Base Fleet Plan'!O88+'Base Fleet Plan'!O101-O46</f>
        <v>327</v>
      </c>
      <c r="P59" s="50">
        <f>'Base Fleet Plan'!P88+'Base Fleet Plan'!P101-P46</f>
        <v>327</v>
      </c>
      <c r="Q59" s="50">
        <f>'Base Fleet Plan'!Q88+'Base Fleet Plan'!Q101-Q46</f>
        <v>324</v>
      </c>
      <c r="R59" s="50">
        <f>'Base Fleet Plan'!R88+'Base Fleet Plan'!R101-R46</f>
        <v>314</v>
      </c>
      <c r="S59" s="50">
        <f>'Base Fleet Plan'!S88+'Base Fleet Plan'!S101-S46</f>
        <v>306</v>
      </c>
      <c r="T59" s="50">
        <f>'Base Fleet Plan'!T88+'Base Fleet Plan'!T101-T46</f>
        <v>299</v>
      </c>
      <c r="U59" s="50">
        <f>'Base Fleet Plan'!U88+'Base Fleet Plan'!U101-U46</f>
        <v>307</v>
      </c>
      <c r="V59" s="50">
        <f>'Base Fleet Plan'!V88+'Base Fleet Plan'!V101-V46</f>
        <v>271</v>
      </c>
      <c r="W59" s="50">
        <f>'Base Fleet Plan'!W88+'Base Fleet Plan'!W101-W46</f>
        <v>237</v>
      </c>
      <c r="X59" s="50">
        <f>'Base Fleet Plan'!X88+'Base Fleet Plan'!X101-X46</f>
        <v>200</v>
      </c>
      <c r="Y59" s="50">
        <f>'Base Fleet Plan'!Y88+'Base Fleet Plan'!Y101-Y46</f>
        <v>164</v>
      </c>
      <c r="Z59" s="50">
        <f>'Base Fleet Plan'!Z88+'Base Fleet Plan'!Z101-Z46</f>
        <v>128</v>
      </c>
      <c r="AA59" s="50">
        <f>'Base Fleet Plan'!AA88+'Base Fleet Plan'!AA101-AA46</f>
        <v>55</v>
      </c>
      <c r="AB59" s="50">
        <f>'Base Fleet Plan'!AB88+'Base Fleet Plan'!AB101-AB46</f>
        <v>0</v>
      </c>
      <c r="AC59" s="50">
        <f>'Base Fleet Plan'!AC88+'Base Fleet Plan'!AC101-AC46</f>
        <v>0</v>
      </c>
      <c r="AD59" s="50">
        <f>'Base Fleet Plan'!AD88+'Base Fleet Plan'!AD101-AD46</f>
        <v>0</v>
      </c>
      <c r="AE59" s="50">
        <f>'Base Fleet Plan'!AE88+'Base Fleet Plan'!AE101-AE46</f>
        <v>0</v>
      </c>
      <c r="AF59" s="50">
        <f>'Base Fleet Plan'!AF88+'Base Fleet Plan'!AF101-AF46</f>
        <v>0</v>
      </c>
      <c r="AG59" s="50">
        <f>'Base Fleet Plan'!AG88+'Base Fleet Plan'!AG101-AG46</f>
        <v>0</v>
      </c>
      <c r="AH59" s="50">
        <f>'Base Fleet Plan'!AH88+'Base Fleet Plan'!AH101-AH46</f>
        <v>0</v>
      </c>
      <c r="AI59" s="50">
        <f>'Base Fleet Plan'!AI88+'Base Fleet Plan'!AI101-AI46</f>
        <v>0</v>
      </c>
      <c r="AJ59" s="50">
        <f>'Base Fleet Plan'!AJ88+'Base Fleet Plan'!AJ101-AJ46</f>
        <v>0</v>
      </c>
      <c r="AK59" s="50">
        <f>'Base Fleet Plan'!AK88+'Base Fleet Plan'!AK101-AK46</f>
        <v>0</v>
      </c>
      <c r="AL59" s="50">
        <f>'Base Fleet Plan'!AL88+'Base Fleet Plan'!AL101-AL46</f>
        <v>0</v>
      </c>
      <c r="AM59" s="50">
        <f>'Base Fleet Plan'!AM88+'Base Fleet Plan'!AM101-AM46</f>
        <v>0</v>
      </c>
      <c r="AN59" s="50">
        <f>'Base Fleet Plan'!AN88+'Base Fleet Plan'!AN101-AN46</f>
        <v>0</v>
      </c>
      <c r="AO59" s="50">
        <f>'Base Fleet Plan'!AO88+'Base Fleet Plan'!AO101-AO46</f>
        <v>0</v>
      </c>
      <c r="AP59" s="50">
        <f>'Base Fleet Plan'!AP88+'Base Fleet Plan'!AP101-AP46</f>
        <v>0</v>
      </c>
      <c r="AQ59" s="50">
        <f>'Base Fleet Plan'!AQ88+'Base Fleet Plan'!AQ101-AQ46</f>
        <v>0</v>
      </c>
      <c r="AR59" s="50">
        <f>'Base Fleet Plan'!AR88+'Base Fleet Plan'!AR101-AR46</f>
        <v>0</v>
      </c>
      <c r="AS59" s="50">
        <f>'Base Fleet Plan'!AS88+'Base Fleet Plan'!AS101-AS46</f>
        <v>0</v>
      </c>
      <c r="AT59" s="50">
        <f>'Base Fleet Plan'!AT88+'Base Fleet Plan'!AT101-AT46</f>
        <v>0</v>
      </c>
      <c r="AU59" s="50">
        <f>'Base Fleet Plan'!AU88+'Base Fleet Plan'!AU101-AU46</f>
        <v>0</v>
      </c>
      <c r="AV59" s="16"/>
    </row>
    <row r="60" spans="4:48">
      <c r="D60" s="1" t="s">
        <v>188</v>
      </c>
      <c r="F60" s="4" t="s">
        <v>169</v>
      </c>
      <c r="H60" s="17"/>
      <c r="I60" s="50">
        <f>'Base Fleet Plan'!I89+'Base Fleet Plan'!I102-I47</f>
        <v>299</v>
      </c>
      <c r="J60" s="50">
        <f>'Base Fleet Plan'!J89+'Base Fleet Plan'!J102-J47</f>
        <v>299</v>
      </c>
      <c r="K60" s="50">
        <f>'Base Fleet Plan'!K89+'Base Fleet Plan'!K102-K47</f>
        <v>299</v>
      </c>
      <c r="L60" s="50">
        <f>'Base Fleet Plan'!L89+'Base Fleet Plan'!L102-L47</f>
        <v>328</v>
      </c>
      <c r="M60" s="50">
        <f>'Base Fleet Plan'!M89+'Base Fleet Plan'!M102-M47</f>
        <v>329</v>
      </c>
      <c r="N60" s="50">
        <f>'Base Fleet Plan'!N89+'Base Fleet Plan'!N102-N47</f>
        <v>330</v>
      </c>
      <c r="O60" s="50">
        <f>'Base Fleet Plan'!O89+'Base Fleet Plan'!O102-O47</f>
        <v>330</v>
      </c>
      <c r="P60" s="50">
        <f>'Base Fleet Plan'!P89+'Base Fleet Plan'!P102-P47</f>
        <v>327</v>
      </c>
      <c r="Q60" s="50">
        <f>'Base Fleet Plan'!Q89+'Base Fleet Plan'!Q102-Q47</f>
        <v>327</v>
      </c>
      <c r="R60" s="50">
        <f>'Base Fleet Plan'!R89+'Base Fleet Plan'!R102-R47</f>
        <v>324</v>
      </c>
      <c r="S60" s="50">
        <f>'Base Fleet Plan'!S89+'Base Fleet Plan'!S102-S47</f>
        <v>314</v>
      </c>
      <c r="T60" s="50">
        <f>'Base Fleet Plan'!T89+'Base Fleet Plan'!T102-T47</f>
        <v>306</v>
      </c>
      <c r="U60" s="50">
        <f>'Base Fleet Plan'!U89+'Base Fleet Plan'!U102-U47</f>
        <v>299</v>
      </c>
      <c r="V60" s="50">
        <f>'Base Fleet Plan'!V89+'Base Fleet Plan'!V102-V47</f>
        <v>307</v>
      </c>
      <c r="W60" s="50">
        <f>'Base Fleet Plan'!W89+'Base Fleet Plan'!W102-W47</f>
        <v>271</v>
      </c>
      <c r="X60" s="50">
        <f>'Base Fleet Plan'!X89+'Base Fleet Plan'!X102-X47</f>
        <v>237</v>
      </c>
      <c r="Y60" s="50">
        <f>'Base Fleet Plan'!Y89+'Base Fleet Plan'!Y102-Y47</f>
        <v>200</v>
      </c>
      <c r="Z60" s="50">
        <f>'Base Fleet Plan'!Z89+'Base Fleet Plan'!Z102-Z47</f>
        <v>164</v>
      </c>
      <c r="AA60" s="50">
        <f>'Base Fleet Plan'!AA89+'Base Fleet Plan'!AA102-AA47</f>
        <v>128</v>
      </c>
      <c r="AB60" s="50">
        <f>'Base Fleet Plan'!AB89+'Base Fleet Plan'!AB102-AB47</f>
        <v>55</v>
      </c>
      <c r="AC60" s="50">
        <f>'Base Fleet Plan'!AC89+'Base Fleet Plan'!AC102-AC47</f>
        <v>0</v>
      </c>
      <c r="AD60" s="50">
        <f>'Base Fleet Plan'!AD89+'Base Fleet Plan'!AD102-AD47</f>
        <v>0</v>
      </c>
      <c r="AE60" s="50">
        <f>'Base Fleet Plan'!AE89+'Base Fleet Plan'!AE102-AE47</f>
        <v>0</v>
      </c>
      <c r="AF60" s="50">
        <f>'Base Fleet Plan'!AF89+'Base Fleet Plan'!AF102-AF47</f>
        <v>0</v>
      </c>
      <c r="AG60" s="50">
        <f>'Base Fleet Plan'!AG89+'Base Fleet Plan'!AG102-AG47</f>
        <v>0</v>
      </c>
      <c r="AH60" s="50">
        <f>'Base Fleet Plan'!AH89+'Base Fleet Plan'!AH102-AH47</f>
        <v>0</v>
      </c>
      <c r="AI60" s="50">
        <f>'Base Fleet Plan'!AI89+'Base Fleet Plan'!AI102-AI47</f>
        <v>0</v>
      </c>
      <c r="AJ60" s="50">
        <f>'Base Fleet Plan'!AJ89+'Base Fleet Plan'!AJ102-AJ47</f>
        <v>0</v>
      </c>
      <c r="AK60" s="50">
        <f>'Base Fleet Plan'!AK89+'Base Fleet Plan'!AK102-AK47</f>
        <v>0</v>
      </c>
      <c r="AL60" s="50">
        <f>'Base Fleet Plan'!AL89+'Base Fleet Plan'!AL102-AL47</f>
        <v>0</v>
      </c>
      <c r="AM60" s="50">
        <f>'Base Fleet Plan'!AM89+'Base Fleet Plan'!AM102-AM47</f>
        <v>0</v>
      </c>
      <c r="AN60" s="50">
        <f>'Base Fleet Plan'!AN89+'Base Fleet Plan'!AN102-AN47</f>
        <v>0</v>
      </c>
      <c r="AO60" s="50">
        <f>'Base Fleet Plan'!AO89+'Base Fleet Plan'!AO102-AO47</f>
        <v>0</v>
      </c>
      <c r="AP60" s="50">
        <f>'Base Fleet Plan'!AP89+'Base Fleet Plan'!AP102-AP47</f>
        <v>0</v>
      </c>
      <c r="AQ60" s="50">
        <f>'Base Fleet Plan'!AQ89+'Base Fleet Plan'!AQ102-AQ47</f>
        <v>0</v>
      </c>
      <c r="AR60" s="50">
        <f>'Base Fleet Plan'!AR89+'Base Fleet Plan'!AR102-AR47</f>
        <v>0</v>
      </c>
      <c r="AS60" s="50">
        <f>'Base Fleet Plan'!AS89+'Base Fleet Plan'!AS102-AS47</f>
        <v>0</v>
      </c>
      <c r="AT60" s="50">
        <f>'Base Fleet Plan'!AT89+'Base Fleet Plan'!AT102-AT47</f>
        <v>0</v>
      </c>
      <c r="AU60" s="50">
        <f>'Base Fleet Plan'!AU89+'Base Fleet Plan'!AU102-AU47</f>
        <v>0</v>
      </c>
      <c r="AV60" s="16"/>
    </row>
    <row r="61" spans="4:48">
      <c r="D61" s="1" t="s">
        <v>189</v>
      </c>
      <c r="F61" s="4" t="s">
        <v>169</v>
      </c>
      <c r="H61" s="17"/>
      <c r="I61" s="50">
        <f>'Base Fleet Plan'!I90+'Base Fleet Plan'!I103-I48</f>
        <v>299</v>
      </c>
      <c r="J61" s="50">
        <f>'Base Fleet Plan'!J90+'Base Fleet Plan'!J103-J48</f>
        <v>299</v>
      </c>
      <c r="K61" s="50">
        <f>'Base Fleet Plan'!K90+'Base Fleet Plan'!K103-K48</f>
        <v>299</v>
      </c>
      <c r="L61" s="50">
        <f>'Base Fleet Plan'!L90+'Base Fleet Plan'!L103-L48</f>
        <v>299</v>
      </c>
      <c r="M61" s="50">
        <f>'Base Fleet Plan'!M90+'Base Fleet Plan'!M103-M48</f>
        <v>328</v>
      </c>
      <c r="N61" s="50">
        <f>'Base Fleet Plan'!N90+'Base Fleet Plan'!N103-N48</f>
        <v>329</v>
      </c>
      <c r="O61" s="50">
        <f>'Base Fleet Plan'!O90+'Base Fleet Plan'!O103-O48</f>
        <v>330</v>
      </c>
      <c r="P61" s="50">
        <f>'Base Fleet Plan'!P90+'Base Fleet Plan'!P103-P48</f>
        <v>330</v>
      </c>
      <c r="Q61" s="50">
        <f>'Base Fleet Plan'!Q90+'Base Fleet Plan'!Q103-Q48</f>
        <v>327</v>
      </c>
      <c r="R61" s="50">
        <f>'Base Fleet Plan'!R90+'Base Fleet Plan'!R103-R48</f>
        <v>327</v>
      </c>
      <c r="S61" s="50">
        <f>'Base Fleet Plan'!S90+'Base Fleet Plan'!S103-S48</f>
        <v>324</v>
      </c>
      <c r="T61" s="50">
        <f>'Base Fleet Plan'!T90+'Base Fleet Plan'!T103-T48</f>
        <v>314</v>
      </c>
      <c r="U61" s="50">
        <f>'Base Fleet Plan'!U90+'Base Fleet Plan'!U103-U48</f>
        <v>306</v>
      </c>
      <c r="V61" s="50">
        <f>'Base Fleet Plan'!V90+'Base Fleet Plan'!V103-V48</f>
        <v>299</v>
      </c>
      <c r="W61" s="50">
        <f>'Base Fleet Plan'!W90+'Base Fleet Plan'!W103-W48</f>
        <v>307</v>
      </c>
      <c r="X61" s="50">
        <f>'Base Fleet Plan'!X90+'Base Fleet Plan'!X103-X48</f>
        <v>271</v>
      </c>
      <c r="Y61" s="50">
        <f>'Base Fleet Plan'!Y90+'Base Fleet Plan'!Y103-Y48</f>
        <v>237</v>
      </c>
      <c r="Z61" s="50">
        <f>'Base Fleet Plan'!Z90+'Base Fleet Plan'!Z103-Z48</f>
        <v>200</v>
      </c>
      <c r="AA61" s="50">
        <f>'Base Fleet Plan'!AA90+'Base Fleet Plan'!AA103-AA48</f>
        <v>164</v>
      </c>
      <c r="AB61" s="50">
        <f>'Base Fleet Plan'!AB90+'Base Fleet Plan'!AB103-AB48</f>
        <v>128</v>
      </c>
      <c r="AC61" s="50">
        <f>'Base Fleet Plan'!AC90+'Base Fleet Plan'!AC103-AC48</f>
        <v>55</v>
      </c>
      <c r="AD61" s="50">
        <f>'Base Fleet Plan'!AD90+'Base Fleet Plan'!AD103-AD48</f>
        <v>0</v>
      </c>
      <c r="AE61" s="50">
        <f>'Base Fleet Plan'!AE90+'Base Fleet Plan'!AE103-AE48</f>
        <v>0</v>
      </c>
      <c r="AF61" s="50">
        <f>'Base Fleet Plan'!AF90+'Base Fleet Plan'!AF103-AF48</f>
        <v>0</v>
      </c>
      <c r="AG61" s="50">
        <f>'Base Fleet Plan'!AG90+'Base Fleet Plan'!AG103-AG48</f>
        <v>0</v>
      </c>
      <c r="AH61" s="50">
        <f>'Base Fleet Plan'!AH90+'Base Fleet Plan'!AH103-AH48</f>
        <v>0</v>
      </c>
      <c r="AI61" s="50">
        <f>'Base Fleet Plan'!AI90+'Base Fleet Plan'!AI103-AI48</f>
        <v>0</v>
      </c>
      <c r="AJ61" s="50">
        <f>'Base Fleet Plan'!AJ90+'Base Fleet Plan'!AJ103-AJ48</f>
        <v>0</v>
      </c>
      <c r="AK61" s="50">
        <f>'Base Fleet Plan'!AK90+'Base Fleet Plan'!AK103-AK48</f>
        <v>0</v>
      </c>
      <c r="AL61" s="50">
        <f>'Base Fleet Plan'!AL90+'Base Fleet Plan'!AL103-AL48</f>
        <v>0</v>
      </c>
      <c r="AM61" s="50">
        <f>'Base Fleet Plan'!AM90+'Base Fleet Plan'!AM103-AM48</f>
        <v>0</v>
      </c>
      <c r="AN61" s="50">
        <f>'Base Fleet Plan'!AN90+'Base Fleet Plan'!AN103-AN48</f>
        <v>0</v>
      </c>
      <c r="AO61" s="50">
        <f>'Base Fleet Plan'!AO90+'Base Fleet Plan'!AO103-AO48</f>
        <v>0</v>
      </c>
      <c r="AP61" s="50">
        <f>'Base Fleet Plan'!AP90+'Base Fleet Plan'!AP103-AP48</f>
        <v>0</v>
      </c>
      <c r="AQ61" s="50">
        <f>'Base Fleet Plan'!AQ90+'Base Fleet Plan'!AQ103-AQ48</f>
        <v>0</v>
      </c>
      <c r="AR61" s="50">
        <f>'Base Fleet Plan'!AR90+'Base Fleet Plan'!AR103-AR48</f>
        <v>0</v>
      </c>
      <c r="AS61" s="50">
        <f>'Base Fleet Plan'!AS90+'Base Fleet Plan'!AS103-AS48</f>
        <v>0</v>
      </c>
      <c r="AT61" s="50">
        <f>'Base Fleet Plan'!AT90+'Base Fleet Plan'!AT103-AT48</f>
        <v>0</v>
      </c>
      <c r="AU61" s="50">
        <f>'Base Fleet Plan'!AU90+'Base Fleet Plan'!AU103-AU48</f>
        <v>0</v>
      </c>
      <c r="AV61" s="16"/>
    </row>
    <row r="62" spans="4:48">
      <c r="D62" s="1" t="s">
        <v>190</v>
      </c>
      <c r="F62" s="4" t="s">
        <v>169</v>
      </c>
      <c r="H62" s="17"/>
      <c r="I62" s="50">
        <f>'Base Fleet Plan'!I91+'Base Fleet Plan'!I104-I49</f>
        <v>299</v>
      </c>
      <c r="J62" s="50">
        <f>'Base Fleet Plan'!J91+'Base Fleet Plan'!J104-J49</f>
        <v>299</v>
      </c>
      <c r="K62" s="50">
        <f>'Base Fleet Plan'!K91+'Base Fleet Plan'!K104-K49</f>
        <v>299</v>
      </c>
      <c r="L62" s="50">
        <f>'Base Fleet Plan'!L91+'Base Fleet Plan'!L104-L49</f>
        <v>299</v>
      </c>
      <c r="M62" s="50">
        <f>'Base Fleet Plan'!M91+'Base Fleet Plan'!M104-M49</f>
        <v>299</v>
      </c>
      <c r="N62" s="50">
        <f>'Base Fleet Plan'!N91+'Base Fleet Plan'!N104-N49</f>
        <v>328</v>
      </c>
      <c r="O62" s="50">
        <f>'Base Fleet Plan'!O91+'Base Fleet Plan'!O104-O49</f>
        <v>329</v>
      </c>
      <c r="P62" s="50">
        <f>'Base Fleet Plan'!P91+'Base Fleet Plan'!P104-P49</f>
        <v>330</v>
      </c>
      <c r="Q62" s="50">
        <f>'Base Fleet Plan'!Q91+'Base Fleet Plan'!Q104-Q49</f>
        <v>330</v>
      </c>
      <c r="R62" s="50">
        <f>'Base Fleet Plan'!R91+'Base Fleet Plan'!R104-R49</f>
        <v>327</v>
      </c>
      <c r="S62" s="50">
        <f>'Base Fleet Plan'!S91+'Base Fleet Plan'!S104-S49</f>
        <v>327</v>
      </c>
      <c r="T62" s="50">
        <f>'Base Fleet Plan'!T91+'Base Fleet Plan'!T104-T49</f>
        <v>324</v>
      </c>
      <c r="U62" s="50">
        <f>'Base Fleet Plan'!U91+'Base Fleet Plan'!U104-U49</f>
        <v>314</v>
      </c>
      <c r="V62" s="50">
        <f>'Base Fleet Plan'!V91+'Base Fleet Plan'!V104-V49</f>
        <v>306</v>
      </c>
      <c r="W62" s="50">
        <f>'Base Fleet Plan'!W91+'Base Fleet Plan'!W104-W49</f>
        <v>299</v>
      </c>
      <c r="X62" s="50">
        <f>'Base Fleet Plan'!X91+'Base Fleet Plan'!X104-X49</f>
        <v>307</v>
      </c>
      <c r="Y62" s="50">
        <f>'Base Fleet Plan'!Y91+'Base Fleet Plan'!Y104-Y49</f>
        <v>271</v>
      </c>
      <c r="Z62" s="50">
        <f>'Base Fleet Plan'!Z91+'Base Fleet Plan'!Z104-Z49</f>
        <v>237</v>
      </c>
      <c r="AA62" s="50">
        <f>'Base Fleet Plan'!AA91+'Base Fleet Plan'!AA104-AA49</f>
        <v>200</v>
      </c>
      <c r="AB62" s="50">
        <f>'Base Fleet Plan'!AB91+'Base Fleet Plan'!AB104-AB49</f>
        <v>164</v>
      </c>
      <c r="AC62" s="50">
        <f>'Base Fleet Plan'!AC91+'Base Fleet Plan'!AC104-AC49</f>
        <v>128</v>
      </c>
      <c r="AD62" s="50">
        <f>'Base Fleet Plan'!AD91+'Base Fleet Plan'!AD104-AD49</f>
        <v>55</v>
      </c>
      <c r="AE62" s="50">
        <f>'Base Fleet Plan'!AE91+'Base Fleet Plan'!AE104-AE49</f>
        <v>0</v>
      </c>
      <c r="AF62" s="50">
        <f>'Base Fleet Plan'!AF91+'Base Fleet Plan'!AF104-AF49</f>
        <v>0</v>
      </c>
      <c r="AG62" s="50">
        <f>'Base Fleet Plan'!AG91+'Base Fleet Plan'!AG104-AG49</f>
        <v>0</v>
      </c>
      <c r="AH62" s="50">
        <f>'Base Fleet Plan'!AH91+'Base Fleet Plan'!AH104-AH49</f>
        <v>0</v>
      </c>
      <c r="AI62" s="50">
        <f>'Base Fleet Plan'!AI91+'Base Fleet Plan'!AI104-AI49</f>
        <v>0</v>
      </c>
      <c r="AJ62" s="50">
        <f>'Base Fleet Plan'!AJ91+'Base Fleet Plan'!AJ104-AJ49</f>
        <v>0</v>
      </c>
      <c r="AK62" s="50">
        <f>'Base Fleet Plan'!AK91+'Base Fleet Plan'!AK104-AK49</f>
        <v>0</v>
      </c>
      <c r="AL62" s="50">
        <f>'Base Fleet Plan'!AL91+'Base Fleet Plan'!AL104-AL49</f>
        <v>0</v>
      </c>
      <c r="AM62" s="50">
        <f>'Base Fleet Plan'!AM91+'Base Fleet Plan'!AM104-AM49</f>
        <v>0</v>
      </c>
      <c r="AN62" s="50">
        <f>'Base Fleet Plan'!AN91+'Base Fleet Plan'!AN104-AN49</f>
        <v>0</v>
      </c>
      <c r="AO62" s="50">
        <f>'Base Fleet Plan'!AO91+'Base Fleet Plan'!AO104-AO49</f>
        <v>0</v>
      </c>
      <c r="AP62" s="50">
        <f>'Base Fleet Plan'!AP91+'Base Fleet Plan'!AP104-AP49</f>
        <v>0</v>
      </c>
      <c r="AQ62" s="50">
        <f>'Base Fleet Plan'!AQ91+'Base Fleet Plan'!AQ104-AQ49</f>
        <v>0</v>
      </c>
      <c r="AR62" s="50">
        <f>'Base Fleet Plan'!AR91+'Base Fleet Plan'!AR104-AR49</f>
        <v>0</v>
      </c>
      <c r="AS62" s="50">
        <f>'Base Fleet Plan'!AS91+'Base Fleet Plan'!AS104-AS49</f>
        <v>0</v>
      </c>
      <c r="AT62" s="50">
        <f>'Base Fleet Plan'!AT91+'Base Fleet Plan'!AT104-AT49</f>
        <v>0</v>
      </c>
      <c r="AU62" s="50">
        <f>'Base Fleet Plan'!AU91+'Base Fleet Plan'!AU104-AU49</f>
        <v>0</v>
      </c>
      <c r="AV62" s="16"/>
    </row>
    <row r="63" spans="4:48">
      <c r="D63" s="1" t="s">
        <v>191</v>
      </c>
      <c r="F63" s="4" t="s">
        <v>169</v>
      </c>
      <c r="H63" s="17"/>
      <c r="I63" s="50">
        <f>'Base Fleet Plan'!I92+'Base Fleet Plan'!I105-I50</f>
        <v>299</v>
      </c>
      <c r="J63" s="50">
        <f>'Base Fleet Plan'!J92+'Base Fleet Plan'!J105-J50</f>
        <v>299</v>
      </c>
      <c r="K63" s="50">
        <f>'Base Fleet Plan'!K92+'Base Fleet Plan'!K105-K50</f>
        <v>299</v>
      </c>
      <c r="L63" s="50">
        <f>'Base Fleet Plan'!L92+'Base Fleet Plan'!L105-L50</f>
        <v>299</v>
      </c>
      <c r="M63" s="50">
        <f>'Base Fleet Plan'!M92+'Base Fleet Plan'!M105-M50</f>
        <v>299</v>
      </c>
      <c r="N63" s="50">
        <f>'Base Fleet Plan'!N92+'Base Fleet Plan'!N105-N50</f>
        <v>299</v>
      </c>
      <c r="O63" s="50">
        <f>'Base Fleet Plan'!O92+'Base Fleet Plan'!O105-O50</f>
        <v>328</v>
      </c>
      <c r="P63" s="50">
        <f>'Base Fleet Plan'!P92+'Base Fleet Plan'!P105-P50</f>
        <v>329</v>
      </c>
      <c r="Q63" s="50">
        <f>'Base Fleet Plan'!Q92+'Base Fleet Plan'!Q105-Q50</f>
        <v>330</v>
      </c>
      <c r="R63" s="50">
        <f>'Base Fleet Plan'!R92+'Base Fleet Plan'!R105-R50</f>
        <v>330</v>
      </c>
      <c r="S63" s="50">
        <f>'Base Fleet Plan'!S92+'Base Fleet Plan'!S105-S50</f>
        <v>327</v>
      </c>
      <c r="T63" s="50">
        <f>'Base Fleet Plan'!T92+'Base Fleet Plan'!T105-T50</f>
        <v>327</v>
      </c>
      <c r="U63" s="50">
        <f>'Base Fleet Plan'!U92+'Base Fleet Plan'!U105-U50</f>
        <v>324</v>
      </c>
      <c r="V63" s="50">
        <f>'Base Fleet Plan'!V92+'Base Fleet Plan'!V105-V50</f>
        <v>314</v>
      </c>
      <c r="W63" s="50">
        <f>'Base Fleet Plan'!W92+'Base Fleet Plan'!W105-W50</f>
        <v>306</v>
      </c>
      <c r="X63" s="50">
        <f>'Base Fleet Plan'!X92+'Base Fleet Plan'!X105-X50</f>
        <v>299</v>
      </c>
      <c r="Y63" s="50">
        <f>'Base Fleet Plan'!Y92+'Base Fleet Plan'!Y105-Y50</f>
        <v>307</v>
      </c>
      <c r="Z63" s="50">
        <f>'Base Fleet Plan'!Z92+'Base Fleet Plan'!Z105-Z50</f>
        <v>271</v>
      </c>
      <c r="AA63" s="50">
        <f>'Base Fleet Plan'!AA92+'Base Fleet Plan'!AA105-AA50</f>
        <v>237</v>
      </c>
      <c r="AB63" s="50">
        <f>'Base Fleet Plan'!AB92+'Base Fleet Plan'!AB105-AB50</f>
        <v>200</v>
      </c>
      <c r="AC63" s="50">
        <f>'Base Fleet Plan'!AC92+'Base Fleet Plan'!AC105-AC50</f>
        <v>164</v>
      </c>
      <c r="AD63" s="50">
        <f>'Base Fleet Plan'!AD92+'Base Fleet Plan'!AD105-AD50</f>
        <v>128</v>
      </c>
      <c r="AE63" s="50">
        <f>'Base Fleet Plan'!AE92+'Base Fleet Plan'!AE105-AE50</f>
        <v>55</v>
      </c>
      <c r="AF63" s="50">
        <f>'Base Fleet Plan'!AF92+'Base Fleet Plan'!AF105-AF50</f>
        <v>0</v>
      </c>
      <c r="AG63" s="50">
        <f>'Base Fleet Plan'!AG92+'Base Fleet Plan'!AG105-AG50</f>
        <v>0</v>
      </c>
      <c r="AH63" s="50">
        <f>'Base Fleet Plan'!AH92+'Base Fleet Plan'!AH105-AH50</f>
        <v>0</v>
      </c>
      <c r="AI63" s="50">
        <f>'Base Fleet Plan'!AI92+'Base Fleet Plan'!AI105-AI50</f>
        <v>0</v>
      </c>
      <c r="AJ63" s="50">
        <f>'Base Fleet Plan'!AJ92+'Base Fleet Plan'!AJ105-AJ50</f>
        <v>0</v>
      </c>
      <c r="AK63" s="50">
        <f>'Base Fleet Plan'!AK92+'Base Fleet Plan'!AK105-AK50</f>
        <v>0</v>
      </c>
      <c r="AL63" s="50">
        <f>'Base Fleet Plan'!AL92+'Base Fleet Plan'!AL105-AL50</f>
        <v>0</v>
      </c>
      <c r="AM63" s="50">
        <f>'Base Fleet Plan'!AM92+'Base Fleet Plan'!AM105-AM50</f>
        <v>0</v>
      </c>
      <c r="AN63" s="50">
        <f>'Base Fleet Plan'!AN92+'Base Fleet Plan'!AN105-AN50</f>
        <v>0</v>
      </c>
      <c r="AO63" s="50">
        <f>'Base Fleet Plan'!AO92+'Base Fleet Plan'!AO105-AO50</f>
        <v>0</v>
      </c>
      <c r="AP63" s="50">
        <f>'Base Fleet Plan'!AP92+'Base Fleet Plan'!AP105-AP50</f>
        <v>0</v>
      </c>
      <c r="AQ63" s="50">
        <f>'Base Fleet Plan'!AQ92+'Base Fleet Plan'!AQ105-AQ50</f>
        <v>0</v>
      </c>
      <c r="AR63" s="50">
        <f>'Base Fleet Plan'!AR92+'Base Fleet Plan'!AR105-AR50</f>
        <v>0</v>
      </c>
      <c r="AS63" s="50">
        <f>'Base Fleet Plan'!AS92+'Base Fleet Plan'!AS105-AS50</f>
        <v>0</v>
      </c>
      <c r="AT63" s="50">
        <f>'Base Fleet Plan'!AT92+'Base Fleet Plan'!AT105-AT50</f>
        <v>0</v>
      </c>
      <c r="AU63" s="50">
        <f>'Base Fleet Plan'!AU92+'Base Fleet Plan'!AU105-AU50</f>
        <v>0</v>
      </c>
      <c r="AV63" s="16"/>
    </row>
    <row r="64" spans="4:48">
      <c r="D64" s="1" t="s">
        <v>192</v>
      </c>
      <c r="E64" s="1"/>
      <c r="F64" s="4" t="s">
        <v>169</v>
      </c>
      <c r="H64" s="17"/>
      <c r="I64" s="50">
        <f>'Base Fleet Plan'!I93+'Base Fleet Plan'!I106-I51</f>
        <v>299</v>
      </c>
      <c r="J64" s="50">
        <f>'Base Fleet Plan'!J93+'Base Fleet Plan'!J106-J51</f>
        <v>299</v>
      </c>
      <c r="K64" s="50">
        <f>'Base Fleet Plan'!K93+'Base Fleet Plan'!K106-K51</f>
        <v>299</v>
      </c>
      <c r="L64" s="50">
        <f>'Base Fleet Plan'!L93+'Base Fleet Plan'!L106-L51</f>
        <v>299</v>
      </c>
      <c r="M64" s="50">
        <f>'Base Fleet Plan'!M93+'Base Fleet Plan'!M106-M51</f>
        <v>299</v>
      </c>
      <c r="N64" s="50">
        <f>'Base Fleet Plan'!N93+'Base Fleet Plan'!N106-N51</f>
        <v>299</v>
      </c>
      <c r="O64" s="50">
        <f>'Base Fleet Plan'!O93+'Base Fleet Plan'!O106-O51</f>
        <v>299</v>
      </c>
      <c r="P64" s="50">
        <f>'Base Fleet Plan'!P93+'Base Fleet Plan'!P106-P51</f>
        <v>328</v>
      </c>
      <c r="Q64" s="50">
        <f>'Base Fleet Plan'!Q93+'Base Fleet Plan'!Q106-Q51</f>
        <v>329</v>
      </c>
      <c r="R64" s="50">
        <f>'Base Fleet Plan'!R93+'Base Fleet Plan'!R106-R51</f>
        <v>330</v>
      </c>
      <c r="S64" s="50">
        <f>'Base Fleet Plan'!S93+'Base Fleet Plan'!S106-S51</f>
        <v>330</v>
      </c>
      <c r="T64" s="50">
        <f>'Base Fleet Plan'!T93+'Base Fleet Plan'!T106-T51</f>
        <v>327</v>
      </c>
      <c r="U64" s="50">
        <f>'Base Fleet Plan'!U93+'Base Fleet Plan'!U106-U51</f>
        <v>327</v>
      </c>
      <c r="V64" s="50">
        <f>'Base Fleet Plan'!V93+'Base Fleet Plan'!V106-V51</f>
        <v>324</v>
      </c>
      <c r="W64" s="50">
        <f>'Base Fleet Plan'!W93+'Base Fleet Plan'!W106-W51</f>
        <v>314</v>
      </c>
      <c r="X64" s="50">
        <f>'Base Fleet Plan'!X93+'Base Fleet Plan'!X106-X51</f>
        <v>306</v>
      </c>
      <c r="Y64" s="50">
        <f>'Base Fleet Plan'!Y93+'Base Fleet Plan'!Y106-Y51</f>
        <v>299</v>
      </c>
      <c r="Z64" s="50">
        <f>'Base Fleet Plan'!Z93+'Base Fleet Plan'!Z106-Z51</f>
        <v>307</v>
      </c>
      <c r="AA64" s="50">
        <f>'Base Fleet Plan'!AA93+'Base Fleet Plan'!AA106-AA51</f>
        <v>271</v>
      </c>
      <c r="AB64" s="50">
        <f>'Base Fleet Plan'!AB93+'Base Fleet Plan'!AB106-AB51</f>
        <v>237</v>
      </c>
      <c r="AC64" s="50">
        <f>'Base Fleet Plan'!AC93+'Base Fleet Plan'!AC106-AC51</f>
        <v>200</v>
      </c>
      <c r="AD64" s="50">
        <f>'Base Fleet Plan'!AD93+'Base Fleet Plan'!AD106-AD51</f>
        <v>164</v>
      </c>
      <c r="AE64" s="50">
        <f>'Base Fleet Plan'!AE93+'Base Fleet Plan'!AE106-AE51</f>
        <v>128</v>
      </c>
      <c r="AF64" s="50">
        <f>'Base Fleet Plan'!AF93+'Base Fleet Plan'!AF106-AF51</f>
        <v>55</v>
      </c>
      <c r="AG64" s="50">
        <f>'Base Fleet Plan'!AG93+'Base Fleet Plan'!AG106-AG51</f>
        <v>0</v>
      </c>
      <c r="AH64" s="50">
        <f>'Base Fleet Plan'!AH93+'Base Fleet Plan'!AH106-AH51</f>
        <v>0</v>
      </c>
      <c r="AI64" s="50">
        <f>'Base Fleet Plan'!AI93+'Base Fleet Plan'!AI106-AI51</f>
        <v>0</v>
      </c>
      <c r="AJ64" s="50">
        <f>'Base Fleet Plan'!AJ93+'Base Fleet Plan'!AJ106-AJ51</f>
        <v>0</v>
      </c>
      <c r="AK64" s="50">
        <f>'Base Fleet Plan'!AK93+'Base Fleet Plan'!AK106-AK51</f>
        <v>0</v>
      </c>
      <c r="AL64" s="50">
        <f>'Base Fleet Plan'!AL93+'Base Fleet Plan'!AL106-AL51</f>
        <v>0</v>
      </c>
      <c r="AM64" s="50">
        <f>'Base Fleet Plan'!AM93+'Base Fleet Plan'!AM106-AM51</f>
        <v>0</v>
      </c>
      <c r="AN64" s="50">
        <f>'Base Fleet Plan'!AN93+'Base Fleet Plan'!AN106-AN51</f>
        <v>0</v>
      </c>
      <c r="AO64" s="50">
        <f>'Base Fleet Plan'!AO93+'Base Fleet Plan'!AO106-AO51</f>
        <v>0</v>
      </c>
      <c r="AP64" s="50">
        <f>'Base Fleet Plan'!AP93+'Base Fleet Plan'!AP106-AP51</f>
        <v>0</v>
      </c>
      <c r="AQ64" s="50">
        <f>'Base Fleet Plan'!AQ93+'Base Fleet Plan'!AQ106-AQ51</f>
        <v>0</v>
      </c>
      <c r="AR64" s="50">
        <f>'Base Fleet Plan'!AR93+'Base Fleet Plan'!AR106-AR51</f>
        <v>0</v>
      </c>
      <c r="AS64" s="50">
        <f>'Base Fleet Plan'!AS93+'Base Fleet Plan'!AS106-AS51</f>
        <v>0</v>
      </c>
      <c r="AT64" s="50">
        <f>'Base Fleet Plan'!AT93+'Base Fleet Plan'!AT106-AT51</f>
        <v>0</v>
      </c>
      <c r="AU64" s="50">
        <f>'Base Fleet Plan'!AU93+'Base Fleet Plan'!AU106-AU51</f>
        <v>0</v>
      </c>
      <c r="AV64" s="16"/>
    </row>
    <row r="65" spans="4:48">
      <c r="D65" s="1" t="s">
        <v>193</v>
      </c>
      <c r="E65" s="1"/>
      <c r="F65" s="4" t="s">
        <v>169</v>
      </c>
      <c r="H65" s="17"/>
      <c r="I65" s="50">
        <f>'Base Fleet Plan'!I94+'Base Fleet Plan'!I107-I52</f>
        <v>299</v>
      </c>
      <c r="J65" s="50">
        <f>'Base Fleet Plan'!J94+'Base Fleet Plan'!J107-J52</f>
        <v>299</v>
      </c>
      <c r="K65" s="50">
        <f>'Base Fleet Plan'!K94+'Base Fleet Plan'!K107-K52</f>
        <v>299</v>
      </c>
      <c r="L65" s="50">
        <f>'Base Fleet Plan'!L94+'Base Fleet Plan'!L107-L52</f>
        <v>299</v>
      </c>
      <c r="M65" s="50">
        <f>'Base Fleet Plan'!M94+'Base Fleet Plan'!M107-M52</f>
        <v>299</v>
      </c>
      <c r="N65" s="50">
        <f>'Base Fleet Plan'!N94+'Base Fleet Plan'!N107-N52</f>
        <v>299</v>
      </c>
      <c r="O65" s="50">
        <f>'Base Fleet Plan'!O94+'Base Fleet Plan'!O107-O52</f>
        <v>299</v>
      </c>
      <c r="P65" s="50">
        <f>'Base Fleet Plan'!P94+'Base Fleet Plan'!P107-P52</f>
        <v>299</v>
      </c>
      <c r="Q65" s="50">
        <f>'Base Fleet Plan'!Q94+'Base Fleet Plan'!Q107-Q52</f>
        <v>328</v>
      </c>
      <c r="R65" s="50">
        <f>'Base Fleet Plan'!R94+'Base Fleet Plan'!R107-R52</f>
        <v>329</v>
      </c>
      <c r="S65" s="50">
        <f>'Base Fleet Plan'!S94+'Base Fleet Plan'!S107-S52</f>
        <v>330</v>
      </c>
      <c r="T65" s="50">
        <f>'Base Fleet Plan'!T94+'Base Fleet Plan'!T107-T52</f>
        <v>330</v>
      </c>
      <c r="U65" s="50">
        <f>'Base Fleet Plan'!U94+'Base Fleet Plan'!U107-U52</f>
        <v>327</v>
      </c>
      <c r="V65" s="50">
        <f>'Base Fleet Plan'!V94+'Base Fleet Plan'!V107-V52</f>
        <v>327</v>
      </c>
      <c r="W65" s="50">
        <f>'Base Fleet Plan'!W94+'Base Fleet Plan'!W107-W52</f>
        <v>324</v>
      </c>
      <c r="X65" s="50">
        <f>'Base Fleet Plan'!X94+'Base Fleet Plan'!X107-X52</f>
        <v>314</v>
      </c>
      <c r="Y65" s="50">
        <f>'Base Fleet Plan'!Y94+'Base Fleet Plan'!Y107-Y52</f>
        <v>306</v>
      </c>
      <c r="Z65" s="50">
        <f>'Base Fleet Plan'!Z94+'Base Fleet Plan'!Z107-Z52</f>
        <v>299</v>
      </c>
      <c r="AA65" s="50">
        <f>'Base Fleet Plan'!AA94+'Base Fleet Plan'!AA107-AA52</f>
        <v>307</v>
      </c>
      <c r="AB65" s="50">
        <f>'Base Fleet Plan'!AB94+'Base Fleet Plan'!AB107-AB52</f>
        <v>271</v>
      </c>
      <c r="AC65" s="50">
        <f>'Base Fleet Plan'!AC94+'Base Fleet Plan'!AC107-AC52</f>
        <v>237</v>
      </c>
      <c r="AD65" s="50">
        <f>'Base Fleet Plan'!AD94+'Base Fleet Plan'!AD107-AD52</f>
        <v>200</v>
      </c>
      <c r="AE65" s="50">
        <f>'Base Fleet Plan'!AE94+'Base Fleet Plan'!AE107-AE52</f>
        <v>164</v>
      </c>
      <c r="AF65" s="50">
        <f>'Base Fleet Plan'!AF94+'Base Fleet Plan'!AF107-AF52</f>
        <v>128</v>
      </c>
      <c r="AG65" s="50">
        <f>'Base Fleet Plan'!AG94+'Base Fleet Plan'!AG107-AG52</f>
        <v>55</v>
      </c>
      <c r="AH65" s="50">
        <f>'Base Fleet Plan'!AH94+'Base Fleet Plan'!AH107-AH52</f>
        <v>0</v>
      </c>
      <c r="AI65" s="50">
        <f>'Base Fleet Plan'!AI94+'Base Fleet Plan'!AI107-AI52</f>
        <v>0</v>
      </c>
      <c r="AJ65" s="50">
        <f>'Base Fleet Plan'!AJ94+'Base Fleet Plan'!AJ107-AJ52</f>
        <v>0</v>
      </c>
      <c r="AK65" s="50">
        <f>'Base Fleet Plan'!AK94+'Base Fleet Plan'!AK107-AK52</f>
        <v>0</v>
      </c>
      <c r="AL65" s="50">
        <f>'Base Fleet Plan'!AL94+'Base Fleet Plan'!AL107-AL52</f>
        <v>0</v>
      </c>
      <c r="AM65" s="50">
        <f>'Base Fleet Plan'!AM94+'Base Fleet Plan'!AM107-AM52</f>
        <v>0</v>
      </c>
      <c r="AN65" s="50">
        <f>'Base Fleet Plan'!AN94+'Base Fleet Plan'!AN107-AN52</f>
        <v>0</v>
      </c>
      <c r="AO65" s="50">
        <f>'Base Fleet Plan'!AO94+'Base Fleet Plan'!AO107-AO52</f>
        <v>0</v>
      </c>
      <c r="AP65" s="50">
        <f>'Base Fleet Plan'!AP94+'Base Fleet Plan'!AP107-AP52</f>
        <v>0</v>
      </c>
      <c r="AQ65" s="50">
        <f>'Base Fleet Plan'!AQ94+'Base Fleet Plan'!AQ107-AQ52</f>
        <v>0</v>
      </c>
      <c r="AR65" s="50">
        <f>'Base Fleet Plan'!AR94+'Base Fleet Plan'!AR107-AR52</f>
        <v>0</v>
      </c>
      <c r="AS65" s="50">
        <f>'Base Fleet Plan'!AS94+'Base Fleet Plan'!AS107-AS52</f>
        <v>0</v>
      </c>
      <c r="AT65" s="50">
        <f>'Base Fleet Plan'!AT94+'Base Fleet Plan'!AT107-AT52</f>
        <v>0</v>
      </c>
      <c r="AU65" s="50">
        <f>'Base Fleet Plan'!AU94+'Base Fleet Plan'!AU107-AU52</f>
        <v>0</v>
      </c>
      <c r="AV65" s="16"/>
    </row>
    <row r="66" spans="4:48">
      <c r="D66" s="1" t="s">
        <v>194</v>
      </c>
      <c r="E66" s="1"/>
      <c r="F66" s="4" t="s">
        <v>169</v>
      </c>
      <c r="H66" s="17"/>
      <c r="I66" s="50">
        <f>'Base Fleet Plan'!I95+'Base Fleet Plan'!I108-I53</f>
        <v>299</v>
      </c>
      <c r="J66" s="50">
        <f>'Base Fleet Plan'!J95+'Base Fleet Plan'!J108-J53</f>
        <v>299</v>
      </c>
      <c r="K66" s="50">
        <f>'Base Fleet Plan'!K95+'Base Fleet Plan'!K108-K53</f>
        <v>299</v>
      </c>
      <c r="L66" s="50">
        <f>'Base Fleet Plan'!L95+'Base Fleet Plan'!L108-L53</f>
        <v>299</v>
      </c>
      <c r="M66" s="50">
        <f>'Base Fleet Plan'!M95+'Base Fleet Plan'!M108-M53</f>
        <v>299</v>
      </c>
      <c r="N66" s="50">
        <f>'Base Fleet Plan'!N95+'Base Fleet Plan'!N108-N53</f>
        <v>299</v>
      </c>
      <c r="O66" s="50">
        <f>'Base Fleet Plan'!O95+'Base Fleet Plan'!O108-O53</f>
        <v>299</v>
      </c>
      <c r="P66" s="50">
        <f>'Base Fleet Plan'!P95+'Base Fleet Plan'!P108-P53</f>
        <v>299</v>
      </c>
      <c r="Q66" s="50">
        <f>'Base Fleet Plan'!Q95+'Base Fleet Plan'!Q108-Q53</f>
        <v>299</v>
      </c>
      <c r="R66" s="50">
        <f>'Base Fleet Plan'!R95+'Base Fleet Plan'!R108-R53</f>
        <v>328</v>
      </c>
      <c r="S66" s="50">
        <f>'Base Fleet Plan'!S95+'Base Fleet Plan'!S108-S53</f>
        <v>329</v>
      </c>
      <c r="T66" s="50">
        <f>'Base Fleet Plan'!T95+'Base Fleet Plan'!T108-T53</f>
        <v>330</v>
      </c>
      <c r="U66" s="50">
        <f>'Base Fleet Plan'!U95+'Base Fleet Plan'!U108-U53</f>
        <v>330</v>
      </c>
      <c r="V66" s="50">
        <f>'Base Fleet Plan'!V95+'Base Fleet Plan'!V108-V53</f>
        <v>327</v>
      </c>
      <c r="W66" s="50">
        <f>'Base Fleet Plan'!W95+'Base Fleet Plan'!W108-W53</f>
        <v>327</v>
      </c>
      <c r="X66" s="50">
        <f>'Base Fleet Plan'!X95+'Base Fleet Plan'!X108-X53</f>
        <v>324</v>
      </c>
      <c r="Y66" s="50">
        <f>'Base Fleet Plan'!Y95+'Base Fleet Plan'!Y108-Y53</f>
        <v>314</v>
      </c>
      <c r="Z66" s="50">
        <f>'Base Fleet Plan'!Z95+'Base Fleet Plan'!Z108-Z53</f>
        <v>306</v>
      </c>
      <c r="AA66" s="50">
        <f>'Base Fleet Plan'!AA95+'Base Fleet Plan'!AA108-AA53</f>
        <v>299</v>
      </c>
      <c r="AB66" s="50">
        <f>'Base Fleet Plan'!AB95+'Base Fleet Plan'!AB108-AB53</f>
        <v>307</v>
      </c>
      <c r="AC66" s="50">
        <f>'Base Fleet Plan'!AC95+'Base Fleet Plan'!AC108-AC53</f>
        <v>271</v>
      </c>
      <c r="AD66" s="50">
        <f>'Base Fleet Plan'!AD95+'Base Fleet Plan'!AD108-AD53</f>
        <v>237</v>
      </c>
      <c r="AE66" s="50">
        <f>'Base Fleet Plan'!AE95+'Base Fleet Plan'!AE108-AE53</f>
        <v>200</v>
      </c>
      <c r="AF66" s="50">
        <f>'Base Fleet Plan'!AF95+'Base Fleet Plan'!AF108-AF53</f>
        <v>164</v>
      </c>
      <c r="AG66" s="50">
        <f>'Base Fleet Plan'!AG95+'Base Fleet Plan'!AG108-AG53</f>
        <v>128</v>
      </c>
      <c r="AH66" s="50">
        <f>'Base Fleet Plan'!AH95+'Base Fleet Plan'!AH108-AH53</f>
        <v>55</v>
      </c>
      <c r="AI66" s="50">
        <f>'Base Fleet Plan'!AI95+'Base Fleet Plan'!AI108-AI53</f>
        <v>0</v>
      </c>
      <c r="AJ66" s="50">
        <f>'Base Fleet Plan'!AJ95+'Base Fleet Plan'!AJ108-AJ53</f>
        <v>0</v>
      </c>
      <c r="AK66" s="50">
        <f>'Base Fleet Plan'!AK95+'Base Fleet Plan'!AK108-AK53</f>
        <v>0</v>
      </c>
      <c r="AL66" s="50">
        <f>'Base Fleet Plan'!AL95+'Base Fleet Plan'!AL108-AL53</f>
        <v>0</v>
      </c>
      <c r="AM66" s="50">
        <f>'Base Fleet Plan'!AM95+'Base Fleet Plan'!AM108-AM53</f>
        <v>0</v>
      </c>
      <c r="AN66" s="50">
        <f>'Base Fleet Plan'!AN95+'Base Fleet Plan'!AN108-AN53</f>
        <v>0</v>
      </c>
      <c r="AO66" s="50">
        <f>'Base Fleet Plan'!AO95+'Base Fleet Plan'!AO108-AO53</f>
        <v>0</v>
      </c>
      <c r="AP66" s="50">
        <f>'Base Fleet Plan'!AP95+'Base Fleet Plan'!AP108-AP53</f>
        <v>0</v>
      </c>
      <c r="AQ66" s="50">
        <f>'Base Fleet Plan'!AQ95+'Base Fleet Plan'!AQ108-AQ53</f>
        <v>0</v>
      </c>
      <c r="AR66" s="50">
        <f>'Base Fleet Plan'!AR95+'Base Fleet Plan'!AR108-AR53</f>
        <v>0</v>
      </c>
      <c r="AS66" s="50">
        <f>'Base Fleet Plan'!AS95+'Base Fleet Plan'!AS108-AS53</f>
        <v>0</v>
      </c>
      <c r="AT66" s="50">
        <f>'Base Fleet Plan'!AT95+'Base Fleet Plan'!AT108-AT53</f>
        <v>0</v>
      </c>
      <c r="AU66" s="50">
        <f>'Base Fleet Plan'!AU95+'Base Fleet Plan'!AU108-AU53</f>
        <v>0</v>
      </c>
      <c r="AV66" s="16"/>
    </row>
    <row r="67" spans="4:48">
      <c r="D67" s="1" t="s">
        <v>195</v>
      </c>
      <c r="E67" s="1"/>
      <c r="F67" s="4" t="s">
        <v>169</v>
      </c>
      <c r="H67" s="17"/>
      <c r="I67" s="50">
        <f>'Base Fleet Plan'!I96+'Base Fleet Plan'!I109-I54</f>
        <v>298</v>
      </c>
      <c r="J67" s="50">
        <f>'Base Fleet Plan'!J96+'Base Fleet Plan'!J109-J54</f>
        <v>299</v>
      </c>
      <c r="K67" s="50">
        <f>'Base Fleet Plan'!K96+'Base Fleet Plan'!K109-K54</f>
        <v>299</v>
      </c>
      <c r="L67" s="50">
        <f>'Base Fleet Plan'!L96+'Base Fleet Plan'!L109-L54</f>
        <v>299</v>
      </c>
      <c r="M67" s="50">
        <f>'Base Fleet Plan'!M96+'Base Fleet Plan'!M109-M54</f>
        <v>299</v>
      </c>
      <c r="N67" s="50">
        <f>'Base Fleet Plan'!N96+'Base Fleet Plan'!N109-N54</f>
        <v>299</v>
      </c>
      <c r="O67" s="50">
        <f>'Base Fleet Plan'!O96+'Base Fleet Plan'!O109-O54</f>
        <v>299</v>
      </c>
      <c r="P67" s="50">
        <f>'Base Fleet Plan'!P96+'Base Fleet Plan'!P109-P54</f>
        <v>299</v>
      </c>
      <c r="Q67" s="50">
        <f>'Base Fleet Plan'!Q96+'Base Fleet Plan'!Q109-Q54</f>
        <v>299</v>
      </c>
      <c r="R67" s="50">
        <f>'Base Fleet Plan'!R96+'Base Fleet Plan'!R109-R54</f>
        <v>299</v>
      </c>
      <c r="S67" s="50">
        <f>'Base Fleet Plan'!S96+'Base Fleet Plan'!S109-S54</f>
        <v>328</v>
      </c>
      <c r="T67" s="50">
        <f>'Base Fleet Plan'!T96+'Base Fleet Plan'!T109-T54</f>
        <v>329</v>
      </c>
      <c r="U67" s="50">
        <f>'Base Fleet Plan'!U96+'Base Fleet Plan'!U109-U54</f>
        <v>330</v>
      </c>
      <c r="V67" s="50">
        <f>'Base Fleet Plan'!V96+'Base Fleet Plan'!V109-V54</f>
        <v>330</v>
      </c>
      <c r="W67" s="50">
        <f>'Base Fleet Plan'!W96+'Base Fleet Plan'!W109-W54</f>
        <v>327</v>
      </c>
      <c r="X67" s="50">
        <f>'Base Fleet Plan'!X96+'Base Fleet Plan'!X109-X54</f>
        <v>327</v>
      </c>
      <c r="Y67" s="50">
        <f>'Base Fleet Plan'!Y96+'Base Fleet Plan'!Y109-Y54</f>
        <v>324</v>
      </c>
      <c r="Z67" s="50">
        <f>'Base Fleet Plan'!Z96+'Base Fleet Plan'!Z109-Z54</f>
        <v>314</v>
      </c>
      <c r="AA67" s="50">
        <f>'Base Fleet Plan'!AA96+'Base Fleet Plan'!AA109-AA54</f>
        <v>306</v>
      </c>
      <c r="AB67" s="50">
        <f>'Base Fleet Plan'!AB96+'Base Fleet Plan'!AB109-AB54</f>
        <v>299</v>
      </c>
      <c r="AC67" s="50">
        <f>'Base Fleet Plan'!AC96+'Base Fleet Plan'!AC109-AC54</f>
        <v>307</v>
      </c>
      <c r="AD67" s="50">
        <f>'Base Fleet Plan'!AD96+'Base Fleet Plan'!AD109-AD54</f>
        <v>271</v>
      </c>
      <c r="AE67" s="50">
        <f>'Base Fleet Plan'!AE96+'Base Fleet Plan'!AE109-AE54</f>
        <v>237</v>
      </c>
      <c r="AF67" s="50">
        <f>'Base Fleet Plan'!AF96+'Base Fleet Plan'!AF109-AF54</f>
        <v>200</v>
      </c>
      <c r="AG67" s="50">
        <f>'Base Fleet Plan'!AG96+'Base Fleet Plan'!AG109-AG54</f>
        <v>164</v>
      </c>
      <c r="AH67" s="50">
        <f>'Base Fleet Plan'!AH96+'Base Fleet Plan'!AH109-AH54</f>
        <v>128</v>
      </c>
      <c r="AI67" s="50">
        <f>'Base Fleet Plan'!AI96+'Base Fleet Plan'!AI109-AI54</f>
        <v>55</v>
      </c>
      <c r="AJ67" s="50">
        <f>'Base Fleet Plan'!AJ96+'Base Fleet Plan'!AJ109-AJ54</f>
        <v>0</v>
      </c>
      <c r="AK67" s="50">
        <f>'Base Fleet Plan'!AK96+'Base Fleet Plan'!AK109-AK54</f>
        <v>0</v>
      </c>
      <c r="AL67" s="50">
        <f>'Base Fleet Plan'!AL96+'Base Fleet Plan'!AL109-AL54</f>
        <v>0</v>
      </c>
      <c r="AM67" s="50">
        <f>'Base Fleet Plan'!AM96+'Base Fleet Plan'!AM109-AM54</f>
        <v>0</v>
      </c>
      <c r="AN67" s="50">
        <f>'Base Fleet Plan'!AN96+'Base Fleet Plan'!AN109-AN54</f>
        <v>0</v>
      </c>
      <c r="AO67" s="50">
        <f>'Base Fleet Plan'!AO96+'Base Fleet Plan'!AO109-AO54</f>
        <v>0</v>
      </c>
      <c r="AP67" s="50">
        <f>'Base Fleet Plan'!AP96+'Base Fleet Plan'!AP109-AP54</f>
        <v>0</v>
      </c>
      <c r="AQ67" s="50">
        <f>'Base Fleet Plan'!AQ96+'Base Fleet Plan'!AQ109-AQ54</f>
        <v>0</v>
      </c>
      <c r="AR67" s="50">
        <f>'Base Fleet Plan'!AR96+'Base Fleet Plan'!AR109-AR54</f>
        <v>0</v>
      </c>
      <c r="AS67" s="50">
        <f>'Base Fleet Plan'!AS96+'Base Fleet Plan'!AS109-AS54</f>
        <v>0</v>
      </c>
      <c r="AT67" s="50">
        <f>'Base Fleet Plan'!AT96+'Base Fleet Plan'!AT109-AT54</f>
        <v>0</v>
      </c>
      <c r="AU67" s="50">
        <f>'Base Fleet Plan'!AU96+'Base Fleet Plan'!AU109-AU54</f>
        <v>0</v>
      </c>
      <c r="AV67" s="16"/>
    </row>
    <row r="68" spans="4:48">
      <c r="D68" s="1"/>
      <c r="E68" s="1"/>
      <c r="F68" s="1"/>
      <c r="H68" s="17"/>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16"/>
    </row>
    <row r="69" spans="4:48">
      <c r="D69" s="1" t="s">
        <v>196</v>
      </c>
      <c r="E69" s="1"/>
      <c r="F69" s="4" t="s">
        <v>169</v>
      </c>
      <c r="H69" s="17"/>
      <c r="I69" s="50">
        <f>SUM(I58:I67)</f>
        <v>2989</v>
      </c>
      <c r="J69" s="50">
        <f>SUM(J58:J67)</f>
        <v>3019</v>
      </c>
      <c r="K69" s="50">
        <f t="shared" ref="K69:O69" si="18">SUM(K58:K67)</f>
        <v>3049</v>
      </c>
      <c r="L69" s="50">
        <f t="shared" si="18"/>
        <v>3080</v>
      </c>
      <c r="M69" s="50">
        <f t="shared" si="18"/>
        <v>3111</v>
      </c>
      <c r="N69" s="50">
        <f t="shared" si="18"/>
        <v>3139</v>
      </c>
      <c r="O69" s="50">
        <f t="shared" si="18"/>
        <v>3167</v>
      </c>
      <c r="P69" s="50">
        <f>SUM(P58:P67)</f>
        <v>3192</v>
      </c>
      <c r="Q69" s="50">
        <f>SUM(Q58:Q67)</f>
        <v>3207</v>
      </c>
      <c r="R69" s="50">
        <f t="shared" ref="R69:V69" si="19">SUM(R58:R67)</f>
        <v>3214</v>
      </c>
      <c r="S69" s="50">
        <f t="shared" si="19"/>
        <v>3214</v>
      </c>
      <c r="T69" s="50">
        <f t="shared" si="19"/>
        <v>3193</v>
      </c>
      <c r="U69" s="50">
        <f t="shared" si="19"/>
        <v>3135</v>
      </c>
      <c r="V69" s="50">
        <f t="shared" si="19"/>
        <v>3042</v>
      </c>
      <c r="W69" s="50">
        <f>SUM(W58:W67)</f>
        <v>2912</v>
      </c>
      <c r="X69" s="50">
        <f t="shared" ref="X69:AU69" si="20">SUM(X58:X67)</f>
        <v>2749</v>
      </c>
      <c r="Y69" s="50">
        <f t="shared" si="20"/>
        <v>2550</v>
      </c>
      <c r="Z69" s="50">
        <f t="shared" si="20"/>
        <v>2281</v>
      </c>
      <c r="AA69" s="50">
        <f t="shared" si="20"/>
        <v>1967</v>
      </c>
      <c r="AB69" s="50">
        <f t="shared" si="20"/>
        <v>1661</v>
      </c>
      <c r="AC69" s="50">
        <f t="shared" si="20"/>
        <v>1362</v>
      </c>
      <c r="AD69" s="50">
        <f t="shared" si="20"/>
        <v>1055</v>
      </c>
      <c r="AE69" s="50">
        <f t="shared" si="20"/>
        <v>784</v>
      </c>
      <c r="AF69" s="50">
        <f t="shared" si="20"/>
        <v>547</v>
      </c>
      <c r="AG69" s="50">
        <f t="shared" si="20"/>
        <v>347</v>
      </c>
      <c r="AH69" s="50">
        <f t="shared" si="20"/>
        <v>183</v>
      </c>
      <c r="AI69" s="50">
        <f t="shared" si="20"/>
        <v>55</v>
      </c>
      <c r="AJ69" s="50">
        <f t="shared" si="20"/>
        <v>0</v>
      </c>
      <c r="AK69" s="50">
        <f t="shared" si="20"/>
        <v>0</v>
      </c>
      <c r="AL69" s="50">
        <f t="shared" si="20"/>
        <v>0</v>
      </c>
      <c r="AM69" s="50">
        <f t="shared" si="20"/>
        <v>0</v>
      </c>
      <c r="AN69" s="50">
        <f t="shared" si="20"/>
        <v>0</v>
      </c>
      <c r="AO69" s="50">
        <f t="shared" si="20"/>
        <v>0</v>
      </c>
      <c r="AP69" s="50">
        <f t="shared" si="20"/>
        <v>0</v>
      </c>
      <c r="AQ69" s="50">
        <f t="shared" si="20"/>
        <v>0</v>
      </c>
      <c r="AR69" s="50">
        <f t="shared" si="20"/>
        <v>0</v>
      </c>
      <c r="AS69" s="50">
        <f t="shared" si="20"/>
        <v>0</v>
      </c>
      <c r="AT69" s="50">
        <f t="shared" si="20"/>
        <v>0</v>
      </c>
      <c r="AU69" s="50">
        <f t="shared" si="20"/>
        <v>0</v>
      </c>
      <c r="AV69" s="16"/>
    </row>
    <row r="70" spans="4:48">
      <c r="H70" s="17"/>
      <c r="AV70" s="16"/>
    </row>
    <row r="71" spans="4:48">
      <c r="D71" s="58" t="s">
        <v>77</v>
      </c>
      <c r="E71" s="57"/>
      <c r="F71" s="59" t="s">
        <v>150</v>
      </c>
      <c r="H71" s="17"/>
      <c r="AV71" s="16"/>
    </row>
    <row r="72" spans="4:48">
      <c r="D72" s="6"/>
      <c r="E72" s="53"/>
      <c r="F72" s="35"/>
      <c r="H72" s="17"/>
      <c r="AV72" s="16"/>
    </row>
    <row r="73" spans="4:48">
      <c r="D73" s="1" t="s">
        <v>264</v>
      </c>
      <c r="E73" s="1"/>
      <c r="F73" s="4" t="s">
        <v>169</v>
      </c>
      <c r="H73" s="17"/>
      <c r="I73" s="1">
        <f>ROUND(I$9*'Base Fleet Plan'!I$147,0)</f>
        <v>0</v>
      </c>
      <c r="J73" s="1">
        <f>ROUND(J$9*'Base Fleet Plan'!J$147,0)</f>
        <v>0</v>
      </c>
      <c r="K73" s="1">
        <f>ROUND(K$9*'Base Fleet Plan'!K$147,0)</f>
        <v>0</v>
      </c>
      <c r="L73" s="1">
        <f>ROUND(L$9*'Base Fleet Plan'!L$147,0)</f>
        <v>0</v>
      </c>
      <c r="M73" s="1">
        <f>ROUND(M$9*'Base Fleet Plan'!M$147,0)</f>
        <v>0</v>
      </c>
      <c r="N73" s="1">
        <f>ROUND(N$9*'Base Fleet Plan'!N$147,0)</f>
        <v>4</v>
      </c>
      <c r="O73" s="1">
        <f>ROUND(O$9*'Base Fleet Plan'!O$147,0)</f>
        <v>4</v>
      </c>
      <c r="P73" s="1">
        <f>ROUND(P$9*'Base Fleet Plan'!P$147,0)</f>
        <v>9</v>
      </c>
      <c r="Q73" s="1">
        <f>ROUND(Q$9*'Base Fleet Plan'!Q$147,0)</f>
        <v>22</v>
      </c>
      <c r="R73" s="1">
        <f>ROUND(R$9*'Base Fleet Plan'!R$147,0)</f>
        <v>33</v>
      </c>
      <c r="S73" s="1">
        <f>ROUND(S$9*'Base Fleet Plan'!S$147,0)</f>
        <v>45</v>
      </c>
      <c r="T73" s="1">
        <f>ROUND(T$9*'Base Fleet Plan'!T$147,0)</f>
        <v>73</v>
      </c>
      <c r="U73" s="1">
        <f>ROUND(U$9*'Base Fleet Plan'!U$147,0)</f>
        <v>122</v>
      </c>
      <c r="V73" s="1">
        <f>ROUND(V$9*'Base Fleet Plan'!V$147,0)</f>
        <v>170</v>
      </c>
      <c r="W73" s="1">
        <f>ROUND(W$9*'Base Fleet Plan'!W$147,0)</f>
        <v>220</v>
      </c>
      <c r="X73" s="1">
        <f>ROUND(X$9*'Base Fleet Plan'!X$147,0)</f>
        <v>269</v>
      </c>
      <c r="Y73" s="1">
        <f>ROUND(Y$9*'Base Fleet Plan'!Y$147,0)</f>
        <v>318</v>
      </c>
      <c r="Z73" s="1">
        <f>ROUND(Z$9*'Base Fleet Plan'!Z$147,0)</f>
        <v>417</v>
      </c>
      <c r="AA73" s="1">
        <f>ROUND(AA$9*'Base Fleet Plan'!AA$147,0)</f>
        <v>492</v>
      </c>
      <c r="AB73" s="1">
        <f>ROUND(AB$9*'Base Fleet Plan'!AB$147,0)</f>
        <v>492</v>
      </c>
      <c r="AC73" s="1">
        <f>ROUND(AC$9*'Base Fleet Plan'!AC$147,0)</f>
        <v>493</v>
      </c>
      <c r="AD73" s="1">
        <f>ROUND(AD$9*'Base Fleet Plan'!AD$147,0)</f>
        <v>534</v>
      </c>
      <c r="AE73" s="1">
        <f>ROUND(AE$9*'Base Fleet Plan'!AE$147,0)</f>
        <v>536</v>
      </c>
      <c r="AF73" s="1">
        <f>ROUND(AF$9*'Base Fleet Plan'!AF$147,0)</f>
        <v>537</v>
      </c>
      <c r="AG73" s="1">
        <f>ROUND(AG$9*'Base Fleet Plan'!AG$147,0)</f>
        <v>538</v>
      </c>
      <c r="AH73" s="1">
        <f>ROUND(AH$9*'Base Fleet Plan'!AH$147,0)</f>
        <v>540</v>
      </c>
      <c r="AI73" s="1">
        <f>ROUND(AI$9*'Base Fleet Plan'!AI$147,0)</f>
        <v>540</v>
      </c>
      <c r="AJ73" s="1">
        <f>ROUND(AJ$9*'Base Fleet Plan'!AJ$147,0)</f>
        <v>543</v>
      </c>
      <c r="AK73" s="1">
        <f>ROUND(AK$9*'Base Fleet Plan'!AK$147,0)</f>
        <v>545</v>
      </c>
      <c r="AL73" s="1">
        <f>ROUND(AL$9*'Base Fleet Plan'!AL$147,0)</f>
        <v>545</v>
      </c>
      <c r="AM73" s="1">
        <f>ROUND(AM$9*'Base Fleet Plan'!AM$147,0)</f>
        <v>546</v>
      </c>
      <c r="AN73" s="1">
        <f>ROUND(AN$9*'Base Fleet Plan'!AN$147,0)</f>
        <v>588</v>
      </c>
      <c r="AO73" s="1">
        <f>ROUND(AO$9*'Base Fleet Plan'!AO$147,0)</f>
        <v>591</v>
      </c>
      <c r="AP73" s="1">
        <f>ROUND(AP$9*'Base Fleet Plan'!AP$147,0)</f>
        <v>592</v>
      </c>
      <c r="AQ73" s="1">
        <f>ROUND(AQ$9*'Base Fleet Plan'!AQ$147,0)</f>
        <v>594</v>
      </c>
      <c r="AR73" s="1">
        <f>ROUND(AR$9*'Base Fleet Plan'!AR$147,0)</f>
        <v>596</v>
      </c>
      <c r="AS73" s="1">
        <f>ROUND(AS$9*'Base Fleet Plan'!AS$147,0)</f>
        <v>597</v>
      </c>
      <c r="AT73" s="1">
        <f>ROUND(AT$9*'Base Fleet Plan'!AT$147,0)</f>
        <v>600</v>
      </c>
      <c r="AU73" s="1">
        <f>ROUND(AU$9*'Base Fleet Plan'!AU$147,0)</f>
        <v>603</v>
      </c>
      <c r="AV73" s="16"/>
    </row>
    <row r="74" spans="4:48">
      <c r="D74" s="6"/>
      <c r="E74" s="53"/>
      <c r="F74" s="35"/>
      <c r="H74" s="17"/>
      <c r="AV74" s="16"/>
    </row>
    <row r="75" spans="4:48">
      <c r="D75" s="1" t="s">
        <v>265</v>
      </c>
      <c r="E75" s="1"/>
      <c r="F75" s="4" t="s">
        <v>169</v>
      </c>
      <c r="H75" s="17"/>
      <c r="I75" s="63">
        <f>I73+H84</f>
        <v>0</v>
      </c>
      <c r="J75" s="50">
        <f>J73</f>
        <v>0</v>
      </c>
      <c r="K75" s="50">
        <f t="shared" ref="K75:AU75" si="21">K73</f>
        <v>0</v>
      </c>
      <c r="L75" s="50">
        <f t="shared" si="21"/>
        <v>0</v>
      </c>
      <c r="M75" s="50">
        <f t="shared" si="21"/>
        <v>0</v>
      </c>
      <c r="N75" s="50">
        <f t="shared" si="21"/>
        <v>4</v>
      </c>
      <c r="O75" s="50">
        <f t="shared" si="21"/>
        <v>4</v>
      </c>
      <c r="P75" s="50">
        <f t="shared" si="21"/>
        <v>9</v>
      </c>
      <c r="Q75" s="50">
        <f t="shared" si="21"/>
        <v>22</v>
      </c>
      <c r="R75" s="50">
        <f t="shared" si="21"/>
        <v>33</v>
      </c>
      <c r="S75" s="50">
        <f t="shared" si="21"/>
        <v>45</v>
      </c>
      <c r="T75" s="50">
        <f t="shared" si="21"/>
        <v>73</v>
      </c>
      <c r="U75" s="50">
        <f t="shared" si="21"/>
        <v>122</v>
      </c>
      <c r="V75" s="50">
        <f t="shared" si="21"/>
        <v>170</v>
      </c>
      <c r="W75" s="50">
        <f t="shared" si="21"/>
        <v>220</v>
      </c>
      <c r="X75" s="50">
        <f t="shared" si="21"/>
        <v>269</v>
      </c>
      <c r="Y75" s="50">
        <f t="shared" si="21"/>
        <v>318</v>
      </c>
      <c r="Z75" s="50">
        <f t="shared" si="21"/>
        <v>417</v>
      </c>
      <c r="AA75" s="50">
        <f t="shared" si="21"/>
        <v>492</v>
      </c>
      <c r="AB75" s="50">
        <f t="shared" si="21"/>
        <v>492</v>
      </c>
      <c r="AC75" s="50">
        <f t="shared" si="21"/>
        <v>493</v>
      </c>
      <c r="AD75" s="50">
        <f t="shared" si="21"/>
        <v>534</v>
      </c>
      <c r="AE75" s="50">
        <f t="shared" si="21"/>
        <v>536</v>
      </c>
      <c r="AF75" s="50">
        <f t="shared" si="21"/>
        <v>537</v>
      </c>
      <c r="AG75" s="50">
        <f t="shared" si="21"/>
        <v>538</v>
      </c>
      <c r="AH75" s="50">
        <f t="shared" si="21"/>
        <v>540</v>
      </c>
      <c r="AI75" s="50">
        <f t="shared" si="21"/>
        <v>540</v>
      </c>
      <c r="AJ75" s="50">
        <f t="shared" si="21"/>
        <v>543</v>
      </c>
      <c r="AK75" s="50">
        <f t="shared" si="21"/>
        <v>545</v>
      </c>
      <c r="AL75" s="50">
        <f t="shared" si="21"/>
        <v>545</v>
      </c>
      <c r="AM75" s="50">
        <f t="shared" si="21"/>
        <v>546</v>
      </c>
      <c r="AN75" s="50">
        <f t="shared" si="21"/>
        <v>588</v>
      </c>
      <c r="AO75" s="50">
        <f t="shared" si="21"/>
        <v>591</v>
      </c>
      <c r="AP75" s="50">
        <f t="shared" si="21"/>
        <v>592</v>
      </c>
      <c r="AQ75" s="50">
        <f t="shared" si="21"/>
        <v>594</v>
      </c>
      <c r="AR75" s="50">
        <f t="shared" si="21"/>
        <v>596</v>
      </c>
      <c r="AS75" s="50">
        <f t="shared" si="21"/>
        <v>597</v>
      </c>
      <c r="AT75" s="50">
        <f t="shared" si="21"/>
        <v>600</v>
      </c>
      <c r="AU75" s="50">
        <f t="shared" si="21"/>
        <v>603</v>
      </c>
      <c r="AV75" s="16"/>
    </row>
    <row r="76" spans="4:48">
      <c r="D76" s="1" t="s">
        <v>266</v>
      </c>
      <c r="E76" s="1"/>
      <c r="F76" s="4" t="s">
        <v>169</v>
      </c>
      <c r="H76" s="17"/>
      <c r="I76" s="63">
        <v>0</v>
      </c>
      <c r="J76" s="50">
        <f>I75</f>
        <v>0</v>
      </c>
      <c r="K76" s="50">
        <f t="shared" ref="K76:AU83" si="22">J75</f>
        <v>0</v>
      </c>
      <c r="L76" s="50">
        <f t="shared" si="22"/>
        <v>0</v>
      </c>
      <c r="M76" s="50">
        <f t="shared" si="22"/>
        <v>0</v>
      </c>
      <c r="N76" s="50">
        <f t="shared" si="22"/>
        <v>0</v>
      </c>
      <c r="O76" s="50">
        <f t="shared" si="22"/>
        <v>4</v>
      </c>
      <c r="P76" s="50">
        <f t="shared" si="22"/>
        <v>4</v>
      </c>
      <c r="Q76" s="50">
        <f t="shared" si="22"/>
        <v>9</v>
      </c>
      <c r="R76" s="50">
        <f t="shared" si="22"/>
        <v>22</v>
      </c>
      <c r="S76" s="50">
        <f t="shared" si="22"/>
        <v>33</v>
      </c>
      <c r="T76" s="50">
        <f t="shared" si="22"/>
        <v>45</v>
      </c>
      <c r="U76" s="50">
        <f t="shared" si="22"/>
        <v>73</v>
      </c>
      <c r="V76" s="50">
        <f t="shared" si="22"/>
        <v>122</v>
      </c>
      <c r="W76" s="50">
        <f t="shared" si="22"/>
        <v>170</v>
      </c>
      <c r="X76" s="50">
        <f t="shared" si="22"/>
        <v>220</v>
      </c>
      <c r="Y76" s="50">
        <f t="shared" si="22"/>
        <v>269</v>
      </c>
      <c r="Z76" s="50">
        <f t="shared" si="22"/>
        <v>318</v>
      </c>
      <c r="AA76" s="50">
        <f t="shared" si="22"/>
        <v>417</v>
      </c>
      <c r="AB76" s="50">
        <f t="shared" si="22"/>
        <v>492</v>
      </c>
      <c r="AC76" s="50">
        <f t="shared" si="22"/>
        <v>492</v>
      </c>
      <c r="AD76" s="50">
        <f t="shared" si="22"/>
        <v>493</v>
      </c>
      <c r="AE76" s="50">
        <f t="shared" si="22"/>
        <v>534</v>
      </c>
      <c r="AF76" s="50">
        <f t="shared" si="22"/>
        <v>536</v>
      </c>
      <c r="AG76" s="50">
        <f t="shared" si="22"/>
        <v>537</v>
      </c>
      <c r="AH76" s="50">
        <f t="shared" si="22"/>
        <v>538</v>
      </c>
      <c r="AI76" s="50">
        <f t="shared" si="22"/>
        <v>540</v>
      </c>
      <c r="AJ76" s="50">
        <f t="shared" si="22"/>
        <v>540</v>
      </c>
      <c r="AK76" s="50">
        <f t="shared" si="22"/>
        <v>543</v>
      </c>
      <c r="AL76" s="50">
        <f t="shared" si="22"/>
        <v>545</v>
      </c>
      <c r="AM76" s="50">
        <f t="shared" si="22"/>
        <v>545</v>
      </c>
      <c r="AN76" s="50">
        <f t="shared" si="22"/>
        <v>546</v>
      </c>
      <c r="AO76" s="50">
        <f t="shared" si="22"/>
        <v>588</v>
      </c>
      <c r="AP76" s="50">
        <f t="shared" si="22"/>
        <v>591</v>
      </c>
      <c r="AQ76" s="50">
        <f t="shared" si="22"/>
        <v>592</v>
      </c>
      <c r="AR76" s="50">
        <f t="shared" si="22"/>
        <v>594</v>
      </c>
      <c r="AS76" s="50">
        <f t="shared" si="22"/>
        <v>596</v>
      </c>
      <c r="AT76" s="50">
        <f t="shared" si="22"/>
        <v>597</v>
      </c>
      <c r="AU76" s="50">
        <f t="shared" si="22"/>
        <v>600</v>
      </c>
      <c r="AV76" s="16"/>
    </row>
    <row r="77" spans="4:48">
      <c r="D77" s="1" t="s">
        <v>267</v>
      </c>
      <c r="E77" s="1"/>
      <c r="F77" s="4" t="s">
        <v>169</v>
      </c>
      <c r="H77" s="17"/>
      <c r="I77" s="63">
        <v>0</v>
      </c>
      <c r="J77" s="50">
        <f t="shared" ref="J77:Y84" si="23">I76</f>
        <v>0</v>
      </c>
      <c r="K77" s="50">
        <f t="shared" si="23"/>
        <v>0</v>
      </c>
      <c r="L77" s="50">
        <f t="shared" si="23"/>
        <v>0</v>
      </c>
      <c r="M77" s="50">
        <f t="shared" si="23"/>
        <v>0</v>
      </c>
      <c r="N77" s="50">
        <f t="shared" si="23"/>
        <v>0</v>
      </c>
      <c r="O77" s="50">
        <f t="shared" si="23"/>
        <v>0</v>
      </c>
      <c r="P77" s="50">
        <f t="shared" si="23"/>
        <v>4</v>
      </c>
      <c r="Q77" s="50">
        <f t="shared" si="23"/>
        <v>4</v>
      </c>
      <c r="R77" s="50">
        <f t="shared" si="23"/>
        <v>9</v>
      </c>
      <c r="S77" s="50">
        <f t="shared" si="23"/>
        <v>22</v>
      </c>
      <c r="T77" s="50">
        <f t="shared" si="23"/>
        <v>33</v>
      </c>
      <c r="U77" s="50">
        <f t="shared" si="23"/>
        <v>45</v>
      </c>
      <c r="V77" s="50">
        <f t="shared" si="23"/>
        <v>73</v>
      </c>
      <c r="W77" s="50">
        <f t="shared" si="23"/>
        <v>122</v>
      </c>
      <c r="X77" s="50">
        <f t="shared" si="23"/>
        <v>170</v>
      </c>
      <c r="Y77" s="50">
        <f t="shared" si="23"/>
        <v>220</v>
      </c>
      <c r="Z77" s="50">
        <f t="shared" si="22"/>
        <v>269</v>
      </c>
      <c r="AA77" s="50">
        <f t="shared" si="22"/>
        <v>318</v>
      </c>
      <c r="AB77" s="50">
        <f t="shared" si="22"/>
        <v>417</v>
      </c>
      <c r="AC77" s="50">
        <f t="shared" si="22"/>
        <v>492</v>
      </c>
      <c r="AD77" s="50">
        <f t="shared" si="22"/>
        <v>492</v>
      </c>
      <c r="AE77" s="50">
        <f t="shared" si="22"/>
        <v>493</v>
      </c>
      <c r="AF77" s="50">
        <f t="shared" si="22"/>
        <v>534</v>
      </c>
      <c r="AG77" s="50">
        <f t="shared" si="22"/>
        <v>536</v>
      </c>
      <c r="AH77" s="50">
        <f t="shared" si="22"/>
        <v>537</v>
      </c>
      <c r="AI77" s="50">
        <f t="shared" si="22"/>
        <v>538</v>
      </c>
      <c r="AJ77" s="50">
        <f t="shared" si="22"/>
        <v>540</v>
      </c>
      <c r="AK77" s="50">
        <f t="shared" si="22"/>
        <v>540</v>
      </c>
      <c r="AL77" s="50">
        <f t="shared" si="22"/>
        <v>543</v>
      </c>
      <c r="AM77" s="50">
        <f t="shared" si="22"/>
        <v>545</v>
      </c>
      <c r="AN77" s="50">
        <f t="shared" si="22"/>
        <v>545</v>
      </c>
      <c r="AO77" s="50">
        <f t="shared" si="22"/>
        <v>546</v>
      </c>
      <c r="AP77" s="50">
        <f t="shared" si="22"/>
        <v>588</v>
      </c>
      <c r="AQ77" s="50">
        <f t="shared" si="22"/>
        <v>591</v>
      </c>
      <c r="AR77" s="50">
        <f t="shared" si="22"/>
        <v>592</v>
      </c>
      <c r="AS77" s="50">
        <f t="shared" si="22"/>
        <v>594</v>
      </c>
      <c r="AT77" s="50">
        <f t="shared" si="22"/>
        <v>596</v>
      </c>
      <c r="AU77" s="50">
        <f t="shared" si="22"/>
        <v>597</v>
      </c>
      <c r="AV77" s="16"/>
    </row>
    <row r="78" spans="4:48">
      <c r="D78" s="1" t="s">
        <v>268</v>
      </c>
      <c r="E78" s="1"/>
      <c r="F78" s="4" t="s">
        <v>169</v>
      </c>
      <c r="H78" s="17"/>
      <c r="I78" s="63">
        <v>0</v>
      </c>
      <c r="J78" s="50">
        <f t="shared" si="23"/>
        <v>0</v>
      </c>
      <c r="K78" s="50">
        <f t="shared" si="22"/>
        <v>0</v>
      </c>
      <c r="L78" s="50">
        <f t="shared" si="22"/>
        <v>0</v>
      </c>
      <c r="M78" s="50">
        <f t="shared" si="22"/>
        <v>0</v>
      </c>
      <c r="N78" s="50">
        <f t="shared" si="22"/>
        <v>0</v>
      </c>
      <c r="O78" s="50">
        <f t="shared" si="22"/>
        <v>0</v>
      </c>
      <c r="P78" s="50">
        <f t="shared" si="22"/>
        <v>0</v>
      </c>
      <c r="Q78" s="50">
        <f t="shared" si="22"/>
        <v>4</v>
      </c>
      <c r="R78" s="50">
        <f t="shared" si="22"/>
        <v>4</v>
      </c>
      <c r="S78" s="50">
        <f t="shared" si="22"/>
        <v>9</v>
      </c>
      <c r="T78" s="50">
        <f t="shared" si="22"/>
        <v>22</v>
      </c>
      <c r="U78" s="50">
        <f t="shared" si="22"/>
        <v>33</v>
      </c>
      <c r="V78" s="50">
        <f t="shared" si="22"/>
        <v>45</v>
      </c>
      <c r="W78" s="50">
        <f t="shared" si="22"/>
        <v>73</v>
      </c>
      <c r="X78" s="50">
        <f t="shared" si="22"/>
        <v>122</v>
      </c>
      <c r="Y78" s="50">
        <f t="shared" si="22"/>
        <v>170</v>
      </c>
      <c r="Z78" s="50">
        <f t="shared" si="22"/>
        <v>220</v>
      </c>
      <c r="AA78" s="50">
        <f t="shared" si="22"/>
        <v>269</v>
      </c>
      <c r="AB78" s="50">
        <f t="shared" si="22"/>
        <v>318</v>
      </c>
      <c r="AC78" s="50">
        <f t="shared" si="22"/>
        <v>417</v>
      </c>
      <c r="AD78" s="50">
        <f t="shared" si="22"/>
        <v>492</v>
      </c>
      <c r="AE78" s="50">
        <f t="shared" si="22"/>
        <v>492</v>
      </c>
      <c r="AF78" s="50">
        <f t="shared" si="22"/>
        <v>493</v>
      </c>
      <c r="AG78" s="50">
        <f t="shared" si="22"/>
        <v>534</v>
      </c>
      <c r="AH78" s="50">
        <f t="shared" si="22"/>
        <v>536</v>
      </c>
      <c r="AI78" s="50">
        <f t="shared" si="22"/>
        <v>537</v>
      </c>
      <c r="AJ78" s="50">
        <f t="shared" si="22"/>
        <v>538</v>
      </c>
      <c r="AK78" s="50">
        <f t="shared" si="22"/>
        <v>540</v>
      </c>
      <c r="AL78" s="50">
        <f t="shared" si="22"/>
        <v>540</v>
      </c>
      <c r="AM78" s="50">
        <f t="shared" si="22"/>
        <v>543</v>
      </c>
      <c r="AN78" s="50">
        <f t="shared" si="22"/>
        <v>545</v>
      </c>
      <c r="AO78" s="50">
        <f t="shared" si="22"/>
        <v>545</v>
      </c>
      <c r="AP78" s="50">
        <f t="shared" si="22"/>
        <v>546</v>
      </c>
      <c r="AQ78" s="50">
        <f t="shared" si="22"/>
        <v>588</v>
      </c>
      <c r="AR78" s="50">
        <f t="shared" si="22"/>
        <v>591</v>
      </c>
      <c r="AS78" s="50">
        <f t="shared" si="22"/>
        <v>592</v>
      </c>
      <c r="AT78" s="50">
        <f t="shared" si="22"/>
        <v>594</v>
      </c>
      <c r="AU78" s="50">
        <f t="shared" si="22"/>
        <v>596</v>
      </c>
      <c r="AV78" s="16"/>
    </row>
    <row r="79" spans="4:48">
      <c r="D79" s="1" t="s">
        <v>269</v>
      </c>
      <c r="E79" s="1"/>
      <c r="F79" s="4" t="s">
        <v>169</v>
      </c>
      <c r="H79" s="17"/>
      <c r="I79" s="63">
        <v>0</v>
      </c>
      <c r="J79" s="50">
        <f t="shared" si="23"/>
        <v>0</v>
      </c>
      <c r="K79" s="50">
        <f t="shared" si="22"/>
        <v>0</v>
      </c>
      <c r="L79" s="50">
        <f t="shared" si="22"/>
        <v>0</v>
      </c>
      <c r="M79" s="50">
        <f t="shared" si="22"/>
        <v>0</v>
      </c>
      <c r="N79" s="50">
        <f t="shared" si="22"/>
        <v>0</v>
      </c>
      <c r="O79" s="50">
        <f t="shared" si="22"/>
        <v>0</v>
      </c>
      <c r="P79" s="50">
        <f t="shared" si="22"/>
        <v>0</v>
      </c>
      <c r="Q79" s="50">
        <f t="shared" si="22"/>
        <v>0</v>
      </c>
      <c r="R79" s="50">
        <f t="shared" si="22"/>
        <v>4</v>
      </c>
      <c r="S79" s="50">
        <f t="shared" si="22"/>
        <v>4</v>
      </c>
      <c r="T79" s="50">
        <f t="shared" si="22"/>
        <v>9</v>
      </c>
      <c r="U79" s="50">
        <f t="shared" si="22"/>
        <v>22</v>
      </c>
      <c r="V79" s="50">
        <f t="shared" si="22"/>
        <v>33</v>
      </c>
      <c r="W79" s="50">
        <f t="shared" si="22"/>
        <v>45</v>
      </c>
      <c r="X79" s="50">
        <f t="shared" si="22"/>
        <v>73</v>
      </c>
      <c r="Y79" s="50">
        <f t="shared" si="22"/>
        <v>122</v>
      </c>
      <c r="Z79" s="50">
        <f t="shared" si="22"/>
        <v>170</v>
      </c>
      <c r="AA79" s="50">
        <f t="shared" si="22"/>
        <v>220</v>
      </c>
      <c r="AB79" s="50">
        <f t="shared" si="22"/>
        <v>269</v>
      </c>
      <c r="AC79" s="50">
        <f t="shared" si="22"/>
        <v>318</v>
      </c>
      <c r="AD79" s="50">
        <f t="shared" si="22"/>
        <v>417</v>
      </c>
      <c r="AE79" s="50">
        <f t="shared" si="22"/>
        <v>492</v>
      </c>
      <c r="AF79" s="50">
        <f t="shared" si="22"/>
        <v>492</v>
      </c>
      <c r="AG79" s="50">
        <f t="shared" si="22"/>
        <v>493</v>
      </c>
      <c r="AH79" s="50">
        <f t="shared" si="22"/>
        <v>534</v>
      </c>
      <c r="AI79" s="50">
        <f t="shared" si="22"/>
        <v>536</v>
      </c>
      <c r="AJ79" s="50">
        <f t="shared" si="22"/>
        <v>537</v>
      </c>
      <c r="AK79" s="50">
        <f t="shared" si="22"/>
        <v>538</v>
      </c>
      <c r="AL79" s="50">
        <f t="shared" si="22"/>
        <v>540</v>
      </c>
      <c r="AM79" s="50">
        <f t="shared" si="22"/>
        <v>540</v>
      </c>
      <c r="AN79" s="50">
        <f t="shared" si="22"/>
        <v>543</v>
      </c>
      <c r="AO79" s="50">
        <f t="shared" si="22"/>
        <v>545</v>
      </c>
      <c r="AP79" s="50">
        <f t="shared" si="22"/>
        <v>545</v>
      </c>
      <c r="AQ79" s="50">
        <f t="shared" si="22"/>
        <v>546</v>
      </c>
      <c r="AR79" s="50">
        <f t="shared" si="22"/>
        <v>588</v>
      </c>
      <c r="AS79" s="50">
        <f t="shared" si="22"/>
        <v>591</v>
      </c>
      <c r="AT79" s="50">
        <f t="shared" si="22"/>
        <v>592</v>
      </c>
      <c r="AU79" s="50">
        <f t="shared" si="22"/>
        <v>594</v>
      </c>
      <c r="AV79" s="16"/>
    </row>
    <row r="80" spans="4:48">
      <c r="D80" s="1" t="s">
        <v>270</v>
      </c>
      <c r="E80" s="1"/>
      <c r="F80" s="4" t="s">
        <v>169</v>
      </c>
      <c r="H80" s="17"/>
      <c r="I80" s="63">
        <v>0</v>
      </c>
      <c r="J80" s="50">
        <f t="shared" si="23"/>
        <v>0</v>
      </c>
      <c r="K80" s="50">
        <f t="shared" si="22"/>
        <v>0</v>
      </c>
      <c r="L80" s="50">
        <f t="shared" si="22"/>
        <v>0</v>
      </c>
      <c r="M80" s="50">
        <f t="shared" si="22"/>
        <v>0</v>
      </c>
      <c r="N80" s="50">
        <f t="shared" si="22"/>
        <v>0</v>
      </c>
      <c r="O80" s="50">
        <f t="shared" si="22"/>
        <v>0</v>
      </c>
      <c r="P80" s="50">
        <f t="shared" si="22"/>
        <v>0</v>
      </c>
      <c r="Q80" s="50">
        <f t="shared" si="22"/>
        <v>0</v>
      </c>
      <c r="R80" s="50">
        <f t="shared" si="22"/>
        <v>0</v>
      </c>
      <c r="S80" s="50">
        <f t="shared" si="22"/>
        <v>4</v>
      </c>
      <c r="T80" s="50">
        <f t="shared" si="22"/>
        <v>4</v>
      </c>
      <c r="U80" s="50">
        <f t="shared" si="22"/>
        <v>9</v>
      </c>
      <c r="V80" s="50">
        <f t="shared" si="22"/>
        <v>22</v>
      </c>
      <c r="W80" s="50">
        <f t="shared" si="22"/>
        <v>33</v>
      </c>
      <c r="X80" s="50">
        <f t="shared" si="22"/>
        <v>45</v>
      </c>
      <c r="Y80" s="50">
        <f t="shared" si="22"/>
        <v>73</v>
      </c>
      <c r="Z80" s="50">
        <f t="shared" si="22"/>
        <v>122</v>
      </c>
      <c r="AA80" s="50">
        <f t="shared" si="22"/>
        <v>170</v>
      </c>
      <c r="AB80" s="50">
        <f t="shared" si="22"/>
        <v>220</v>
      </c>
      <c r="AC80" s="50">
        <f t="shared" si="22"/>
        <v>269</v>
      </c>
      <c r="AD80" s="50">
        <f t="shared" si="22"/>
        <v>318</v>
      </c>
      <c r="AE80" s="50">
        <f t="shared" si="22"/>
        <v>417</v>
      </c>
      <c r="AF80" s="50">
        <f t="shared" si="22"/>
        <v>492</v>
      </c>
      <c r="AG80" s="50">
        <f t="shared" si="22"/>
        <v>492</v>
      </c>
      <c r="AH80" s="50">
        <f t="shared" si="22"/>
        <v>493</v>
      </c>
      <c r="AI80" s="50">
        <f t="shared" si="22"/>
        <v>534</v>
      </c>
      <c r="AJ80" s="50">
        <f t="shared" si="22"/>
        <v>536</v>
      </c>
      <c r="AK80" s="50">
        <f t="shared" si="22"/>
        <v>537</v>
      </c>
      <c r="AL80" s="50">
        <f t="shared" si="22"/>
        <v>538</v>
      </c>
      <c r="AM80" s="50">
        <f t="shared" si="22"/>
        <v>540</v>
      </c>
      <c r="AN80" s="50">
        <f t="shared" si="22"/>
        <v>540</v>
      </c>
      <c r="AO80" s="50">
        <f t="shared" si="22"/>
        <v>543</v>
      </c>
      <c r="AP80" s="50">
        <f t="shared" si="22"/>
        <v>545</v>
      </c>
      <c r="AQ80" s="50">
        <f t="shared" si="22"/>
        <v>545</v>
      </c>
      <c r="AR80" s="50">
        <f t="shared" si="22"/>
        <v>546</v>
      </c>
      <c r="AS80" s="50">
        <f t="shared" si="22"/>
        <v>588</v>
      </c>
      <c r="AT80" s="50">
        <f t="shared" si="22"/>
        <v>591</v>
      </c>
      <c r="AU80" s="50">
        <f t="shared" si="22"/>
        <v>592</v>
      </c>
      <c r="AV80" s="16"/>
    </row>
    <row r="81" spans="4:48">
      <c r="D81" s="1" t="s">
        <v>271</v>
      </c>
      <c r="E81" s="1"/>
      <c r="F81" s="4" t="s">
        <v>169</v>
      </c>
      <c r="H81" s="17"/>
      <c r="I81" s="63">
        <v>0</v>
      </c>
      <c r="J81" s="50">
        <f t="shared" si="23"/>
        <v>0</v>
      </c>
      <c r="K81" s="50">
        <f t="shared" si="22"/>
        <v>0</v>
      </c>
      <c r="L81" s="50">
        <f t="shared" si="22"/>
        <v>0</v>
      </c>
      <c r="M81" s="50">
        <f t="shared" si="22"/>
        <v>0</v>
      </c>
      <c r="N81" s="50">
        <f t="shared" si="22"/>
        <v>0</v>
      </c>
      <c r="O81" s="50">
        <f t="shared" si="22"/>
        <v>0</v>
      </c>
      <c r="P81" s="50">
        <f t="shared" si="22"/>
        <v>0</v>
      </c>
      <c r="Q81" s="50">
        <f t="shared" si="22"/>
        <v>0</v>
      </c>
      <c r="R81" s="50">
        <f t="shared" si="22"/>
        <v>0</v>
      </c>
      <c r="S81" s="50">
        <f t="shared" si="22"/>
        <v>0</v>
      </c>
      <c r="T81" s="50">
        <f t="shared" si="22"/>
        <v>4</v>
      </c>
      <c r="U81" s="50">
        <f t="shared" si="22"/>
        <v>4</v>
      </c>
      <c r="V81" s="50">
        <f t="shared" si="22"/>
        <v>9</v>
      </c>
      <c r="W81" s="50">
        <f t="shared" si="22"/>
        <v>22</v>
      </c>
      <c r="X81" s="50">
        <f t="shared" si="22"/>
        <v>33</v>
      </c>
      <c r="Y81" s="50">
        <f t="shared" si="22"/>
        <v>45</v>
      </c>
      <c r="Z81" s="50">
        <f t="shared" si="22"/>
        <v>73</v>
      </c>
      <c r="AA81" s="50">
        <f t="shared" si="22"/>
        <v>122</v>
      </c>
      <c r="AB81" s="50">
        <f t="shared" si="22"/>
        <v>170</v>
      </c>
      <c r="AC81" s="50">
        <f t="shared" si="22"/>
        <v>220</v>
      </c>
      <c r="AD81" s="50">
        <f t="shared" si="22"/>
        <v>269</v>
      </c>
      <c r="AE81" s="50">
        <f t="shared" si="22"/>
        <v>318</v>
      </c>
      <c r="AF81" s="50">
        <f t="shared" si="22"/>
        <v>417</v>
      </c>
      <c r="AG81" s="50">
        <f t="shared" si="22"/>
        <v>492</v>
      </c>
      <c r="AH81" s="50">
        <f t="shared" si="22"/>
        <v>492</v>
      </c>
      <c r="AI81" s="50">
        <f t="shared" si="22"/>
        <v>493</v>
      </c>
      <c r="AJ81" s="50">
        <f t="shared" si="22"/>
        <v>534</v>
      </c>
      <c r="AK81" s="50">
        <f t="shared" si="22"/>
        <v>536</v>
      </c>
      <c r="AL81" s="50">
        <f t="shared" si="22"/>
        <v>537</v>
      </c>
      <c r="AM81" s="50">
        <f t="shared" si="22"/>
        <v>538</v>
      </c>
      <c r="AN81" s="50">
        <f t="shared" si="22"/>
        <v>540</v>
      </c>
      <c r="AO81" s="50">
        <f t="shared" si="22"/>
        <v>540</v>
      </c>
      <c r="AP81" s="50">
        <f t="shared" si="22"/>
        <v>543</v>
      </c>
      <c r="AQ81" s="50">
        <f t="shared" si="22"/>
        <v>545</v>
      </c>
      <c r="AR81" s="50">
        <f t="shared" si="22"/>
        <v>545</v>
      </c>
      <c r="AS81" s="50">
        <f t="shared" si="22"/>
        <v>546</v>
      </c>
      <c r="AT81" s="50">
        <f t="shared" si="22"/>
        <v>588</v>
      </c>
      <c r="AU81" s="50">
        <f t="shared" si="22"/>
        <v>591</v>
      </c>
      <c r="AV81" s="16"/>
    </row>
    <row r="82" spans="4:48">
      <c r="D82" s="1" t="s">
        <v>272</v>
      </c>
      <c r="E82" s="1"/>
      <c r="F82" s="4" t="s">
        <v>169</v>
      </c>
      <c r="H82" s="17"/>
      <c r="I82" s="63">
        <v>0</v>
      </c>
      <c r="J82" s="50">
        <f t="shared" si="23"/>
        <v>0</v>
      </c>
      <c r="K82" s="50">
        <f t="shared" si="22"/>
        <v>0</v>
      </c>
      <c r="L82" s="50">
        <f t="shared" si="22"/>
        <v>0</v>
      </c>
      <c r="M82" s="50">
        <f t="shared" si="22"/>
        <v>0</v>
      </c>
      <c r="N82" s="50">
        <f t="shared" si="22"/>
        <v>0</v>
      </c>
      <c r="O82" s="50">
        <f t="shared" si="22"/>
        <v>0</v>
      </c>
      <c r="P82" s="50">
        <f t="shared" si="22"/>
        <v>0</v>
      </c>
      <c r="Q82" s="50">
        <f t="shared" si="22"/>
        <v>0</v>
      </c>
      <c r="R82" s="50">
        <f t="shared" si="22"/>
        <v>0</v>
      </c>
      <c r="S82" s="50">
        <f t="shared" si="22"/>
        <v>0</v>
      </c>
      <c r="T82" s="50">
        <f t="shared" si="22"/>
        <v>0</v>
      </c>
      <c r="U82" s="50">
        <f t="shared" si="22"/>
        <v>4</v>
      </c>
      <c r="V82" s="50">
        <f t="shared" si="22"/>
        <v>4</v>
      </c>
      <c r="W82" s="50">
        <f t="shared" si="22"/>
        <v>9</v>
      </c>
      <c r="X82" s="50">
        <f t="shared" si="22"/>
        <v>22</v>
      </c>
      <c r="Y82" s="50">
        <f t="shared" si="22"/>
        <v>33</v>
      </c>
      <c r="Z82" s="50">
        <f t="shared" si="22"/>
        <v>45</v>
      </c>
      <c r="AA82" s="50">
        <f t="shared" si="22"/>
        <v>73</v>
      </c>
      <c r="AB82" s="50">
        <f t="shared" si="22"/>
        <v>122</v>
      </c>
      <c r="AC82" s="50">
        <f t="shared" si="22"/>
        <v>170</v>
      </c>
      <c r="AD82" s="50">
        <f t="shared" si="22"/>
        <v>220</v>
      </c>
      <c r="AE82" s="50">
        <f t="shared" si="22"/>
        <v>269</v>
      </c>
      <c r="AF82" s="50">
        <f t="shared" si="22"/>
        <v>318</v>
      </c>
      <c r="AG82" s="50">
        <f t="shared" si="22"/>
        <v>417</v>
      </c>
      <c r="AH82" s="50">
        <f t="shared" si="22"/>
        <v>492</v>
      </c>
      <c r="AI82" s="50">
        <f t="shared" si="22"/>
        <v>492</v>
      </c>
      <c r="AJ82" s="50">
        <f t="shared" si="22"/>
        <v>493</v>
      </c>
      <c r="AK82" s="50">
        <f t="shared" si="22"/>
        <v>534</v>
      </c>
      <c r="AL82" s="50">
        <f t="shared" si="22"/>
        <v>536</v>
      </c>
      <c r="AM82" s="50">
        <f t="shared" si="22"/>
        <v>537</v>
      </c>
      <c r="AN82" s="50">
        <f t="shared" si="22"/>
        <v>538</v>
      </c>
      <c r="AO82" s="50">
        <f t="shared" si="22"/>
        <v>540</v>
      </c>
      <c r="AP82" s="50">
        <f t="shared" si="22"/>
        <v>540</v>
      </c>
      <c r="AQ82" s="50">
        <f t="shared" si="22"/>
        <v>543</v>
      </c>
      <c r="AR82" s="50">
        <f t="shared" si="22"/>
        <v>545</v>
      </c>
      <c r="AS82" s="50">
        <f t="shared" si="22"/>
        <v>545</v>
      </c>
      <c r="AT82" s="50">
        <f t="shared" si="22"/>
        <v>546</v>
      </c>
      <c r="AU82" s="50">
        <f t="shared" si="22"/>
        <v>588</v>
      </c>
      <c r="AV82" s="16"/>
    </row>
    <row r="83" spans="4:48">
      <c r="D83" s="1" t="s">
        <v>273</v>
      </c>
      <c r="E83" s="1"/>
      <c r="F83" s="4" t="s">
        <v>169</v>
      </c>
      <c r="H83" s="17"/>
      <c r="I83" s="63">
        <v>0</v>
      </c>
      <c r="J83" s="50">
        <f t="shared" si="23"/>
        <v>0</v>
      </c>
      <c r="K83" s="50">
        <f t="shared" si="22"/>
        <v>0</v>
      </c>
      <c r="L83" s="50">
        <f t="shared" si="22"/>
        <v>0</v>
      </c>
      <c r="M83" s="50">
        <f t="shared" si="22"/>
        <v>0</v>
      </c>
      <c r="N83" s="50">
        <f t="shared" si="22"/>
        <v>0</v>
      </c>
      <c r="O83" s="50">
        <f t="shared" si="22"/>
        <v>0</v>
      </c>
      <c r="P83" s="50">
        <f t="shared" si="22"/>
        <v>0</v>
      </c>
      <c r="Q83" s="50">
        <f t="shared" si="22"/>
        <v>0</v>
      </c>
      <c r="R83" s="50">
        <f t="shared" si="22"/>
        <v>0</v>
      </c>
      <c r="S83" s="50">
        <f t="shared" si="22"/>
        <v>0</v>
      </c>
      <c r="T83" s="50">
        <f t="shared" si="22"/>
        <v>0</v>
      </c>
      <c r="U83" s="50">
        <f t="shared" si="22"/>
        <v>0</v>
      </c>
      <c r="V83" s="50">
        <f t="shared" ref="V83:AU84" si="24">U82</f>
        <v>4</v>
      </c>
      <c r="W83" s="50">
        <f t="shared" si="24"/>
        <v>4</v>
      </c>
      <c r="X83" s="50">
        <f t="shared" si="24"/>
        <v>9</v>
      </c>
      <c r="Y83" s="50">
        <f t="shared" si="24"/>
        <v>22</v>
      </c>
      <c r="Z83" s="50">
        <f t="shared" si="24"/>
        <v>33</v>
      </c>
      <c r="AA83" s="50">
        <f t="shared" si="24"/>
        <v>45</v>
      </c>
      <c r="AB83" s="50">
        <f t="shared" si="24"/>
        <v>73</v>
      </c>
      <c r="AC83" s="50">
        <f t="shared" si="24"/>
        <v>122</v>
      </c>
      <c r="AD83" s="50">
        <f t="shared" si="24"/>
        <v>170</v>
      </c>
      <c r="AE83" s="50">
        <f t="shared" si="24"/>
        <v>220</v>
      </c>
      <c r="AF83" s="50">
        <f t="shared" si="24"/>
        <v>269</v>
      </c>
      <c r="AG83" s="50">
        <f t="shared" si="24"/>
        <v>318</v>
      </c>
      <c r="AH83" s="50">
        <f t="shared" si="24"/>
        <v>417</v>
      </c>
      <c r="AI83" s="50">
        <f t="shared" si="24"/>
        <v>492</v>
      </c>
      <c r="AJ83" s="50">
        <f t="shared" si="24"/>
        <v>492</v>
      </c>
      <c r="AK83" s="50">
        <f t="shared" si="24"/>
        <v>493</v>
      </c>
      <c r="AL83" s="50">
        <f t="shared" si="24"/>
        <v>534</v>
      </c>
      <c r="AM83" s="50">
        <f t="shared" si="24"/>
        <v>536</v>
      </c>
      <c r="AN83" s="50">
        <f t="shared" si="24"/>
        <v>537</v>
      </c>
      <c r="AO83" s="50">
        <f t="shared" si="24"/>
        <v>538</v>
      </c>
      <c r="AP83" s="50">
        <f t="shared" si="24"/>
        <v>540</v>
      </c>
      <c r="AQ83" s="50">
        <f t="shared" si="24"/>
        <v>540</v>
      </c>
      <c r="AR83" s="50">
        <f t="shared" si="24"/>
        <v>543</v>
      </c>
      <c r="AS83" s="50">
        <f t="shared" si="24"/>
        <v>545</v>
      </c>
      <c r="AT83" s="50">
        <f t="shared" si="24"/>
        <v>545</v>
      </c>
      <c r="AU83" s="50">
        <f t="shared" si="24"/>
        <v>546</v>
      </c>
      <c r="AV83" s="16"/>
    </row>
    <row r="84" spans="4:48">
      <c r="D84" s="1" t="s">
        <v>274</v>
      </c>
      <c r="E84" s="1"/>
      <c r="F84" s="4" t="s">
        <v>169</v>
      </c>
      <c r="H84" s="17"/>
      <c r="I84" s="63">
        <v>0</v>
      </c>
      <c r="J84" s="50">
        <f t="shared" si="23"/>
        <v>0</v>
      </c>
      <c r="K84" s="50">
        <f t="shared" si="23"/>
        <v>0</v>
      </c>
      <c r="L84" s="50">
        <f t="shared" si="23"/>
        <v>0</v>
      </c>
      <c r="M84" s="50">
        <f t="shared" si="23"/>
        <v>0</v>
      </c>
      <c r="N84" s="50">
        <f t="shared" si="23"/>
        <v>0</v>
      </c>
      <c r="O84" s="50">
        <f t="shared" si="23"/>
        <v>0</v>
      </c>
      <c r="P84" s="50">
        <f t="shared" si="23"/>
        <v>0</v>
      </c>
      <c r="Q84" s="50">
        <f t="shared" si="23"/>
        <v>0</v>
      </c>
      <c r="R84" s="50">
        <f t="shared" si="23"/>
        <v>0</v>
      </c>
      <c r="S84" s="50">
        <f t="shared" si="23"/>
        <v>0</v>
      </c>
      <c r="T84" s="50">
        <f t="shared" si="23"/>
        <v>0</v>
      </c>
      <c r="U84" s="50">
        <f t="shared" si="23"/>
        <v>0</v>
      </c>
      <c r="V84" s="50">
        <f t="shared" si="23"/>
        <v>0</v>
      </c>
      <c r="W84" s="50">
        <f t="shared" si="23"/>
        <v>4</v>
      </c>
      <c r="X84" s="50">
        <f t="shared" si="23"/>
        <v>4</v>
      </c>
      <c r="Y84" s="50">
        <f t="shared" si="23"/>
        <v>9</v>
      </c>
      <c r="Z84" s="50">
        <f t="shared" si="24"/>
        <v>22</v>
      </c>
      <c r="AA84" s="50">
        <f t="shared" si="24"/>
        <v>33</v>
      </c>
      <c r="AB84" s="50">
        <f t="shared" si="24"/>
        <v>45</v>
      </c>
      <c r="AC84" s="50">
        <f t="shared" si="24"/>
        <v>73</v>
      </c>
      <c r="AD84" s="50">
        <f t="shared" si="24"/>
        <v>122</v>
      </c>
      <c r="AE84" s="50">
        <f t="shared" si="24"/>
        <v>170</v>
      </c>
      <c r="AF84" s="50">
        <f t="shared" si="24"/>
        <v>220</v>
      </c>
      <c r="AG84" s="50">
        <f t="shared" si="24"/>
        <v>269</v>
      </c>
      <c r="AH84" s="50">
        <f t="shared" si="24"/>
        <v>318</v>
      </c>
      <c r="AI84" s="50">
        <f t="shared" si="24"/>
        <v>417</v>
      </c>
      <c r="AJ84" s="50">
        <f t="shared" si="24"/>
        <v>492</v>
      </c>
      <c r="AK84" s="50">
        <f t="shared" si="24"/>
        <v>492</v>
      </c>
      <c r="AL84" s="50">
        <f t="shared" si="24"/>
        <v>493</v>
      </c>
      <c r="AM84" s="50">
        <f t="shared" si="24"/>
        <v>534</v>
      </c>
      <c r="AN84" s="50">
        <f t="shared" si="24"/>
        <v>536</v>
      </c>
      <c r="AO84" s="50">
        <f t="shared" si="24"/>
        <v>537</v>
      </c>
      <c r="AP84" s="50">
        <f t="shared" si="24"/>
        <v>538</v>
      </c>
      <c r="AQ84" s="50">
        <f t="shared" si="24"/>
        <v>540</v>
      </c>
      <c r="AR84" s="50">
        <f t="shared" si="24"/>
        <v>540</v>
      </c>
      <c r="AS84" s="50">
        <f t="shared" si="24"/>
        <v>543</v>
      </c>
      <c r="AT84" s="50">
        <f t="shared" si="24"/>
        <v>545</v>
      </c>
      <c r="AU84" s="50">
        <f t="shared" si="24"/>
        <v>545</v>
      </c>
      <c r="AV84" s="16"/>
    </row>
    <row r="85" spans="4:48">
      <c r="H85" s="17"/>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16"/>
    </row>
    <row r="86" spans="4:48">
      <c r="D86" s="1" t="s">
        <v>275</v>
      </c>
      <c r="F86" s="4" t="s">
        <v>169</v>
      </c>
      <c r="H86" s="17"/>
      <c r="I86" s="1">
        <f>SUM(I75:I84)</f>
        <v>0</v>
      </c>
      <c r="J86" s="50">
        <f>SUM(J75:J84)</f>
        <v>0</v>
      </c>
      <c r="K86" s="50">
        <f t="shared" ref="K86:AU86" si="25">SUM(K75:K84)</f>
        <v>0</v>
      </c>
      <c r="L86" s="50">
        <f t="shared" si="25"/>
        <v>0</v>
      </c>
      <c r="M86" s="50">
        <f t="shared" si="25"/>
        <v>0</v>
      </c>
      <c r="N86" s="50">
        <f t="shared" si="25"/>
        <v>4</v>
      </c>
      <c r="O86" s="50">
        <f t="shared" si="25"/>
        <v>8</v>
      </c>
      <c r="P86" s="50">
        <f t="shared" si="25"/>
        <v>17</v>
      </c>
      <c r="Q86" s="50">
        <f t="shared" si="25"/>
        <v>39</v>
      </c>
      <c r="R86" s="50">
        <f t="shared" si="25"/>
        <v>72</v>
      </c>
      <c r="S86" s="50">
        <f t="shared" si="25"/>
        <v>117</v>
      </c>
      <c r="T86" s="50">
        <f t="shared" si="25"/>
        <v>190</v>
      </c>
      <c r="U86" s="50">
        <f t="shared" si="25"/>
        <v>312</v>
      </c>
      <c r="V86" s="50">
        <f t="shared" si="25"/>
        <v>482</v>
      </c>
      <c r="W86" s="50">
        <f t="shared" si="25"/>
        <v>702</v>
      </c>
      <c r="X86" s="50">
        <f t="shared" si="25"/>
        <v>967</v>
      </c>
      <c r="Y86" s="50">
        <f t="shared" si="25"/>
        <v>1281</v>
      </c>
      <c r="Z86" s="50">
        <f t="shared" si="25"/>
        <v>1689</v>
      </c>
      <c r="AA86" s="50">
        <f t="shared" si="25"/>
        <v>2159</v>
      </c>
      <c r="AB86" s="50">
        <f t="shared" si="25"/>
        <v>2618</v>
      </c>
      <c r="AC86" s="50">
        <f t="shared" si="25"/>
        <v>3066</v>
      </c>
      <c r="AD86" s="50">
        <f t="shared" si="25"/>
        <v>3527</v>
      </c>
      <c r="AE86" s="50">
        <f t="shared" si="25"/>
        <v>3941</v>
      </c>
      <c r="AF86" s="50">
        <f t="shared" si="25"/>
        <v>4308</v>
      </c>
      <c r="AG86" s="50">
        <f t="shared" si="25"/>
        <v>4626</v>
      </c>
      <c r="AH86" s="50">
        <f t="shared" si="25"/>
        <v>4897</v>
      </c>
      <c r="AI86" s="50">
        <f t="shared" si="25"/>
        <v>5119</v>
      </c>
      <c r="AJ86" s="50">
        <f t="shared" si="25"/>
        <v>5245</v>
      </c>
      <c r="AK86" s="50">
        <f t="shared" si="25"/>
        <v>5298</v>
      </c>
      <c r="AL86" s="50">
        <f t="shared" si="25"/>
        <v>5351</v>
      </c>
      <c r="AM86" s="50">
        <f t="shared" si="25"/>
        <v>5404</v>
      </c>
      <c r="AN86" s="50">
        <f t="shared" si="25"/>
        <v>5458</v>
      </c>
      <c r="AO86" s="50">
        <f t="shared" si="25"/>
        <v>5513</v>
      </c>
      <c r="AP86" s="50">
        <f t="shared" si="25"/>
        <v>5568</v>
      </c>
      <c r="AQ86" s="50">
        <f t="shared" si="25"/>
        <v>5624</v>
      </c>
      <c r="AR86" s="50">
        <f t="shared" si="25"/>
        <v>5680</v>
      </c>
      <c r="AS86" s="50">
        <f t="shared" si="25"/>
        <v>5737</v>
      </c>
      <c r="AT86" s="50">
        <f t="shared" si="25"/>
        <v>5794</v>
      </c>
      <c r="AU86" s="50">
        <f t="shared" si="25"/>
        <v>5852</v>
      </c>
      <c r="AV86" s="16"/>
    </row>
    <row r="87" spans="4:48">
      <c r="H87" s="17"/>
      <c r="AV87" s="16"/>
    </row>
    <row r="88" spans="4:48">
      <c r="D88" s="1" t="s">
        <v>186</v>
      </c>
      <c r="F88" s="4" t="s">
        <v>169</v>
      </c>
      <c r="H88" s="17"/>
      <c r="I88" s="1">
        <f>'Base Fleet Plan'!I119+'Base Fleet Plan'!I132-I75</f>
        <v>401</v>
      </c>
      <c r="J88" s="1">
        <f>'Base Fleet Plan'!J119+'Base Fleet Plan'!J132-J75</f>
        <v>441</v>
      </c>
      <c r="K88" s="1">
        <f>'Base Fleet Plan'!K119+'Base Fleet Plan'!K132-K75</f>
        <v>441</v>
      </c>
      <c r="L88" s="1">
        <f>'Base Fleet Plan'!L119+'Base Fleet Plan'!L132-L75</f>
        <v>442</v>
      </c>
      <c r="M88" s="1">
        <f>'Base Fleet Plan'!M119+'Base Fleet Plan'!M132-M75</f>
        <v>442</v>
      </c>
      <c r="N88" s="1">
        <f>'Base Fleet Plan'!N119+'Base Fleet Plan'!N132-N75</f>
        <v>439</v>
      </c>
      <c r="O88" s="1">
        <f>'Base Fleet Plan'!O119+'Base Fleet Plan'!O132-O75</f>
        <v>439</v>
      </c>
      <c r="P88" s="1">
        <f>'Base Fleet Plan'!P119+'Base Fleet Plan'!P132-P75</f>
        <v>435</v>
      </c>
      <c r="Q88" s="1">
        <f>'Base Fleet Plan'!Q119+'Base Fleet Plan'!Q132-Q75</f>
        <v>422</v>
      </c>
      <c r="R88" s="1">
        <f>'Base Fleet Plan'!R119+'Base Fleet Plan'!R132-R75</f>
        <v>411</v>
      </c>
      <c r="S88" s="1">
        <f>'Base Fleet Plan'!S119+'Base Fleet Plan'!S132-S75</f>
        <v>400</v>
      </c>
      <c r="T88" s="1">
        <f>'Base Fleet Plan'!T119+'Base Fleet Plan'!T132-T75</f>
        <v>412</v>
      </c>
      <c r="U88" s="1">
        <f>'Base Fleet Plan'!U119+'Base Fleet Plan'!U132-U75</f>
        <v>364</v>
      </c>
      <c r="V88" s="1">
        <f>'Base Fleet Plan'!V119+'Base Fleet Plan'!V132-V75</f>
        <v>317</v>
      </c>
      <c r="W88" s="1">
        <f>'Base Fleet Plan'!W119+'Base Fleet Plan'!W132-W75</f>
        <v>268</v>
      </c>
      <c r="X88" s="1">
        <f>'Base Fleet Plan'!X119+'Base Fleet Plan'!X132-X75</f>
        <v>220</v>
      </c>
      <c r="Y88" s="1">
        <f>'Base Fleet Plan'!Y119+'Base Fleet Plan'!Y132-Y75</f>
        <v>171</v>
      </c>
      <c r="Z88" s="1">
        <f>'Base Fleet Plan'!Z119+'Base Fleet Plan'!Z132-Z75</f>
        <v>74</v>
      </c>
      <c r="AA88" s="1">
        <f>'Base Fleet Plan'!AA119+'Base Fleet Plan'!AA132-AA75</f>
        <v>0</v>
      </c>
      <c r="AB88" s="1">
        <f>'Base Fleet Plan'!AB119+'Base Fleet Plan'!AB132-AB75</f>
        <v>0</v>
      </c>
      <c r="AC88" s="1">
        <f>'Base Fleet Plan'!AC119+'Base Fleet Plan'!AC132-AC75</f>
        <v>0</v>
      </c>
      <c r="AD88" s="1">
        <f>'Base Fleet Plan'!AD119+'Base Fleet Plan'!AD132-AD75</f>
        <v>0</v>
      </c>
      <c r="AE88" s="1">
        <f>'Base Fleet Plan'!AE119+'Base Fleet Plan'!AE132-AE75</f>
        <v>0</v>
      </c>
      <c r="AF88" s="1">
        <f>'Base Fleet Plan'!AF119+'Base Fleet Plan'!AF132-AF75</f>
        <v>0</v>
      </c>
      <c r="AG88" s="1">
        <f>'Base Fleet Plan'!AG119+'Base Fleet Plan'!AG132-AG75</f>
        <v>0</v>
      </c>
      <c r="AH88" s="1">
        <f>'Base Fleet Plan'!AH119+'Base Fleet Plan'!AH132-AH75</f>
        <v>0</v>
      </c>
      <c r="AI88" s="1">
        <f>'Base Fleet Plan'!AI119+'Base Fleet Plan'!AI132-AI75</f>
        <v>0</v>
      </c>
      <c r="AJ88" s="1">
        <f>'Base Fleet Plan'!AJ119+'Base Fleet Plan'!AJ132-AJ75</f>
        <v>0</v>
      </c>
      <c r="AK88" s="1">
        <f>'Base Fleet Plan'!AK119+'Base Fleet Plan'!AK132-AK75</f>
        <v>0</v>
      </c>
      <c r="AL88" s="1">
        <f>'Base Fleet Plan'!AL119+'Base Fleet Plan'!AL132-AL75</f>
        <v>0</v>
      </c>
      <c r="AM88" s="1">
        <f>'Base Fleet Plan'!AM119+'Base Fleet Plan'!AM132-AM75</f>
        <v>0</v>
      </c>
      <c r="AN88" s="1">
        <f>'Base Fleet Plan'!AN119+'Base Fleet Plan'!AN132-AN75</f>
        <v>0</v>
      </c>
      <c r="AO88" s="1">
        <f>'Base Fleet Plan'!AO119+'Base Fleet Plan'!AO132-AO75</f>
        <v>0</v>
      </c>
      <c r="AP88" s="1">
        <f>'Base Fleet Plan'!AP119+'Base Fleet Plan'!AP132-AP75</f>
        <v>0</v>
      </c>
      <c r="AQ88" s="1">
        <f>'Base Fleet Plan'!AQ119+'Base Fleet Plan'!AQ132-AQ75</f>
        <v>0</v>
      </c>
      <c r="AR88" s="1">
        <f>'Base Fleet Plan'!AR119+'Base Fleet Plan'!AR132-AR75</f>
        <v>0</v>
      </c>
      <c r="AS88" s="1">
        <f>'Base Fleet Plan'!AS119+'Base Fleet Plan'!AS132-AS75</f>
        <v>0</v>
      </c>
      <c r="AT88" s="1">
        <f>'Base Fleet Plan'!AT119+'Base Fleet Plan'!AT132-AT75</f>
        <v>0</v>
      </c>
      <c r="AU88" s="1">
        <f>'Base Fleet Plan'!AU119+'Base Fleet Plan'!AU132-AU75</f>
        <v>0</v>
      </c>
      <c r="AV88" s="16"/>
    </row>
    <row r="89" spans="4:48">
      <c r="D89" s="1" t="s">
        <v>187</v>
      </c>
      <c r="F89" s="4" t="s">
        <v>169</v>
      </c>
      <c r="H89" s="17"/>
      <c r="I89" s="1">
        <f>'Base Fleet Plan'!I120+'Base Fleet Plan'!I133-I76</f>
        <v>401</v>
      </c>
      <c r="J89" s="1">
        <f>'Base Fleet Plan'!J120+'Base Fleet Plan'!J133-J76</f>
        <v>401</v>
      </c>
      <c r="K89" s="1">
        <f>'Base Fleet Plan'!K120+'Base Fleet Plan'!K133-K76</f>
        <v>441</v>
      </c>
      <c r="L89" s="1">
        <f>'Base Fleet Plan'!L120+'Base Fleet Plan'!L133-L76</f>
        <v>441</v>
      </c>
      <c r="M89" s="1">
        <f>'Base Fleet Plan'!M120+'Base Fleet Plan'!M133-M76</f>
        <v>442</v>
      </c>
      <c r="N89" s="1">
        <f>'Base Fleet Plan'!N120+'Base Fleet Plan'!N133-N76</f>
        <v>442</v>
      </c>
      <c r="O89" s="1">
        <f>'Base Fleet Plan'!O120+'Base Fleet Plan'!O133-O76</f>
        <v>439</v>
      </c>
      <c r="P89" s="1">
        <f>'Base Fleet Plan'!P120+'Base Fleet Plan'!P133-P76</f>
        <v>439</v>
      </c>
      <c r="Q89" s="1">
        <f>'Base Fleet Plan'!Q120+'Base Fleet Plan'!Q133-Q76</f>
        <v>435</v>
      </c>
      <c r="R89" s="1">
        <f>'Base Fleet Plan'!R120+'Base Fleet Plan'!R133-R76</f>
        <v>422</v>
      </c>
      <c r="S89" s="1">
        <f>'Base Fleet Plan'!S120+'Base Fleet Plan'!S133-S76</f>
        <v>411</v>
      </c>
      <c r="T89" s="1">
        <f>'Base Fleet Plan'!T120+'Base Fleet Plan'!T133-T76</f>
        <v>400</v>
      </c>
      <c r="U89" s="1">
        <f>'Base Fleet Plan'!U120+'Base Fleet Plan'!U133-U76</f>
        <v>412</v>
      </c>
      <c r="V89" s="1">
        <f>'Base Fleet Plan'!V120+'Base Fleet Plan'!V133-V76</f>
        <v>364</v>
      </c>
      <c r="W89" s="1">
        <f>'Base Fleet Plan'!W120+'Base Fleet Plan'!W133-W76</f>
        <v>317</v>
      </c>
      <c r="X89" s="1">
        <f>'Base Fleet Plan'!X120+'Base Fleet Plan'!X133-X76</f>
        <v>268</v>
      </c>
      <c r="Y89" s="1">
        <f>'Base Fleet Plan'!Y120+'Base Fleet Plan'!Y133-Y76</f>
        <v>220</v>
      </c>
      <c r="Z89" s="1">
        <f>'Base Fleet Plan'!Z120+'Base Fleet Plan'!Z133-Z76</f>
        <v>171</v>
      </c>
      <c r="AA89" s="1">
        <f>'Base Fleet Plan'!AA120+'Base Fleet Plan'!AA133-AA76</f>
        <v>74</v>
      </c>
      <c r="AB89" s="1">
        <f>'Base Fleet Plan'!AB120+'Base Fleet Plan'!AB133-AB76</f>
        <v>0</v>
      </c>
      <c r="AC89" s="1">
        <f>'Base Fleet Plan'!AC120+'Base Fleet Plan'!AC133-AC76</f>
        <v>0</v>
      </c>
      <c r="AD89" s="1">
        <f>'Base Fleet Plan'!AD120+'Base Fleet Plan'!AD133-AD76</f>
        <v>0</v>
      </c>
      <c r="AE89" s="1">
        <f>'Base Fleet Plan'!AE120+'Base Fleet Plan'!AE133-AE76</f>
        <v>0</v>
      </c>
      <c r="AF89" s="1">
        <f>'Base Fleet Plan'!AF120+'Base Fleet Plan'!AF133-AF76</f>
        <v>0</v>
      </c>
      <c r="AG89" s="1">
        <f>'Base Fleet Plan'!AG120+'Base Fleet Plan'!AG133-AG76</f>
        <v>0</v>
      </c>
      <c r="AH89" s="1">
        <f>'Base Fleet Plan'!AH120+'Base Fleet Plan'!AH133-AH76</f>
        <v>0</v>
      </c>
      <c r="AI89" s="1">
        <f>'Base Fleet Plan'!AI120+'Base Fleet Plan'!AI133-AI76</f>
        <v>0</v>
      </c>
      <c r="AJ89" s="1">
        <f>'Base Fleet Plan'!AJ120+'Base Fleet Plan'!AJ133-AJ76</f>
        <v>0</v>
      </c>
      <c r="AK89" s="1">
        <f>'Base Fleet Plan'!AK120+'Base Fleet Plan'!AK133-AK76</f>
        <v>0</v>
      </c>
      <c r="AL89" s="1">
        <f>'Base Fleet Plan'!AL120+'Base Fleet Plan'!AL133-AL76</f>
        <v>0</v>
      </c>
      <c r="AM89" s="1">
        <f>'Base Fleet Plan'!AM120+'Base Fleet Plan'!AM133-AM76</f>
        <v>0</v>
      </c>
      <c r="AN89" s="1">
        <f>'Base Fleet Plan'!AN120+'Base Fleet Plan'!AN133-AN76</f>
        <v>0</v>
      </c>
      <c r="AO89" s="1">
        <f>'Base Fleet Plan'!AO120+'Base Fleet Plan'!AO133-AO76</f>
        <v>0</v>
      </c>
      <c r="AP89" s="1">
        <f>'Base Fleet Plan'!AP120+'Base Fleet Plan'!AP133-AP76</f>
        <v>0</v>
      </c>
      <c r="AQ89" s="1">
        <f>'Base Fleet Plan'!AQ120+'Base Fleet Plan'!AQ133-AQ76</f>
        <v>0</v>
      </c>
      <c r="AR89" s="1">
        <f>'Base Fleet Plan'!AR120+'Base Fleet Plan'!AR133-AR76</f>
        <v>0</v>
      </c>
      <c r="AS89" s="1">
        <f>'Base Fleet Plan'!AS120+'Base Fleet Plan'!AS133-AS76</f>
        <v>0</v>
      </c>
      <c r="AT89" s="1">
        <f>'Base Fleet Plan'!AT120+'Base Fleet Plan'!AT133-AT76</f>
        <v>0</v>
      </c>
      <c r="AU89" s="1">
        <f>'Base Fleet Plan'!AU120+'Base Fleet Plan'!AU133-AU76</f>
        <v>0</v>
      </c>
      <c r="AV89" s="16"/>
    </row>
    <row r="90" spans="4:48">
      <c r="D90" s="1" t="s">
        <v>188</v>
      </c>
      <c r="F90" s="4" t="s">
        <v>169</v>
      </c>
      <c r="H90" s="17"/>
      <c r="I90" s="1">
        <f>'Base Fleet Plan'!I121+'Base Fleet Plan'!I134-I77</f>
        <v>401</v>
      </c>
      <c r="J90" s="1">
        <f>'Base Fleet Plan'!J121+'Base Fleet Plan'!J134-J77</f>
        <v>401</v>
      </c>
      <c r="K90" s="1">
        <f>'Base Fleet Plan'!K121+'Base Fleet Plan'!K134-K77</f>
        <v>401</v>
      </c>
      <c r="L90" s="1">
        <f>'Base Fleet Plan'!L121+'Base Fleet Plan'!L134-L77</f>
        <v>441</v>
      </c>
      <c r="M90" s="1">
        <f>'Base Fleet Plan'!M121+'Base Fleet Plan'!M134-M77</f>
        <v>441</v>
      </c>
      <c r="N90" s="1">
        <f>'Base Fleet Plan'!N121+'Base Fleet Plan'!N134-N77</f>
        <v>442</v>
      </c>
      <c r="O90" s="1">
        <f>'Base Fleet Plan'!O121+'Base Fleet Plan'!O134-O77</f>
        <v>442</v>
      </c>
      <c r="P90" s="1">
        <f>'Base Fleet Plan'!P121+'Base Fleet Plan'!P134-P77</f>
        <v>439</v>
      </c>
      <c r="Q90" s="1">
        <f>'Base Fleet Plan'!Q121+'Base Fleet Plan'!Q134-Q77</f>
        <v>439</v>
      </c>
      <c r="R90" s="1">
        <f>'Base Fleet Plan'!R121+'Base Fleet Plan'!R134-R77</f>
        <v>435</v>
      </c>
      <c r="S90" s="1">
        <f>'Base Fleet Plan'!S121+'Base Fleet Plan'!S134-S77</f>
        <v>422</v>
      </c>
      <c r="T90" s="1">
        <f>'Base Fleet Plan'!T121+'Base Fleet Plan'!T134-T77</f>
        <v>411</v>
      </c>
      <c r="U90" s="1">
        <f>'Base Fleet Plan'!U121+'Base Fleet Plan'!U134-U77</f>
        <v>400</v>
      </c>
      <c r="V90" s="1">
        <f>'Base Fleet Plan'!V121+'Base Fleet Plan'!V134-V77</f>
        <v>412</v>
      </c>
      <c r="W90" s="1">
        <f>'Base Fleet Plan'!W121+'Base Fleet Plan'!W134-W77</f>
        <v>364</v>
      </c>
      <c r="X90" s="1">
        <f>'Base Fleet Plan'!X121+'Base Fleet Plan'!X134-X77</f>
        <v>317</v>
      </c>
      <c r="Y90" s="1">
        <f>'Base Fleet Plan'!Y121+'Base Fleet Plan'!Y134-Y77</f>
        <v>268</v>
      </c>
      <c r="Z90" s="1">
        <f>'Base Fleet Plan'!Z121+'Base Fleet Plan'!Z134-Z77</f>
        <v>220</v>
      </c>
      <c r="AA90" s="1">
        <f>'Base Fleet Plan'!AA121+'Base Fleet Plan'!AA134-AA77</f>
        <v>171</v>
      </c>
      <c r="AB90" s="1">
        <f>'Base Fleet Plan'!AB121+'Base Fleet Plan'!AB134-AB77</f>
        <v>74</v>
      </c>
      <c r="AC90" s="1">
        <f>'Base Fleet Plan'!AC121+'Base Fleet Plan'!AC134-AC77</f>
        <v>0</v>
      </c>
      <c r="AD90" s="1">
        <f>'Base Fleet Plan'!AD121+'Base Fleet Plan'!AD134-AD77</f>
        <v>0</v>
      </c>
      <c r="AE90" s="1">
        <f>'Base Fleet Plan'!AE121+'Base Fleet Plan'!AE134-AE77</f>
        <v>0</v>
      </c>
      <c r="AF90" s="1">
        <f>'Base Fleet Plan'!AF121+'Base Fleet Plan'!AF134-AF77</f>
        <v>0</v>
      </c>
      <c r="AG90" s="1">
        <f>'Base Fleet Plan'!AG121+'Base Fleet Plan'!AG134-AG77</f>
        <v>0</v>
      </c>
      <c r="AH90" s="1">
        <f>'Base Fleet Plan'!AH121+'Base Fleet Plan'!AH134-AH77</f>
        <v>0</v>
      </c>
      <c r="AI90" s="1">
        <f>'Base Fleet Plan'!AI121+'Base Fleet Plan'!AI134-AI77</f>
        <v>0</v>
      </c>
      <c r="AJ90" s="1">
        <f>'Base Fleet Plan'!AJ121+'Base Fleet Plan'!AJ134-AJ77</f>
        <v>0</v>
      </c>
      <c r="AK90" s="1">
        <f>'Base Fleet Plan'!AK121+'Base Fleet Plan'!AK134-AK77</f>
        <v>0</v>
      </c>
      <c r="AL90" s="1">
        <f>'Base Fleet Plan'!AL121+'Base Fleet Plan'!AL134-AL77</f>
        <v>0</v>
      </c>
      <c r="AM90" s="1">
        <f>'Base Fleet Plan'!AM121+'Base Fleet Plan'!AM134-AM77</f>
        <v>0</v>
      </c>
      <c r="AN90" s="1">
        <f>'Base Fleet Plan'!AN121+'Base Fleet Plan'!AN134-AN77</f>
        <v>0</v>
      </c>
      <c r="AO90" s="1">
        <f>'Base Fleet Plan'!AO121+'Base Fleet Plan'!AO134-AO77</f>
        <v>0</v>
      </c>
      <c r="AP90" s="1">
        <f>'Base Fleet Plan'!AP121+'Base Fleet Plan'!AP134-AP77</f>
        <v>0</v>
      </c>
      <c r="AQ90" s="1">
        <f>'Base Fleet Plan'!AQ121+'Base Fleet Plan'!AQ134-AQ77</f>
        <v>0</v>
      </c>
      <c r="AR90" s="1">
        <f>'Base Fleet Plan'!AR121+'Base Fleet Plan'!AR134-AR77</f>
        <v>0</v>
      </c>
      <c r="AS90" s="1">
        <f>'Base Fleet Plan'!AS121+'Base Fleet Plan'!AS134-AS77</f>
        <v>0</v>
      </c>
      <c r="AT90" s="1">
        <f>'Base Fleet Plan'!AT121+'Base Fleet Plan'!AT134-AT77</f>
        <v>0</v>
      </c>
      <c r="AU90" s="1">
        <f>'Base Fleet Plan'!AU121+'Base Fleet Plan'!AU134-AU77</f>
        <v>0</v>
      </c>
      <c r="AV90" s="16"/>
    </row>
    <row r="91" spans="4:48">
      <c r="D91" s="1" t="s">
        <v>189</v>
      </c>
      <c r="F91" s="4" t="s">
        <v>169</v>
      </c>
      <c r="H91" s="17"/>
      <c r="I91" s="1">
        <f>'Base Fleet Plan'!I122+'Base Fleet Plan'!I135-I78</f>
        <v>401</v>
      </c>
      <c r="J91" s="1">
        <f>'Base Fleet Plan'!J122+'Base Fleet Plan'!J135-J78</f>
        <v>401</v>
      </c>
      <c r="K91" s="1">
        <f>'Base Fleet Plan'!K122+'Base Fleet Plan'!K135-K78</f>
        <v>401</v>
      </c>
      <c r="L91" s="1">
        <f>'Base Fleet Plan'!L122+'Base Fleet Plan'!L135-L78</f>
        <v>401</v>
      </c>
      <c r="M91" s="1">
        <f>'Base Fleet Plan'!M122+'Base Fleet Plan'!M135-M78</f>
        <v>441</v>
      </c>
      <c r="N91" s="1">
        <f>'Base Fleet Plan'!N122+'Base Fleet Plan'!N135-N78</f>
        <v>441</v>
      </c>
      <c r="O91" s="1">
        <f>'Base Fleet Plan'!O122+'Base Fleet Plan'!O135-O78</f>
        <v>442</v>
      </c>
      <c r="P91" s="1">
        <f>'Base Fleet Plan'!P122+'Base Fleet Plan'!P135-P78</f>
        <v>442</v>
      </c>
      <c r="Q91" s="1">
        <f>'Base Fleet Plan'!Q122+'Base Fleet Plan'!Q135-Q78</f>
        <v>439</v>
      </c>
      <c r="R91" s="1">
        <f>'Base Fleet Plan'!R122+'Base Fleet Plan'!R135-R78</f>
        <v>439</v>
      </c>
      <c r="S91" s="1">
        <f>'Base Fleet Plan'!S122+'Base Fleet Plan'!S135-S78</f>
        <v>435</v>
      </c>
      <c r="T91" s="1">
        <f>'Base Fleet Plan'!T122+'Base Fleet Plan'!T135-T78</f>
        <v>422</v>
      </c>
      <c r="U91" s="1">
        <f>'Base Fleet Plan'!U122+'Base Fleet Plan'!U135-U78</f>
        <v>411</v>
      </c>
      <c r="V91" s="1">
        <f>'Base Fleet Plan'!V122+'Base Fleet Plan'!V135-V78</f>
        <v>400</v>
      </c>
      <c r="W91" s="1">
        <f>'Base Fleet Plan'!W122+'Base Fleet Plan'!W135-W78</f>
        <v>412</v>
      </c>
      <c r="X91" s="1">
        <f>'Base Fleet Plan'!X122+'Base Fleet Plan'!X135-X78</f>
        <v>364</v>
      </c>
      <c r="Y91" s="1">
        <f>'Base Fleet Plan'!Y122+'Base Fleet Plan'!Y135-Y78</f>
        <v>317</v>
      </c>
      <c r="Z91" s="1">
        <f>'Base Fleet Plan'!Z122+'Base Fleet Plan'!Z135-Z78</f>
        <v>268</v>
      </c>
      <c r="AA91" s="1">
        <f>'Base Fleet Plan'!AA122+'Base Fleet Plan'!AA135-AA78</f>
        <v>220</v>
      </c>
      <c r="AB91" s="1">
        <f>'Base Fleet Plan'!AB122+'Base Fleet Plan'!AB135-AB78</f>
        <v>171</v>
      </c>
      <c r="AC91" s="1">
        <f>'Base Fleet Plan'!AC122+'Base Fleet Plan'!AC135-AC78</f>
        <v>74</v>
      </c>
      <c r="AD91" s="1">
        <f>'Base Fleet Plan'!AD122+'Base Fleet Plan'!AD135-AD78</f>
        <v>0</v>
      </c>
      <c r="AE91" s="1">
        <f>'Base Fleet Plan'!AE122+'Base Fleet Plan'!AE135-AE78</f>
        <v>0</v>
      </c>
      <c r="AF91" s="1">
        <f>'Base Fleet Plan'!AF122+'Base Fleet Plan'!AF135-AF78</f>
        <v>0</v>
      </c>
      <c r="AG91" s="1">
        <f>'Base Fleet Plan'!AG122+'Base Fleet Plan'!AG135-AG78</f>
        <v>0</v>
      </c>
      <c r="AH91" s="1">
        <f>'Base Fleet Plan'!AH122+'Base Fleet Plan'!AH135-AH78</f>
        <v>0</v>
      </c>
      <c r="AI91" s="1">
        <f>'Base Fleet Plan'!AI122+'Base Fleet Plan'!AI135-AI78</f>
        <v>0</v>
      </c>
      <c r="AJ91" s="1">
        <f>'Base Fleet Plan'!AJ122+'Base Fleet Plan'!AJ135-AJ78</f>
        <v>0</v>
      </c>
      <c r="AK91" s="1">
        <f>'Base Fleet Plan'!AK122+'Base Fleet Plan'!AK135-AK78</f>
        <v>0</v>
      </c>
      <c r="AL91" s="1">
        <f>'Base Fleet Plan'!AL122+'Base Fleet Plan'!AL135-AL78</f>
        <v>0</v>
      </c>
      <c r="AM91" s="1">
        <f>'Base Fleet Plan'!AM122+'Base Fleet Plan'!AM135-AM78</f>
        <v>0</v>
      </c>
      <c r="AN91" s="1">
        <f>'Base Fleet Plan'!AN122+'Base Fleet Plan'!AN135-AN78</f>
        <v>0</v>
      </c>
      <c r="AO91" s="1">
        <f>'Base Fleet Plan'!AO122+'Base Fleet Plan'!AO135-AO78</f>
        <v>0</v>
      </c>
      <c r="AP91" s="1">
        <f>'Base Fleet Plan'!AP122+'Base Fleet Plan'!AP135-AP78</f>
        <v>0</v>
      </c>
      <c r="AQ91" s="1">
        <f>'Base Fleet Plan'!AQ122+'Base Fleet Plan'!AQ135-AQ78</f>
        <v>0</v>
      </c>
      <c r="AR91" s="1">
        <f>'Base Fleet Plan'!AR122+'Base Fleet Plan'!AR135-AR78</f>
        <v>0</v>
      </c>
      <c r="AS91" s="1">
        <f>'Base Fleet Plan'!AS122+'Base Fleet Plan'!AS135-AS78</f>
        <v>0</v>
      </c>
      <c r="AT91" s="1">
        <f>'Base Fleet Plan'!AT122+'Base Fleet Plan'!AT135-AT78</f>
        <v>0</v>
      </c>
      <c r="AU91" s="1">
        <f>'Base Fleet Plan'!AU122+'Base Fleet Plan'!AU135-AU78</f>
        <v>0</v>
      </c>
      <c r="AV91" s="16"/>
    </row>
    <row r="92" spans="4:48">
      <c r="D92" s="1" t="s">
        <v>190</v>
      </c>
      <c r="F92" s="4" t="s">
        <v>169</v>
      </c>
      <c r="H92" s="17"/>
      <c r="I92" s="1">
        <f>'Base Fleet Plan'!I123+'Base Fleet Plan'!I136-I79</f>
        <v>401</v>
      </c>
      <c r="J92" s="1">
        <f>'Base Fleet Plan'!J123+'Base Fleet Plan'!J136-J79</f>
        <v>401</v>
      </c>
      <c r="K92" s="1">
        <f>'Base Fleet Plan'!K123+'Base Fleet Plan'!K136-K79</f>
        <v>401</v>
      </c>
      <c r="L92" s="1">
        <f>'Base Fleet Plan'!L123+'Base Fleet Plan'!L136-L79</f>
        <v>401</v>
      </c>
      <c r="M92" s="1">
        <f>'Base Fleet Plan'!M123+'Base Fleet Plan'!M136-M79</f>
        <v>401</v>
      </c>
      <c r="N92" s="1">
        <f>'Base Fleet Plan'!N123+'Base Fleet Plan'!N136-N79</f>
        <v>441</v>
      </c>
      <c r="O92" s="1">
        <f>'Base Fleet Plan'!O123+'Base Fleet Plan'!O136-O79</f>
        <v>441</v>
      </c>
      <c r="P92" s="1">
        <f>'Base Fleet Plan'!P123+'Base Fleet Plan'!P136-P79</f>
        <v>442</v>
      </c>
      <c r="Q92" s="1">
        <f>'Base Fleet Plan'!Q123+'Base Fleet Plan'!Q136-Q79</f>
        <v>442</v>
      </c>
      <c r="R92" s="1">
        <f>'Base Fleet Plan'!R123+'Base Fleet Plan'!R136-R79</f>
        <v>439</v>
      </c>
      <c r="S92" s="1">
        <f>'Base Fleet Plan'!S123+'Base Fleet Plan'!S136-S79</f>
        <v>439</v>
      </c>
      <c r="T92" s="1">
        <f>'Base Fleet Plan'!T123+'Base Fleet Plan'!T136-T79</f>
        <v>435</v>
      </c>
      <c r="U92" s="1">
        <f>'Base Fleet Plan'!U123+'Base Fleet Plan'!U136-U79</f>
        <v>422</v>
      </c>
      <c r="V92" s="1">
        <f>'Base Fleet Plan'!V123+'Base Fleet Plan'!V136-V79</f>
        <v>411</v>
      </c>
      <c r="W92" s="1">
        <f>'Base Fleet Plan'!W123+'Base Fleet Plan'!W136-W79</f>
        <v>400</v>
      </c>
      <c r="X92" s="1">
        <f>'Base Fleet Plan'!X123+'Base Fleet Plan'!X136-X79</f>
        <v>412</v>
      </c>
      <c r="Y92" s="1">
        <f>'Base Fleet Plan'!Y123+'Base Fleet Plan'!Y136-Y79</f>
        <v>364</v>
      </c>
      <c r="Z92" s="1">
        <f>'Base Fleet Plan'!Z123+'Base Fleet Plan'!Z136-Z79</f>
        <v>317</v>
      </c>
      <c r="AA92" s="1">
        <f>'Base Fleet Plan'!AA123+'Base Fleet Plan'!AA136-AA79</f>
        <v>268</v>
      </c>
      <c r="AB92" s="1">
        <f>'Base Fleet Plan'!AB123+'Base Fleet Plan'!AB136-AB79</f>
        <v>220</v>
      </c>
      <c r="AC92" s="1">
        <f>'Base Fleet Plan'!AC123+'Base Fleet Plan'!AC136-AC79</f>
        <v>171</v>
      </c>
      <c r="AD92" s="1">
        <f>'Base Fleet Plan'!AD123+'Base Fleet Plan'!AD136-AD79</f>
        <v>74</v>
      </c>
      <c r="AE92" s="1">
        <f>'Base Fleet Plan'!AE123+'Base Fleet Plan'!AE136-AE79</f>
        <v>0</v>
      </c>
      <c r="AF92" s="1">
        <f>'Base Fleet Plan'!AF123+'Base Fleet Plan'!AF136-AF79</f>
        <v>0</v>
      </c>
      <c r="AG92" s="1">
        <f>'Base Fleet Plan'!AG123+'Base Fleet Plan'!AG136-AG79</f>
        <v>0</v>
      </c>
      <c r="AH92" s="1">
        <f>'Base Fleet Plan'!AH123+'Base Fleet Plan'!AH136-AH79</f>
        <v>0</v>
      </c>
      <c r="AI92" s="1">
        <f>'Base Fleet Plan'!AI123+'Base Fleet Plan'!AI136-AI79</f>
        <v>0</v>
      </c>
      <c r="AJ92" s="1">
        <f>'Base Fleet Plan'!AJ123+'Base Fleet Plan'!AJ136-AJ79</f>
        <v>0</v>
      </c>
      <c r="AK92" s="1">
        <f>'Base Fleet Plan'!AK123+'Base Fleet Plan'!AK136-AK79</f>
        <v>0</v>
      </c>
      <c r="AL92" s="1">
        <f>'Base Fleet Plan'!AL123+'Base Fleet Plan'!AL136-AL79</f>
        <v>0</v>
      </c>
      <c r="AM92" s="1">
        <f>'Base Fleet Plan'!AM123+'Base Fleet Plan'!AM136-AM79</f>
        <v>0</v>
      </c>
      <c r="AN92" s="1">
        <f>'Base Fleet Plan'!AN123+'Base Fleet Plan'!AN136-AN79</f>
        <v>0</v>
      </c>
      <c r="AO92" s="1">
        <f>'Base Fleet Plan'!AO123+'Base Fleet Plan'!AO136-AO79</f>
        <v>0</v>
      </c>
      <c r="AP92" s="1">
        <f>'Base Fleet Plan'!AP123+'Base Fleet Plan'!AP136-AP79</f>
        <v>0</v>
      </c>
      <c r="AQ92" s="1">
        <f>'Base Fleet Plan'!AQ123+'Base Fleet Plan'!AQ136-AQ79</f>
        <v>0</v>
      </c>
      <c r="AR92" s="1">
        <f>'Base Fleet Plan'!AR123+'Base Fleet Plan'!AR136-AR79</f>
        <v>0</v>
      </c>
      <c r="AS92" s="1">
        <f>'Base Fleet Plan'!AS123+'Base Fleet Plan'!AS136-AS79</f>
        <v>0</v>
      </c>
      <c r="AT92" s="1">
        <f>'Base Fleet Plan'!AT123+'Base Fleet Plan'!AT136-AT79</f>
        <v>0</v>
      </c>
      <c r="AU92" s="1">
        <f>'Base Fleet Plan'!AU123+'Base Fleet Plan'!AU136-AU79</f>
        <v>0</v>
      </c>
      <c r="AV92" s="16"/>
    </row>
    <row r="93" spans="4:48">
      <c r="D93" s="1" t="s">
        <v>191</v>
      </c>
      <c r="F93" s="4" t="s">
        <v>169</v>
      </c>
      <c r="H93" s="17"/>
      <c r="I93" s="1">
        <f>'Base Fleet Plan'!I124+'Base Fleet Plan'!I137-I80</f>
        <v>401</v>
      </c>
      <c r="J93" s="1">
        <f>'Base Fleet Plan'!J124+'Base Fleet Plan'!J137-J80</f>
        <v>401</v>
      </c>
      <c r="K93" s="1">
        <f>'Base Fleet Plan'!K124+'Base Fleet Plan'!K137-K80</f>
        <v>401</v>
      </c>
      <c r="L93" s="1">
        <f>'Base Fleet Plan'!L124+'Base Fleet Plan'!L137-L80</f>
        <v>401</v>
      </c>
      <c r="M93" s="1">
        <f>'Base Fleet Plan'!M124+'Base Fleet Plan'!M137-M80</f>
        <v>401</v>
      </c>
      <c r="N93" s="1">
        <f>'Base Fleet Plan'!N124+'Base Fleet Plan'!N137-N80</f>
        <v>401</v>
      </c>
      <c r="O93" s="1">
        <f>'Base Fleet Plan'!O124+'Base Fleet Plan'!O137-O80</f>
        <v>441</v>
      </c>
      <c r="P93" s="1">
        <f>'Base Fleet Plan'!P124+'Base Fleet Plan'!P137-P80</f>
        <v>441</v>
      </c>
      <c r="Q93" s="1">
        <f>'Base Fleet Plan'!Q124+'Base Fleet Plan'!Q137-Q80</f>
        <v>442</v>
      </c>
      <c r="R93" s="1">
        <f>'Base Fleet Plan'!R124+'Base Fleet Plan'!R137-R80</f>
        <v>442</v>
      </c>
      <c r="S93" s="1">
        <f>'Base Fleet Plan'!S124+'Base Fleet Plan'!S137-S80</f>
        <v>439</v>
      </c>
      <c r="T93" s="1">
        <f>'Base Fleet Plan'!T124+'Base Fleet Plan'!T137-T80</f>
        <v>439</v>
      </c>
      <c r="U93" s="1">
        <f>'Base Fleet Plan'!U124+'Base Fleet Plan'!U137-U80</f>
        <v>435</v>
      </c>
      <c r="V93" s="1">
        <f>'Base Fleet Plan'!V124+'Base Fleet Plan'!V137-V80</f>
        <v>422</v>
      </c>
      <c r="W93" s="1">
        <f>'Base Fleet Plan'!W124+'Base Fleet Plan'!W137-W80</f>
        <v>411</v>
      </c>
      <c r="X93" s="1">
        <f>'Base Fleet Plan'!X124+'Base Fleet Plan'!X137-X80</f>
        <v>400</v>
      </c>
      <c r="Y93" s="1">
        <f>'Base Fleet Plan'!Y124+'Base Fleet Plan'!Y137-Y80</f>
        <v>412</v>
      </c>
      <c r="Z93" s="1">
        <f>'Base Fleet Plan'!Z124+'Base Fleet Plan'!Z137-Z80</f>
        <v>364</v>
      </c>
      <c r="AA93" s="1">
        <f>'Base Fleet Plan'!AA124+'Base Fleet Plan'!AA137-AA80</f>
        <v>317</v>
      </c>
      <c r="AB93" s="1">
        <f>'Base Fleet Plan'!AB124+'Base Fleet Plan'!AB137-AB80</f>
        <v>268</v>
      </c>
      <c r="AC93" s="1">
        <f>'Base Fleet Plan'!AC124+'Base Fleet Plan'!AC137-AC80</f>
        <v>220</v>
      </c>
      <c r="AD93" s="1">
        <f>'Base Fleet Plan'!AD124+'Base Fleet Plan'!AD137-AD80</f>
        <v>171</v>
      </c>
      <c r="AE93" s="1">
        <f>'Base Fleet Plan'!AE124+'Base Fleet Plan'!AE137-AE80</f>
        <v>74</v>
      </c>
      <c r="AF93" s="1">
        <f>'Base Fleet Plan'!AF124+'Base Fleet Plan'!AF137-AF80</f>
        <v>0</v>
      </c>
      <c r="AG93" s="1">
        <f>'Base Fleet Plan'!AG124+'Base Fleet Plan'!AG137-AG80</f>
        <v>0</v>
      </c>
      <c r="AH93" s="1">
        <f>'Base Fleet Plan'!AH124+'Base Fleet Plan'!AH137-AH80</f>
        <v>0</v>
      </c>
      <c r="AI93" s="1">
        <f>'Base Fleet Plan'!AI124+'Base Fleet Plan'!AI137-AI80</f>
        <v>0</v>
      </c>
      <c r="AJ93" s="1">
        <f>'Base Fleet Plan'!AJ124+'Base Fleet Plan'!AJ137-AJ80</f>
        <v>0</v>
      </c>
      <c r="AK93" s="1">
        <f>'Base Fleet Plan'!AK124+'Base Fleet Plan'!AK137-AK80</f>
        <v>0</v>
      </c>
      <c r="AL93" s="1">
        <f>'Base Fleet Plan'!AL124+'Base Fleet Plan'!AL137-AL80</f>
        <v>0</v>
      </c>
      <c r="AM93" s="1">
        <f>'Base Fleet Plan'!AM124+'Base Fleet Plan'!AM137-AM80</f>
        <v>0</v>
      </c>
      <c r="AN93" s="1">
        <f>'Base Fleet Plan'!AN124+'Base Fleet Plan'!AN137-AN80</f>
        <v>0</v>
      </c>
      <c r="AO93" s="1">
        <f>'Base Fleet Plan'!AO124+'Base Fleet Plan'!AO137-AO80</f>
        <v>0</v>
      </c>
      <c r="AP93" s="1">
        <f>'Base Fleet Plan'!AP124+'Base Fleet Plan'!AP137-AP80</f>
        <v>0</v>
      </c>
      <c r="AQ93" s="1">
        <f>'Base Fleet Plan'!AQ124+'Base Fleet Plan'!AQ137-AQ80</f>
        <v>0</v>
      </c>
      <c r="AR93" s="1">
        <f>'Base Fleet Plan'!AR124+'Base Fleet Plan'!AR137-AR80</f>
        <v>0</v>
      </c>
      <c r="AS93" s="1">
        <f>'Base Fleet Plan'!AS124+'Base Fleet Plan'!AS137-AS80</f>
        <v>0</v>
      </c>
      <c r="AT93" s="1">
        <f>'Base Fleet Plan'!AT124+'Base Fleet Plan'!AT137-AT80</f>
        <v>0</v>
      </c>
      <c r="AU93" s="1">
        <f>'Base Fleet Plan'!AU124+'Base Fleet Plan'!AU137-AU80</f>
        <v>0</v>
      </c>
      <c r="AV93" s="16"/>
    </row>
    <row r="94" spans="4:48">
      <c r="D94" s="1" t="s">
        <v>192</v>
      </c>
      <c r="F94" s="4" t="s">
        <v>169</v>
      </c>
      <c r="H94" s="17"/>
      <c r="I94" s="1">
        <f>'Base Fleet Plan'!I125+'Base Fleet Plan'!I138-I81</f>
        <v>401</v>
      </c>
      <c r="J94" s="1">
        <f>'Base Fleet Plan'!J125+'Base Fleet Plan'!J138-J81</f>
        <v>401</v>
      </c>
      <c r="K94" s="1">
        <f>'Base Fleet Plan'!K125+'Base Fleet Plan'!K138-K81</f>
        <v>401</v>
      </c>
      <c r="L94" s="1">
        <f>'Base Fleet Plan'!L125+'Base Fleet Plan'!L138-L81</f>
        <v>401</v>
      </c>
      <c r="M94" s="1">
        <f>'Base Fleet Plan'!M125+'Base Fleet Plan'!M138-M81</f>
        <v>401</v>
      </c>
      <c r="N94" s="1">
        <f>'Base Fleet Plan'!N125+'Base Fleet Plan'!N138-N81</f>
        <v>401</v>
      </c>
      <c r="O94" s="1">
        <f>'Base Fleet Plan'!O125+'Base Fleet Plan'!O138-O81</f>
        <v>401</v>
      </c>
      <c r="P94" s="1">
        <f>'Base Fleet Plan'!P125+'Base Fleet Plan'!P138-P81</f>
        <v>441</v>
      </c>
      <c r="Q94" s="1">
        <f>'Base Fleet Plan'!Q125+'Base Fleet Plan'!Q138-Q81</f>
        <v>441</v>
      </c>
      <c r="R94" s="1">
        <f>'Base Fleet Plan'!R125+'Base Fleet Plan'!R138-R81</f>
        <v>442</v>
      </c>
      <c r="S94" s="1">
        <f>'Base Fleet Plan'!S125+'Base Fleet Plan'!S138-S81</f>
        <v>442</v>
      </c>
      <c r="T94" s="1">
        <f>'Base Fleet Plan'!T125+'Base Fleet Plan'!T138-T81</f>
        <v>439</v>
      </c>
      <c r="U94" s="1">
        <f>'Base Fleet Plan'!U125+'Base Fleet Plan'!U138-U81</f>
        <v>439</v>
      </c>
      <c r="V94" s="1">
        <f>'Base Fleet Plan'!V125+'Base Fleet Plan'!V138-V81</f>
        <v>435</v>
      </c>
      <c r="W94" s="1">
        <f>'Base Fleet Plan'!W125+'Base Fleet Plan'!W138-W81</f>
        <v>422</v>
      </c>
      <c r="X94" s="1">
        <f>'Base Fleet Plan'!X125+'Base Fleet Plan'!X138-X81</f>
        <v>411</v>
      </c>
      <c r="Y94" s="1">
        <f>'Base Fleet Plan'!Y125+'Base Fleet Plan'!Y138-Y81</f>
        <v>400</v>
      </c>
      <c r="Z94" s="1">
        <f>'Base Fleet Plan'!Z125+'Base Fleet Plan'!Z138-Z81</f>
        <v>412</v>
      </c>
      <c r="AA94" s="1">
        <f>'Base Fleet Plan'!AA125+'Base Fleet Plan'!AA138-AA81</f>
        <v>364</v>
      </c>
      <c r="AB94" s="1">
        <f>'Base Fleet Plan'!AB125+'Base Fleet Plan'!AB138-AB81</f>
        <v>317</v>
      </c>
      <c r="AC94" s="1">
        <f>'Base Fleet Plan'!AC125+'Base Fleet Plan'!AC138-AC81</f>
        <v>268</v>
      </c>
      <c r="AD94" s="1">
        <f>'Base Fleet Plan'!AD125+'Base Fleet Plan'!AD138-AD81</f>
        <v>220</v>
      </c>
      <c r="AE94" s="1">
        <f>'Base Fleet Plan'!AE125+'Base Fleet Plan'!AE138-AE81</f>
        <v>171</v>
      </c>
      <c r="AF94" s="1">
        <f>'Base Fleet Plan'!AF125+'Base Fleet Plan'!AF138-AF81</f>
        <v>74</v>
      </c>
      <c r="AG94" s="1">
        <f>'Base Fleet Plan'!AG125+'Base Fleet Plan'!AG138-AG81</f>
        <v>0</v>
      </c>
      <c r="AH94" s="1">
        <f>'Base Fleet Plan'!AH125+'Base Fleet Plan'!AH138-AH81</f>
        <v>0</v>
      </c>
      <c r="AI94" s="1">
        <f>'Base Fleet Plan'!AI125+'Base Fleet Plan'!AI138-AI81</f>
        <v>0</v>
      </c>
      <c r="AJ94" s="1">
        <f>'Base Fleet Plan'!AJ125+'Base Fleet Plan'!AJ138-AJ81</f>
        <v>0</v>
      </c>
      <c r="AK94" s="1">
        <f>'Base Fleet Plan'!AK125+'Base Fleet Plan'!AK138-AK81</f>
        <v>0</v>
      </c>
      <c r="AL94" s="1">
        <f>'Base Fleet Plan'!AL125+'Base Fleet Plan'!AL138-AL81</f>
        <v>0</v>
      </c>
      <c r="AM94" s="1">
        <f>'Base Fleet Plan'!AM125+'Base Fleet Plan'!AM138-AM81</f>
        <v>0</v>
      </c>
      <c r="AN94" s="1">
        <f>'Base Fleet Plan'!AN125+'Base Fleet Plan'!AN138-AN81</f>
        <v>0</v>
      </c>
      <c r="AO94" s="1">
        <f>'Base Fleet Plan'!AO125+'Base Fleet Plan'!AO138-AO81</f>
        <v>0</v>
      </c>
      <c r="AP94" s="1">
        <f>'Base Fleet Plan'!AP125+'Base Fleet Plan'!AP138-AP81</f>
        <v>0</v>
      </c>
      <c r="AQ94" s="1">
        <f>'Base Fleet Plan'!AQ125+'Base Fleet Plan'!AQ138-AQ81</f>
        <v>0</v>
      </c>
      <c r="AR94" s="1">
        <f>'Base Fleet Plan'!AR125+'Base Fleet Plan'!AR138-AR81</f>
        <v>0</v>
      </c>
      <c r="AS94" s="1">
        <f>'Base Fleet Plan'!AS125+'Base Fleet Plan'!AS138-AS81</f>
        <v>0</v>
      </c>
      <c r="AT94" s="1">
        <f>'Base Fleet Plan'!AT125+'Base Fleet Plan'!AT138-AT81</f>
        <v>0</v>
      </c>
      <c r="AU94" s="1">
        <f>'Base Fleet Plan'!AU125+'Base Fleet Plan'!AU138-AU81</f>
        <v>0</v>
      </c>
      <c r="AV94" s="16"/>
    </row>
    <row r="95" spans="4:48">
      <c r="D95" s="1" t="s">
        <v>193</v>
      </c>
      <c r="F95" s="4" t="s">
        <v>169</v>
      </c>
      <c r="H95" s="17"/>
      <c r="I95" s="1">
        <f>'Base Fleet Plan'!I126+'Base Fleet Plan'!I139-I82</f>
        <v>401</v>
      </c>
      <c r="J95" s="1">
        <f>'Base Fleet Plan'!J126+'Base Fleet Plan'!J139-J82</f>
        <v>401</v>
      </c>
      <c r="K95" s="1">
        <f>'Base Fleet Plan'!K126+'Base Fleet Plan'!K139-K82</f>
        <v>401</v>
      </c>
      <c r="L95" s="1">
        <f>'Base Fleet Plan'!L126+'Base Fleet Plan'!L139-L82</f>
        <v>401</v>
      </c>
      <c r="M95" s="1">
        <f>'Base Fleet Plan'!M126+'Base Fleet Plan'!M139-M82</f>
        <v>401</v>
      </c>
      <c r="N95" s="1">
        <f>'Base Fleet Plan'!N126+'Base Fleet Plan'!N139-N82</f>
        <v>401</v>
      </c>
      <c r="O95" s="1">
        <f>'Base Fleet Plan'!O126+'Base Fleet Plan'!O139-O82</f>
        <v>401</v>
      </c>
      <c r="P95" s="1">
        <f>'Base Fleet Plan'!P126+'Base Fleet Plan'!P139-P82</f>
        <v>401</v>
      </c>
      <c r="Q95" s="1">
        <f>'Base Fleet Plan'!Q126+'Base Fleet Plan'!Q139-Q82</f>
        <v>441</v>
      </c>
      <c r="R95" s="1">
        <f>'Base Fleet Plan'!R126+'Base Fleet Plan'!R139-R82</f>
        <v>441</v>
      </c>
      <c r="S95" s="1">
        <f>'Base Fleet Plan'!S126+'Base Fleet Plan'!S139-S82</f>
        <v>442</v>
      </c>
      <c r="T95" s="1">
        <f>'Base Fleet Plan'!T126+'Base Fleet Plan'!T139-T82</f>
        <v>442</v>
      </c>
      <c r="U95" s="1">
        <f>'Base Fleet Plan'!U126+'Base Fleet Plan'!U139-U82</f>
        <v>439</v>
      </c>
      <c r="V95" s="1">
        <f>'Base Fleet Plan'!V126+'Base Fleet Plan'!V139-V82</f>
        <v>439</v>
      </c>
      <c r="W95" s="1">
        <f>'Base Fleet Plan'!W126+'Base Fleet Plan'!W139-W82</f>
        <v>435</v>
      </c>
      <c r="X95" s="1">
        <f>'Base Fleet Plan'!X126+'Base Fleet Plan'!X139-X82</f>
        <v>422</v>
      </c>
      <c r="Y95" s="1">
        <f>'Base Fleet Plan'!Y126+'Base Fleet Plan'!Y139-Y82</f>
        <v>411</v>
      </c>
      <c r="Z95" s="1">
        <f>'Base Fleet Plan'!Z126+'Base Fleet Plan'!Z139-Z82</f>
        <v>400</v>
      </c>
      <c r="AA95" s="1">
        <f>'Base Fleet Plan'!AA126+'Base Fleet Plan'!AA139-AA82</f>
        <v>412</v>
      </c>
      <c r="AB95" s="1">
        <f>'Base Fleet Plan'!AB126+'Base Fleet Plan'!AB139-AB82</f>
        <v>364</v>
      </c>
      <c r="AC95" s="1">
        <f>'Base Fleet Plan'!AC126+'Base Fleet Plan'!AC139-AC82</f>
        <v>317</v>
      </c>
      <c r="AD95" s="1">
        <f>'Base Fleet Plan'!AD126+'Base Fleet Plan'!AD139-AD82</f>
        <v>268</v>
      </c>
      <c r="AE95" s="1">
        <f>'Base Fleet Plan'!AE126+'Base Fleet Plan'!AE139-AE82</f>
        <v>220</v>
      </c>
      <c r="AF95" s="1">
        <f>'Base Fleet Plan'!AF126+'Base Fleet Plan'!AF139-AF82</f>
        <v>171</v>
      </c>
      <c r="AG95" s="1">
        <f>'Base Fleet Plan'!AG126+'Base Fleet Plan'!AG139-AG82</f>
        <v>74</v>
      </c>
      <c r="AH95" s="1">
        <f>'Base Fleet Plan'!AH126+'Base Fleet Plan'!AH139-AH82</f>
        <v>0</v>
      </c>
      <c r="AI95" s="1">
        <f>'Base Fleet Plan'!AI126+'Base Fleet Plan'!AI139-AI82</f>
        <v>0</v>
      </c>
      <c r="AJ95" s="1">
        <f>'Base Fleet Plan'!AJ126+'Base Fleet Plan'!AJ139-AJ82</f>
        <v>0</v>
      </c>
      <c r="AK95" s="1">
        <f>'Base Fleet Plan'!AK126+'Base Fleet Plan'!AK139-AK82</f>
        <v>0</v>
      </c>
      <c r="AL95" s="1">
        <f>'Base Fleet Plan'!AL126+'Base Fleet Plan'!AL139-AL82</f>
        <v>0</v>
      </c>
      <c r="AM95" s="1">
        <f>'Base Fleet Plan'!AM126+'Base Fleet Plan'!AM139-AM82</f>
        <v>0</v>
      </c>
      <c r="AN95" s="1">
        <f>'Base Fleet Plan'!AN126+'Base Fleet Plan'!AN139-AN82</f>
        <v>0</v>
      </c>
      <c r="AO95" s="1">
        <f>'Base Fleet Plan'!AO126+'Base Fleet Plan'!AO139-AO82</f>
        <v>0</v>
      </c>
      <c r="AP95" s="1">
        <f>'Base Fleet Plan'!AP126+'Base Fleet Plan'!AP139-AP82</f>
        <v>0</v>
      </c>
      <c r="AQ95" s="1">
        <f>'Base Fleet Plan'!AQ126+'Base Fleet Plan'!AQ139-AQ82</f>
        <v>0</v>
      </c>
      <c r="AR95" s="1">
        <f>'Base Fleet Plan'!AR126+'Base Fleet Plan'!AR139-AR82</f>
        <v>0</v>
      </c>
      <c r="AS95" s="1">
        <f>'Base Fleet Plan'!AS126+'Base Fleet Plan'!AS139-AS82</f>
        <v>0</v>
      </c>
      <c r="AT95" s="1">
        <f>'Base Fleet Plan'!AT126+'Base Fleet Plan'!AT139-AT82</f>
        <v>0</v>
      </c>
      <c r="AU95" s="1">
        <f>'Base Fleet Plan'!AU126+'Base Fleet Plan'!AU139-AU82</f>
        <v>0</v>
      </c>
      <c r="AV95" s="16"/>
    </row>
    <row r="96" spans="4:48">
      <c r="D96" s="1" t="s">
        <v>194</v>
      </c>
      <c r="F96" s="4" t="s">
        <v>169</v>
      </c>
      <c r="H96" s="17"/>
      <c r="I96" s="1">
        <f>'Base Fleet Plan'!I127+'Base Fleet Plan'!I140-I83</f>
        <v>401</v>
      </c>
      <c r="J96" s="1">
        <f>'Base Fleet Plan'!J127+'Base Fleet Plan'!J140-J83</f>
        <v>401</v>
      </c>
      <c r="K96" s="1">
        <f>'Base Fleet Plan'!K127+'Base Fleet Plan'!K140-K83</f>
        <v>401</v>
      </c>
      <c r="L96" s="1">
        <f>'Base Fleet Plan'!L127+'Base Fleet Plan'!L140-L83</f>
        <v>401</v>
      </c>
      <c r="M96" s="1">
        <f>'Base Fleet Plan'!M127+'Base Fleet Plan'!M140-M83</f>
        <v>401</v>
      </c>
      <c r="N96" s="1">
        <f>'Base Fleet Plan'!N127+'Base Fleet Plan'!N140-N83</f>
        <v>401</v>
      </c>
      <c r="O96" s="1">
        <f>'Base Fleet Plan'!O127+'Base Fleet Plan'!O140-O83</f>
        <v>401</v>
      </c>
      <c r="P96" s="1">
        <f>'Base Fleet Plan'!P127+'Base Fleet Plan'!P140-P83</f>
        <v>401</v>
      </c>
      <c r="Q96" s="1">
        <f>'Base Fleet Plan'!Q127+'Base Fleet Plan'!Q140-Q83</f>
        <v>401</v>
      </c>
      <c r="R96" s="1">
        <f>'Base Fleet Plan'!R127+'Base Fleet Plan'!R140-R83</f>
        <v>441</v>
      </c>
      <c r="S96" s="1">
        <f>'Base Fleet Plan'!S127+'Base Fleet Plan'!S140-S83</f>
        <v>441</v>
      </c>
      <c r="T96" s="1">
        <f>'Base Fleet Plan'!T127+'Base Fleet Plan'!T140-T83</f>
        <v>442</v>
      </c>
      <c r="U96" s="1">
        <f>'Base Fleet Plan'!U127+'Base Fleet Plan'!U140-U83</f>
        <v>442</v>
      </c>
      <c r="V96" s="1">
        <f>'Base Fleet Plan'!V127+'Base Fleet Plan'!V140-V83</f>
        <v>439</v>
      </c>
      <c r="W96" s="1">
        <f>'Base Fleet Plan'!W127+'Base Fleet Plan'!W140-W83</f>
        <v>439</v>
      </c>
      <c r="X96" s="1">
        <f>'Base Fleet Plan'!X127+'Base Fleet Plan'!X140-X83</f>
        <v>435</v>
      </c>
      <c r="Y96" s="1">
        <f>'Base Fleet Plan'!Y127+'Base Fleet Plan'!Y140-Y83</f>
        <v>422</v>
      </c>
      <c r="Z96" s="1">
        <f>'Base Fleet Plan'!Z127+'Base Fleet Plan'!Z140-Z83</f>
        <v>411</v>
      </c>
      <c r="AA96" s="1">
        <f>'Base Fleet Plan'!AA127+'Base Fleet Plan'!AA140-AA83</f>
        <v>400</v>
      </c>
      <c r="AB96" s="1">
        <f>'Base Fleet Plan'!AB127+'Base Fleet Plan'!AB140-AB83</f>
        <v>412</v>
      </c>
      <c r="AC96" s="1">
        <f>'Base Fleet Plan'!AC127+'Base Fleet Plan'!AC140-AC83</f>
        <v>364</v>
      </c>
      <c r="AD96" s="1">
        <f>'Base Fleet Plan'!AD127+'Base Fleet Plan'!AD140-AD83</f>
        <v>317</v>
      </c>
      <c r="AE96" s="1">
        <f>'Base Fleet Plan'!AE127+'Base Fleet Plan'!AE140-AE83</f>
        <v>268</v>
      </c>
      <c r="AF96" s="1">
        <f>'Base Fleet Plan'!AF127+'Base Fleet Plan'!AF140-AF83</f>
        <v>220</v>
      </c>
      <c r="AG96" s="1">
        <f>'Base Fleet Plan'!AG127+'Base Fleet Plan'!AG140-AG83</f>
        <v>171</v>
      </c>
      <c r="AH96" s="1">
        <f>'Base Fleet Plan'!AH127+'Base Fleet Plan'!AH140-AH83</f>
        <v>74</v>
      </c>
      <c r="AI96" s="1">
        <f>'Base Fleet Plan'!AI127+'Base Fleet Plan'!AI140-AI83</f>
        <v>0</v>
      </c>
      <c r="AJ96" s="1">
        <f>'Base Fleet Plan'!AJ127+'Base Fleet Plan'!AJ140-AJ83</f>
        <v>0</v>
      </c>
      <c r="AK96" s="1">
        <f>'Base Fleet Plan'!AK127+'Base Fleet Plan'!AK140-AK83</f>
        <v>0</v>
      </c>
      <c r="AL96" s="1">
        <f>'Base Fleet Plan'!AL127+'Base Fleet Plan'!AL140-AL83</f>
        <v>0</v>
      </c>
      <c r="AM96" s="1">
        <f>'Base Fleet Plan'!AM127+'Base Fleet Plan'!AM140-AM83</f>
        <v>0</v>
      </c>
      <c r="AN96" s="1">
        <f>'Base Fleet Plan'!AN127+'Base Fleet Plan'!AN140-AN83</f>
        <v>0</v>
      </c>
      <c r="AO96" s="1">
        <f>'Base Fleet Plan'!AO127+'Base Fleet Plan'!AO140-AO83</f>
        <v>0</v>
      </c>
      <c r="AP96" s="1">
        <f>'Base Fleet Plan'!AP127+'Base Fleet Plan'!AP140-AP83</f>
        <v>0</v>
      </c>
      <c r="AQ96" s="1">
        <f>'Base Fleet Plan'!AQ127+'Base Fleet Plan'!AQ140-AQ83</f>
        <v>0</v>
      </c>
      <c r="AR96" s="1">
        <f>'Base Fleet Plan'!AR127+'Base Fleet Plan'!AR140-AR83</f>
        <v>0</v>
      </c>
      <c r="AS96" s="1">
        <f>'Base Fleet Plan'!AS127+'Base Fleet Plan'!AS140-AS83</f>
        <v>0</v>
      </c>
      <c r="AT96" s="1">
        <f>'Base Fleet Plan'!AT127+'Base Fleet Plan'!AT140-AT83</f>
        <v>0</v>
      </c>
      <c r="AU96" s="1">
        <f>'Base Fleet Plan'!AU127+'Base Fleet Plan'!AU140-AU83</f>
        <v>0</v>
      </c>
      <c r="AV96" s="16"/>
    </row>
    <row r="97" spans="4:48">
      <c r="D97" s="1" t="s">
        <v>195</v>
      </c>
      <c r="F97" s="4" t="s">
        <v>169</v>
      </c>
      <c r="H97" s="17"/>
      <c r="I97" s="1">
        <f>'Base Fleet Plan'!I128+'Base Fleet Plan'!I141-I84</f>
        <v>400</v>
      </c>
      <c r="J97" s="1">
        <f>'Base Fleet Plan'!J128+'Base Fleet Plan'!J141-J84</f>
        <v>401</v>
      </c>
      <c r="K97" s="1">
        <f>'Base Fleet Plan'!K128+'Base Fleet Plan'!K141-K84</f>
        <v>401</v>
      </c>
      <c r="L97" s="1">
        <f>'Base Fleet Plan'!L128+'Base Fleet Plan'!L141-L84</f>
        <v>401</v>
      </c>
      <c r="M97" s="1">
        <f>'Base Fleet Plan'!M128+'Base Fleet Plan'!M141-M84</f>
        <v>401</v>
      </c>
      <c r="N97" s="1">
        <f>'Base Fleet Plan'!N128+'Base Fleet Plan'!N141-N84</f>
        <v>401</v>
      </c>
      <c r="O97" s="1">
        <f>'Base Fleet Plan'!O128+'Base Fleet Plan'!O141-O84</f>
        <v>401</v>
      </c>
      <c r="P97" s="1">
        <f>'Base Fleet Plan'!P128+'Base Fleet Plan'!P141-P84</f>
        <v>401</v>
      </c>
      <c r="Q97" s="1">
        <f>'Base Fleet Plan'!Q128+'Base Fleet Plan'!Q141-Q84</f>
        <v>401</v>
      </c>
      <c r="R97" s="1">
        <f>'Base Fleet Plan'!R128+'Base Fleet Plan'!R141-R84</f>
        <v>401</v>
      </c>
      <c r="S97" s="1">
        <f>'Base Fleet Plan'!S128+'Base Fleet Plan'!S141-S84</f>
        <v>441</v>
      </c>
      <c r="T97" s="1">
        <f>'Base Fleet Plan'!T128+'Base Fleet Plan'!T141-T84</f>
        <v>441</v>
      </c>
      <c r="U97" s="1">
        <f>'Base Fleet Plan'!U128+'Base Fleet Plan'!U141-U84</f>
        <v>442</v>
      </c>
      <c r="V97" s="1">
        <f>'Base Fleet Plan'!V128+'Base Fleet Plan'!V141-V84</f>
        <v>442</v>
      </c>
      <c r="W97" s="1">
        <f>'Base Fleet Plan'!W128+'Base Fleet Plan'!W141-W84</f>
        <v>439</v>
      </c>
      <c r="X97" s="1">
        <f>'Base Fleet Plan'!X128+'Base Fleet Plan'!X141-X84</f>
        <v>439</v>
      </c>
      <c r="Y97" s="1">
        <f>'Base Fleet Plan'!Y128+'Base Fleet Plan'!Y141-Y84</f>
        <v>435</v>
      </c>
      <c r="Z97" s="1">
        <f>'Base Fleet Plan'!Z128+'Base Fleet Plan'!Z141-Z84</f>
        <v>422</v>
      </c>
      <c r="AA97" s="1">
        <f>'Base Fleet Plan'!AA128+'Base Fleet Plan'!AA141-AA84</f>
        <v>411</v>
      </c>
      <c r="AB97" s="1">
        <f>'Base Fleet Plan'!AB128+'Base Fleet Plan'!AB141-AB84</f>
        <v>400</v>
      </c>
      <c r="AC97" s="1">
        <f>'Base Fleet Plan'!AC128+'Base Fleet Plan'!AC141-AC84</f>
        <v>412</v>
      </c>
      <c r="AD97" s="1">
        <f>'Base Fleet Plan'!AD128+'Base Fleet Plan'!AD141-AD84</f>
        <v>364</v>
      </c>
      <c r="AE97" s="1">
        <f>'Base Fleet Plan'!AE128+'Base Fleet Plan'!AE141-AE84</f>
        <v>317</v>
      </c>
      <c r="AF97" s="1">
        <f>'Base Fleet Plan'!AF128+'Base Fleet Plan'!AF141-AF84</f>
        <v>268</v>
      </c>
      <c r="AG97" s="1">
        <f>'Base Fleet Plan'!AG128+'Base Fleet Plan'!AG141-AG84</f>
        <v>220</v>
      </c>
      <c r="AH97" s="1">
        <f>'Base Fleet Plan'!AH128+'Base Fleet Plan'!AH141-AH84</f>
        <v>171</v>
      </c>
      <c r="AI97" s="1">
        <f>'Base Fleet Plan'!AI128+'Base Fleet Plan'!AI141-AI84</f>
        <v>74</v>
      </c>
      <c r="AJ97" s="1">
        <f>'Base Fleet Plan'!AJ128+'Base Fleet Plan'!AJ141-AJ84</f>
        <v>0</v>
      </c>
      <c r="AK97" s="1">
        <f>'Base Fleet Plan'!AK128+'Base Fleet Plan'!AK141-AK84</f>
        <v>0</v>
      </c>
      <c r="AL97" s="1">
        <f>'Base Fleet Plan'!AL128+'Base Fleet Plan'!AL141-AL84</f>
        <v>0</v>
      </c>
      <c r="AM97" s="1">
        <f>'Base Fleet Plan'!AM128+'Base Fleet Plan'!AM141-AM84</f>
        <v>0</v>
      </c>
      <c r="AN97" s="1">
        <f>'Base Fleet Plan'!AN128+'Base Fleet Plan'!AN141-AN84</f>
        <v>0</v>
      </c>
      <c r="AO97" s="1">
        <f>'Base Fleet Plan'!AO128+'Base Fleet Plan'!AO141-AO84</f>
        <v>0</v>
      </c>
      <c r="AP97" s="1">
        <f>'Base Fleet Plan'!AP128+'Base Fleet Plan'!AP141-AP84</f>
        <v>0</v>
      </c>
      <c r="AQ97" s="1">
        <f>'Base Fleet Plan'!AQ128+'Base Fleet Plan'!AQ141-AQ84</f>
        <v>0</v>
      </c>
      <c r="AR97" s="1">
        <f>'Base Fleet Plan'!AR128+'Base Fleet Plan'!AR141-AR84</f>
        <v>0</v>
      </c>
      <c r="AS97" s="1">
        <f>'Base Fleet Plan'!AS128+'Base Fleet Plan'!AS141-AS84</f>
        <v>0</v>
      </c>
      <c r="AT97" s="1">
        <f>'Base Fleet Plan'!AT128+'Base Fleet Plan'!AT141-AT84</f>
        <v>0</v>
      </c>
      <c r="AU97" s="1">
        <f>'Base Fleet Plan'!AU128+'Base Fleet Plan'!AU141-AU84</f>
        <v>0</v>
      </c>
      <c r="AV97" s="16"/>
    </row>
    <row r="98" spans="4:48">
      <c r="H98" s="17"/>
      <c r="AV98" s="16"/>
    </row>
    <row r="99" spans="4:48">
      <c r="D99" s="1" t="s">
        <v>196</v>
      </c>
      <c r="F99" s="65" t="s">
        <v>169</v>
      </c>
      <c r="H99" s="17"/>
      <c r="I99" s="50">
        <f>SUM(I88:I97)</f>
        <v>4009</v>
      </c>
      <c r="J99" s="50">
        <f t="shared" ref="J99:AU99" si="26">SUM(J88:J97)</f>
        <v>4050</v>
      </c>
      <c r="K99" s="50">
        <f t="shared" si="26"/>
        <v>4090</v>
      </c>
      <c r="L99" s="50">
        <f t="shared" si="26"/>
        <v>4131</v>
      </c>
      <c r="M99" s="50">
        <f t="shared" si="26"/>
        <v>4172</v>
      </c>
      <c r="N99" s="50">
        <f t="shared" si="26"/>
        <v>4210</v>
      </c>
      <c r="O99" s="50">
        <f t="shared" si="26"/>
        <v>4248</v>
      </c>
      <c r="P99" s="50">
        <f t="shared" si="26"/>
        <v>4282</v>
      </c>
      <c r="Q99" s="50">
        <f t="shared" si="26"/>
        <v>4303</v>
      </c>
      <c r="R99" s="50">
        <f t="shared" si="26"/>
        <v>4313</v>
      </c>
      <c r="S99" s="50">
        <f t="shared" si="26"/>
        <v>4312</v>
      </c>
      <c r="T99" s="50">
        <f t="shared" si="26"/>
        <v>4283</v>
      </c>
      <c r="U99" s="50">
        <f t="shared" si="26"/>
        <v>4206</v>
      </c>
      <c r="V99" s="50">
        <f t="shared" si="26"/>
        <v>4081</v>
      </c>
      <c r="W99" s="50">
        <f t="shared" si="26"/>
        <v>3907</v>
      </c>
      <c r="X99" s="50">
        <f t="shared" si="26"/>
        <v>3688</v>
      </c>
      <c r="Y99" s="50">
        <f t="shared" si="26"/>
        <v>3420</v>
      </c>
      <c r="Z99" s="50">
        <f t="shared" si="26"/>
        <v>3059</v>
      </c>
      <c r="AA99" s="50">
        <f t="shared" si="26"/>
        <v>2637</v>
      </c>
      <c r="AB99" s="50">
        <f t="shared" si="26"/>
        <v>2226</v>
      </c>
      <c r="AC99" s="50">
        <f t="shared" si="26"/>
        <v>1826</v>
      </c>
      <c r="AD99" s="50">
        <f t="shared" si="26"/>
        <v>1414</v>
      </c>
      <c r="AE99" s="50">
        <f t="shared" si="26"/>
        <v>1050</v>
      </c>
      <c r="AF99" s="50">
        <f t="shared" si="26"/>
        <v>733</v>
      </c>
      <c r="AG99" s="50">
        <f t="shared" si="26"/>
        <v>465</v>
      </c>
      <c r="AH99" s="50">
        <f t="shared" si="26"/>
        <v>245</v>
      </c>
      <c r="AI99" s="50">
        <f t="shared" si="26"/>
        <v>74</v>
      </c>
      <c r="AJ99" s="50">
        <f t="shared" si="26"/>
        <v>0</v>
      </c>
      <c r="AK99" s="50">
        <f t="shared" si="26"/>
        <v>0</v>
      </c>
      <c r="AL99" s="50">
        <f t="shared" si="26"/>
        <v>0</v>
      </c>
      <c r="AM99" s="50">
        <f t="shared" si="26"/>
        <v>0</v>
      </c>
      <c r="AN99" s="50">
        <f t="shared" si="26"/>
        <v>0</v>
      </c>
      <c r="AO99" s="50">
        <f t="shared" si="26"/>
        <v>0</v>
      </c>
      <c r="AP99" s="50">
        <f t="shared" si="26"/>
        <v>0</v>
      </c>
      <c r="AQ99" s="50">
        <f t="shared" si="26"/>
        <v>0</v>
      </c>
      <c r="AR99" s="50">
        <f t="shared" si="26"/>
        <v>0</v>
      </c>
      <c r="AS99" s="50">
        <f t="shared" si="26"/>
        <v>0</v>
      </c>
      <c r="AT99" s="50">
        <f t="shared" si="26"/>
        <v>0</v>
      </c>
      <c r="AU99" s="50">
        <f t="shared" si="26"/>
        <v>0</v>
      </c>
      <c r="AV99" s="16"/>
    </row>
    <row r="100" spans="4:48">
      <c r="H100" s="17"/>
      <c r="AV100" s="16"/>
    </row>
    <row r="101" spans="4:48">
      <c r="D101" s="58" t="s">
        <v>78</v>
      </c>
      <c r="E101" s="57"/>
      <c r="F101" s="59" t="s">
        <v>150</v>
      </c>
      <c r="H101" s="17"/>
      <c r="AV101" s="16"/>
    </row>
    <row r="102" spans="4:48">
      <c r="D102" s="6"/>
      <c r="E102" s="53"/>
      <c r="F102" s="35"/>
      <c r="H102" s="17"/>
      <c r="AV102" s="16"/>
    </row>
    <row r="103" spans="4:48">
      <c r="D103" s="1" t="s">
        <v>264</v>
      </c>
      <c r="E103" s="1"/>
      <c r="F103" s="4" t="s">
        <v>169</v>
      </c>
      <c r="H103" s="17"/>
      <c r="I103" s="1">
        <f>ROUND(I$9*'Base Fleet Plan'!I$179,0)</f>
        <v>0</v>
      </c>
      <c r="J103" s="1">
        <f>ROUND(J$9*'Base Fleet Plan'!J$179,0)</f>
        <v>0</v>
      </c>
      <c r="K103" s="1">
        <f>ROUND(K$9*'Base Fleet Plan'!K$179,0)</f>
        <v>0</v>
      </c>
      <c r="L103" s="1">
        <f>ROUND(L$9*'Base Fleet Plan'!L$179,0)</f>
        <v>0</v>
      </c>
      <c r="M103" s="1">
        <f>ROUND(M$9*'Base Fleet Plan'!M$179,0)</f>
        <v>0</v>
      </c>
      <c r="N103" s="1">
        <f>ROUND(N$9*'Base Fleet Plan'!N$179,0)</f>
        <v>10</v>
      </c>
      <c r="O103" s="1">
        <f>ROUND(O$9*'Base Fleet Plan'!O$179,0)</f>
        <v>10</v>
      </c>
      <c r="P103" s="1">
        <f>ROUND(P$9*'Base Fleet Plan'!P$179,0)</f>
        <v>20</v>
      </c>
      <c r="Q103" s="1">
        <f>ROUND(Q$9*'Base Fleet Plan'!Q$179,0)</f>
        <v>49</v>
      </c>
      <c r="R103" s="1">
        <f>ROUND(R$9*'Base Fleet Plan'!R$179,0)</f>
        <v>74</v>
      </c>
      <c r="S103" s="1">
        <f>ROUND(S$9*'Base Fleet Plan'!S$179,0)</f>
        <v>98</v>
      </c>
      <c r="T103" s="1">
        <f>ROUND(T$9*'Base Fleet Plan'!T$179,0)</f>
        <v>161</v>
      </c>
      <c r="U103" s="1">
        <f>ROUND(U$9*'Base Fleet Plan'!U$179,0)</f>
        <v>269</v>
      </c>
      <c r="V103" s="1">
        <f>ROUND(V$9*'Base Fleet Plan'!V$179,0)</f>
        <v>377</v>
      </c>
      <c r="W103" s="1">
        <f>ROUND(W$9*'Base Fleet Plan'!W$179,0)</f>
        <v>486</v>
      </c>
      <c r="X103" s="1">
        <f>ROUND(X$9*'Base Fleet Plan'!X$179,0)</f>
        <v>595</v>
      </c>
      <c r="Y103" s="1">
        <f>ROUND(Y$9*'Base Fleet Plan'!Y$179,0)</f>
        <v>704</v>
      </c>
      <c r="Z103" s="1">
        <f>ROUND(Z$9*'Base Fleet Plan'!Z$179,0)</f>
        <v>922</v>
      </c>
      <c r="AA103" s="1">
        <f>ROUND(AA$9*'Base Fleet Plan'!AA$179,0)</f>
        <v>1087</v>
      </c>
      <c r="AB103" s="1">
        <f>ROUND(AB$9*'Base Fleet Plan'!AB$179,0)</f>
        <v>1089</v>
      </c>
      <c r="AC103" s="1">
        <f>ROUND(AC$9*'Base Fleet Plan'!AC$179,0)</f>
        <v>1091</v>
      </c>
      <c r="AD103" s="1">
        <f>ROUND(AD$9*'Base Fleet Plan'!AD$179,0)</f>
        <v>1184</v>
      </c>
      <c r="AE103" s="1">
        <f>ROUND(AE$9*'Base Fleet Plan'!AE$179,0)</f>
        <v>1184</v>
      </c>
      <c r="AF103" s="1">
        <f>ROUND(AF$9*'Base Fleet Plan'!AF$179,0)</f>
        <v>1188</v>
      </c>
      <c r="AG103" s="1">
        <f>ROUND(AG$9*'Base Fleet Plan'!AG$179,0)</f>
        <v>1191</v>
      </c>
      <c r="AH103" s="1">
        <f>ROUND(AH$9*'Base Fleet Plan'!AH$179,0)</f>
        <v>1195</v>
      </c>
      <c r="AI103" s="1">
        <f>ROUND(AI$9*'Base Fleet Plan'!AI$179,0)</f>
        <v>1196</v>
      </c>
      <c r="AJ103" s="1">
        <f>ROUND(AJ$9*'Base Fleet Plan'!AJ$179,0)</f>
        <v>1200</v>
      </c>
      <c r="AK103" s="1">
        <f>ROUND(AK$9*'Base Fleet Plan'!AK$179,0)</f>
        <v>1203</v>
      </c>
      <c r="AL103" s="1">
        <f>ROUND(AL$9*'Base Fleet Plan'!AL$179,0)</f>
        <v>1206</v>
      </c>
      <c r="AM103" s="1">
        <f>ROUND(AM$9*'Base Fleet Plan'!AM$179,0)</f>
        <v>1210</v>
      </c>
      <c r="AN103" s="1">
        <f>ROUND(AN$9*'Base Fleet Plan'!AN$179,0)</f>
        <v>1303</v>
      </c>
      <c r="AO103" s="1">
        <f>ROUND(AO$9*'Base Fleet Plan'!AO$179,0)</f>
        <v>1305</v>
      </c>
      <c r="AP103" s="1">
        <f>ROUND(AP$9*'Base Fleet Plan'!AP$179,0)</f>
        <v>1310</v>
      </c>
      <c r="AQ103" s="1">
        <f>ROUND(AQ$9*'Base Fleet Plan'!AQ$179,0)</f>
        <v>1314</v>
      </c>
      <c r="AR103" s="1">
        <f>ROUND(AR$9*'Base Fleet Plan'!AR$179,0)</f>
        <v>1320</v>
      </c>
      <c r="AS103" s="1">
        <f>ROUND(AS$9*'Base Fleet Plan'!AS$179,0)</f>
        <v>1321</v>
      </c>
      <c r="AT103" s="1">
        <f>ROUND(AT$9*'Base Fleet Plan'!AT$179,0)</f>
        <v>1327</v>
      </c>
      <c r="AU103" s="1">
        <f>ROUND(AU$9*'Base Fleet Plan'!AU$179,0)</f>
        <v>1332</v>
      </c>
      <c r="AV103" s="16"/>
    </row>
    <row r="104" spans="4:48">
      <c r="D104" s="6"/>
      <c r="E104" s="53"/>
      <c r="F104" s="35"/>
      <c r="H104" s="17"/>
      <c r="AV104" s="16"/>
    </row>
    <row r="105" spans="4:48">
      <c r="D105" s="1" t="s">
        <v>265</v>
      </c>
      <c r="E105" s="1"/>
      <c r="F105" s="4" t="s">
        <v>169</v>
      </c>
      <c r="H105" s="17"/>
      <c r="I105" s="63">
        <f>I103+H114</f>
        <v>0</v>
      </c>
      <c r="J105" s="50">
        <f>J103</f>
        <v>0</v>
      </c>
      <c r="K105" s="50">
        <f t="shared" ref="K105:AU105" si="27">K103</f>
        <v>0</v>
      </c>
      <c r="L105" s="50">
        <f t="shared" si="27"/>
        <v>0</v>
      </c>
      <c r="M105" s="50">
        <f t="shared" si="27"/>
        <v>0</v>
      </c>
      <c r="N105" s="50">
        <f t="shared" si="27"/>
        <v>10</v>
      </c>
      <c r="O105" s="50">
        <f t="shared" si="27"/>
        <v>10</v>
      </c>
      <c r="P105" s="50">
        <f t="shared" si="27"/>
        <v>20</v>
      </c>
      <c r="Q105" s="50">
        <f t="shared" si="27"/>
        <v>49</v>
      </c>
      <c r="R105" s="50">
        <f t="shared" si="27"/>
        <v>74</v>
      </c>
      <c r="S105" s="50">
        <f t="shared" si="27"/>
        <v>98</v>
      </c>
      <c r="T105" s="50">
        <f t="shared" si="27"/>
        <v>161</v>
      </c>
      <c r="U105" s="50">
        <f t="shared" si="27"/>
        <v>269</v>
      </c>
      <c r="V105" s="50">
        <f t="shared" si="27"/>
        <v>377</v>
      </c>
      <c r="W105" s="50">
        <f t="shared" si="27"/>
        <v>486</v>
      </c>
      <c r="X105" s="50">
        <f t="shared" si="27"/>
        <v>595</v>
      </c>
      <c r="Y105" s="50">
        <f t="shared" si="27"/>
        <v>704</v>
      </c>
      <c r="Z105" s="50">
        <f t="shared" si="27"/>
        <v>922</v>
      </c>
      <c r="AA105" s="50">
        <f t="shared" si="27"/>
        <v>1087</v>
      </c>
      <c r="AB105" s="50">
        <f t="shared" si="27"/>
        <v>1089</v>
      </c>
      <c r="AC105" s="50">
        <f t="shared" si="27"/>
        <v>1091</v>
      </c>
      <c r="AD105" s="50">
        <f t="shared" si="27"/>
        <v>1184</v>
      </c>
      <c r="AE105" s="50">
        <f t="shared" si="27"/>
        <v>1184</v>
      </c>
      <c r="AF105" s="50">
        <f t="shared" si="27"/>
        <v>1188</v>
      </c>
      <c r="AG105" s="50">
        <f t="shared" si="27"/>
        <v>1191</v>
      </c>
      <c r="AH105" s="50">
        <f t="shared" si="27"/>
        <v>1195</v>
      </c>
      <c r="AI105" s="50">
        <f t="shared" si="27"/>
        <v>1196</v>
      </c>
      <c r="AJ105" s="50">
        <f t="shared" si="27"/>
        <v>1200</v>
      </c>
      <c r="AK105" s="50">
        <f t="shared" si="27"/>
        <v>1203</v>
      </c>
      <c r="AL105" s="50">
        <f t="shared" si="27"/>
        <v>1206</v>
      </c>
      <c r="AM105" s="50">
        <f t="shared" si="27"/>
        <v>1210</v>
      </c>
      <c r="AN105" s="50">
        <f t="shared" si="27"/>
        <v>1303</v>
      </c>
      <c r="AO105" s="50">
        <f t="shared" si="27"/>
        <v>1305</v>
      </c>
      <c r="AP105" s="50">
        <f t="shared" si="27"/>
        <v>1310</v>
      </c>
      <c r="AQ105" s="50">
        <f t="shared" si="27"/>
        <v>1314</v>
      </c>
      <c r="AR105" s="50">
        <f t="shared" si="27"/>
        <v>1320</v>
      </c>
      <c r="AS105" s="50">
        <f t="shared" si="27"/>
        <v>1321</v>
      </c>
      <c r="AT105" s="50">
        <f t="shared" si="27"/>
        <v>1327</v>
      </c>
      <c r="AU105" s="50">
        <f t="shared" si="27"/>
        <v>1332</v>
      </c>
      <c r="AV105" s="16"/>
    </row>
    <row r="106" spans="4:48">
      <c r="D106" s="1" t="s">
        <v>266</v>
      </c>
      <c r="E106" s="1"/>
      <c r="F106" s="4" t="s">
        <v>169</v>
      </c>
      <c r="H106" s="17"/>
      <c r="I106" s="63">
        <v>0</v>
      </c>
      <c r="J106" s="50">
        <f>I105</f>
        <v>0</v>
      </c>
      <c r="K106" s="50">
        <f t="shared" ref="K106:AU113" si="28">J105</f>
        <v>0</v>
      </c>
      <c r="L106" s="50">
        <f t="shared" si="28"/>
        <v>0</v>
      </c>
      <c r="M106" s="50">
        <f t="shared" si="28"/>
        <v>0</v>
      </c>
      <c r="N106" s="50">
        <f t="shared" si="28"/>
        <v>0</v>
      </c>
      <c r="O106" s="50">
        <f t="shared" si="28"/>
        <v>10</v>
      </c>
      <c r="P106" s="50">
        <f t="shared" si="28"/>
        <v>10</v>
      </c>
      <c r="Q106" s="50">
        <f t="shared" si="28"/>
        <v>20</v>
      </c>
      <c r="R106" s="50">
        <f t="shared" si="28"/>
        <v>49</v>
      </c>
      <c r="S106" s="50">
        <f t="shared" si="28"/>
        <v>74</v>
      </c>
      <c r="T106" s="50">
        <f t="shared" si="28"/>
        <v>98</v>
      </c>
      <c r="U106" s="50">
        <f t="shared" si="28"/>
        <v>161</v>
      </c>
      <c r="V106" s="50">
        <f t="shared" si="28"/>
        <v>269</v>
      </c>
      <c r="W106" s="50">
        <f t="shared" si="28"/>
        <v>377</v>
      </c>
      <c r="X106" s="50">
        <f t="shared" si="28"/>
        <v>486</v>
      </c>
      <c r="Y106" s="50">
        <f t="shared" si="28"/>
        <v>595</v>
      </c>
      <c r="Z106" s="50">
        <f t="shared" si="28"/>
        <v>704</v>
      </c>
      <c r="AA106" s="50">
        <f t="shared" si="28"/>
        <v>922</v>
      </c>
      <c r="AB106" s="50">
        <f t="shared" si="28"/>
        <v>1087</v>
      </c>
      <c r="AC106" s="50">
        <f t="shared" si="28"/>
        <v>1089</v>
      </c>
      <c r="AD106" s="50">
        <f t="shared" si="28"/>
        <v>1091</v>
      </c>
      <c r="AE106" s="50">
        <f t="shared" si="28"/>
        <v>1184</v>
      </c>
      <c r="AF106" s="50">
        <f t="shared" si="28"/>
        <v>1184</v>
      </c>
      <c r="AG106" s="50">
        <f t="shared" si="28"/>
        <v>1188</v>
      </c>
      <c r="AH106" s="50">
        <f t="shared" si="28"/>
        <v>1191</v>
      </c>
      <c r="AI106" s="50">
        <f t="shared" si="28"/>
        <v>1195</v>
      </c>
      <c r="AJ106" s="50">
        <f t="shared" si="28"/>
        <v>1196</v>
      </c>
      <c r="AK106" s="50">
        <f t="shared" si="28"/>
        <v>1200</v>
      </c>
      <c r="AL106" s="50">
        <f t="shared" si="28"/>
        <v>1203</v>
      </c>
      <c r="AM106" s="50">
        <f t="shared" si="28"/>
        <v>1206</v>
      </c>
      <c r="AN106" s="50">
        <f t="shared" si="28"/>
        <v>1210</v>
      </c>
      <c r="AO106" s="50">
        <f t="shared" si="28"/>
        <v>1303</v>
      </c>
      <c r="AP106" s="50">
        <f t="shared" si="28"/>
        <v>1305</v>
      </c>
      <c r="AQ106" s="50">
        <f t="shared" si="28"/>
        <v>1310</v>
      </c>
      <c r="AR106" s="50">
        <f t="shared" si="28"/>
        <v>1314</v>
      </c>
      <c r="AS106" s="50">
        <f t="shared" si="28"/>
        <v>1320</v>
      </c>
      <c r="AT106" s="50">
        <f t="shared" si="28"/>
        <v>1321</v>
      </c>
      <c r="AU106" s="50">
        <f t="shared" si="28"/>
        <v>1327</v>
      </c>
      <c r="AV106" s="16"/>
    </row>
    <row r="107" spans="4:48">
      <c r="D107" s="1" t="s">
        <v>267</v>
      </c>
      <c r="E107" s="1"/>
      <c r="F107" s="4" t="s">
        <v>169</v>
      </c>
      <c r="H107" s="17"/>
      <c r="I107" s="63">
        <v>0</v>
      </c>
      <c r="J107" s="50">
        <f t="shared" ref="J107:Y114" si="29">I106</f>
        <v>0</v>
      </c>
      <c r="K107" s="50">
        <f t="shared" si="29"/>
        <v>0</v>
      </c>
      <c r="L107" s="50">
        <f t="shared" si="29"/>
        <v>0</v>
      </c>
      <c r="M107" s="50">
        <f t="shared" si="29"/>
        <v>0</v>
      </c>
      <c r="N107" s="50">
        <f t="shared" si="29"/>
        <v>0</v>
      </c>
      <c r="O107" s="50">
        <f t="shared" si="29"/>
        <v>0</v>
      </c>
      <c r="P107" s="50">
        <f t="shared" si="29"/>
        <v>10</v>
      </c>
      <c r="Q107" s="50">
        <f t="shared" si="29"/>
        <v>10</v>
      </c>
      <c r="R107" s="50">
        <f t="shared" si="29"/>
        <v>20</v>
      </c>
      <c r="S107" s="50">
        <f t="shared" si="29"/>
        <v>49</v>
      </c>
      <c r="T107" s="50">
        <f t="shared" si="29"/>
        <v>74</v>
      </c>
      <c r="U107" s="50">
        <f t="shared" si="29"/>
        <v>98</v>
      </c>
      <c r="V107" s="50">
        <f t="shared" si="29"/>
        <v>161</v>
      </c>
      <c r="W107" s="50">
        <f t="shared" si="29"/>
        <v>269</v>
      </c>
      <c r="X107" s="50">
        <f t="shared" si="29"/>
        <v>377</v>
      </c>
      <c r="Y107" s="50">
        <f t="shared" si="29"/>
        <v>486</v>
      </c>
      <c r="Z107" s="50">
        <f t="shared" si="28"/>
        <v>595</v>
      </c>
      <c r="AA107" s="50">
        <f t="shared" si="28"/>
        <v>704</v>
      </c>
      <c r="AB107" s="50">
        <f t="shared" si="28"/>
        <v>922</v>
      </c>
      <c r="AC107" s="50">
        <f t="shared" si="28"/>
        <v>1087</v>
      </c>
      <c r="AD107" s="50">
        <f t="shared" si="28"/>
        <v>1089</v>
      </c>
      <c r="AE107" s="50">
        <f t="shared" si="28"/>
        <v>1091</v>
      </c>
      <c r="AF107" s="50">
        <f t="shared" si="28"/>
        <v>1184</v>
      </c>
      <c r="AG107" s="50">
        <f t="shared" si="28"/>
        <v>1184</v>
      </c>
      <c r="AH107" s="50">
        <f t="shared" si="28"/>
        <v>1188</v>
      </c>
      <c r="AI107" s="50">
        <f t="shared" si="28"/>
        <v>1191</v>
      </c>
      <c r="AJ107" s="50">
        <f t="shared" si="28"/>
        <v>1195</v>
      </c>
      <c r="AK107" s="50">
        <f t="shared" si="28"/>
        <v>1196</v>
      </c>
      <c r="AL107" s="50">
        <f t="shared" si="28"/>
        <v>1200</v>
      </c>
      <c r="AM107" s="50">
        <f t="shared" si="28"/>
        <v>1203</v>
      </c>
      <c r="AN107" s="50">
        <f t="shared" si="28"/>
        <v>1206</v>
      </c>
      <c r="AO107" s="50">
        <f t="shared" si="28"/>
        <v>1210</v>
      </c>
      <c r="AP107" s="50">
        <f t="shared" si="28"/>
        <v>1303</v>
      </c>
      <c r="AQ107" s="50">
        <f t="shared" si="28"/>
        <v>1305</v>
      </c>
      <c r="AR107" s="50">
        <f t="shared" si="28"/>
        <v>1310</v>
      </c>
      <c r="AS107" s="50">
        <f t="shared" si="28"/>
        <v>1314</v>
      </c>
      <c r="AT107" s="50">
        <f t="shared" si="28"/>
        <v>1320</v>
      </c>
      <c r="AU107" s="50">
        <f t="shared" si="28"/>
        <v>1321</v>
      </c>
      <c r="AV107" s="16"/>
    </row>
    <row r="108" spans="4:48">
      <c r="D108" s="1" t="s">
        <v>268</v>
      </c>
      <c r="E108" s="1"/>
      <c r="F108" s="4" t="s">
        <v>169</v>
      </c>
      <c r="H108" s="17"/>
      <c r="I108" s="63">
        <v>0</v>
      </c>
      <c r="J108" s="50">
        <f t="shared" si="29"/>
        <v>0</v>
      </c>
      <c r="K108" s="50">
        <f t="shared" si="28"/>
        <v>0</v>
      </c>
      <c r="L108" s="50">
        <f t="shared" si="28"/>
        <v>0</v>
      </c>
      <c r="M108" s="50">
        <f t="shared" si="28"/>
        <v>0</v>
      </c>
      <c r="N108" s="50">
        <f t="shared" si="28"/>
        <v>0</v>
      </c>
      <c r="O108" s="50">
        <f t="shared" si="28"/>
        <v>0</v>
      </c>
      <c r="P108" s="50">
        <f t="shared" si="28"/>
        <v>0</v>
      </c>
      <c r="Q108" s="50">
        <f t="shared" si="28"/>
        <v>10</v>
      </c>
      <c r="R108" s="50">
        <f t="shared" si="28"/>
        <v>10</v>
      </c>
      <c r="S108" s="50">
        <f t="shared" si="28"/>
        <v>20</v>
      </c>
      <c r="T108" s="50">
        <f t="shared" si="28"/>
        <v>49</v>
      </c>
      <c r="U108" s="50">
        <f t="shared" si="28"/>
        <v>74</v>
      </c>
      <c r="V108" s="50">
        <f t="shared" si="28"/>
        <v>98</v>
      </c>
      <c r="W108" s="50">
        <f t="shared" si="28"/>
        <v>161</v>
      </c>
      <c r="X108" s="50">
        <f t="shared" si="28"/>
        <v>269</v>
      </c>
      <c r="Y108" s="50">
        <f t="shared" si="28"/>
        <v>377</v>
      </c>
      <c r="Z108" s="50">
        <f t="shared" si="28"/>
        <v>486</v>
      </c>
      <c r="AA108" s="50">
        <f t="shared" si="28"/>
        <v>595</v>
      </c>
      <c r="AB108" s="50">
        <f t="shared" si="28"/>
        <v>704</v>
      </c>
      <c r="AC108" s="50">
        <f t="shared" si="28"/>
        <v>922</v>
      </c>
      <c r="AD108" s="50">
        <f t="shared" si="28"/>
        <v>1087</v>
      </c>
      <c r="AE108" s="50">
        <f t="shared" si="28"/>
        <v>1089</v>
      </c>
      <c r="AF108" s="50">
        <f t="shared" si="28"/>
        <v>1091</v>
      </c>
      <c r="AG108" s="50">
        <f t="shared" si="28"/>
        <v>1184</v>
      </c>
      <c r="AH108" s="50">
        <f t="shared" si="28"/>
        <v>1184</v>
      </c>
      <c r="AI108" s="50">
        <f t="shared" si="28"/>
        <v>1188</v>
      </c>
      <c r="AJ108" s="50">
        <f t="shared" si="28"/>
        <v>1191</v>
      </c>
      <c r="AK108" s="50">
        <f t="shared" si="28"/>
        <v>1195</v>
      </c>
      <c r="AL108" s="50">
        <f t="shared" si="28"/>
        <v>1196</v>
      </c>
      <c r="AM108" s="50">
        <f t="shared" si="28"/>
        <v>1200</v>
      </c>
      <c r="AN108" s="50">
        <f t="shared" si="28"/>
        <v>1203</v>
      </c>
      <c r="AO108" s="50">
        <f t="shared" si="28"/>
        <v>1206</v>
      </c>
      <c r="AP108" s="50">
        <f t="shared" si="28"/>
        <v>1210</v>
      </c>
      <c r="AQ108" s="50">
        <f t="shared" si="28"/>
        <v>1303</v>
      </c>
      <c r="AR108" s="50">
        <f t="shared" si="28"/>
        <v>1305</v>
      </c>
      <c r="AS108" s="50">
        <f t="shared" si="28"/>
        <v>1310</v>
      </c>
      <c r="AT108" s="50">
        <f t="shared" si="28"/>
        <v>1314</v>
      </c>
      <c r="AU108" s="50">
        <f t="shared" si="28"/>
        <v>1320</v>
      </c>
      <c r="AV108" s="16"/>
    </row>
    <row r="109" spans="4:48">
      <c r="D109" s="1" t="s">
        <v>269</v>
      </c>
      <c r="E109" s="1"/>
      <c r="F109" s="4" t="s">
        <v>169</v>
      </c>
      <c r="H109" s="17"/>
      <c r="I109" s="63">
        <v>0</v>
      </c>
      <c r="J109" s="50">
        <f t="shared" si="29"/>
        <v>0</v>
      </c>
      <c r="K109" s="50">
        <f t="shared" si="28"/>
        <v>0</v>
      </c>
      <c r="L109" s="50">
        <f t="shared" si="28"/>
        <v>0</v>
      </c>
      <c r="M109" s="50">
        <f t="shared" si="28"/>
        <v>0</v>
      </c>
      <c r="N109" s="50">
        <f t="shared" si="28"/>
        <v>0</v>
      </c>
      <c r="O109" s="50">
        <f t="shared" si="28"/>
        <v>0</v>
      </c>
      <c r="P109" s="50">
        <f t="shared" si="28"/>
        <v>0</v>
      </c>
      <c r="Q109" s="50">
        <f t="shared" si="28"/>
        <v>0</v>
      </c>
      <c r="R109" s="50">
        <f t="shared" si="28"/>
        <v>10</v>
      </c>
      <c r="S109" s="50">
        <f t="shared" si="28"/>
        <v>10</v>
      </c>
      <c r="T109" s="50">
        <f t="shared" si="28"/>
        <v>20</v>
      </c>
      <c r="U109" s="50">
        <f t="shared" si="28"/>
        <v>49</v>
      </c>
      <c r="V109" s="50">
        <f t="shared" si="28"/>
        <v>74</v>
      </c>
      <c r="W109" s="50">
        <f t="shared" si="28"/>
        <v>98</v>
      </c>
      <c r="X109" s="50">
        <f t="shared" si="28"/>
        <v>161</v>
      </c>
      <c r="Y109" s="50">
        <f t="shared" si="28"/>
        <v>269</v>
      </c>
      <c r="Z109" s="50">
        <f t="shared" si="28"/>
        <v>377</v>
      </c>
      <c r="AA109" s="50">
        <f t="shared" si="28"/>
        <v>486</v>
      </c>
      <c r="AB109" s="50">
        <f t="shared" si="28"/>
        <v>595</v>
      </c>
      <c r="AC109" s="50">
        <f t="shared" si="28"/>
        <v>704</v>
      </c>
      <c r="AD109" s="50">
        <f t="shared" si="28"/>
        <v>922</v>
      </c>
      <c r="AE109" s="50">
        <f t="shared" si="28"/>
        <v>1087</v>
      </c>
      <c r="AF109" s="50">
        <f t="shared" si="28"/>
        <v>1089</v>
      </c>
      <c r="AG109" s="50">
        <f t="shared" si="28"/>
        <v>1091</v>
      </c>
      <c r="AH109" s="50">
        <f t="shared" si="28"/>
        <v>1184</v>
      </c>
      <c r="AI109" s="50">
        <f t="shared" si="28"/>
        <v>1184</v>
      </c>
      <c r="AJ109" s="50">
        <f t="shared" si="28"/>
        <v>1188</v>
      </c>
      <c r="AK109" s="50">
        <f t="shared" si="28"/>
        <v>1191</v>
      </c>
      <c r="AL109" s="50">
        <f t="shared" si="28"/>
        <v>1195</v>
      </c>
      <c r="AM109" s="50">
        <f t="shared" si="28"/>
        <v>1196</v>
      </c>
      <c r="AN109" s="50">
        <f t="shared" si="28"/>
        <v>1200</v>
      </c>
      <c r="AO109" s="50">
        <f t="shared" si="28"/>
        <v>1203</v>
      </c>
      <c r="AP109" s="50">
        <f t="shared" si="28"/>
        <v>1206</v>
      </c>
      <c r="AQ109" s="50">
        <f t="shared" si="28"/>
        <v>1210</v>
      </c>
      <c r="AR109" s="50">
        <f t="shared" si="28"/>
        <v>1303</v>
      </c>
      <c r="AS109" s="50">
        <f t="shared" si="28"/>
        <v>1305</v>
      </c>
      <c r="AT109" s="50">
        <f t="shared" si="28"/>
        <v>1310</v>
      </c>
      <c r="AU109" s="50">
        <f t="shared" si="28"/>
        <v>1314</v>
      </c>
      <c r="AV109" s="16"/>
    </row>
    <row r="110" spans="4:48">
      <c r="D110" s="1" t="s">
        <v>270</v>
      </c>
      <c r="E110" s="1"/>
      <c r="F110" s="4" t="s">
        <v>169</v>
      </c>
      <c r="H110" s="17"/>
      <c r="I110" s="63">
        <v>0</v>
      </c>
      <c r="J110" s="50">
        <f t="shared" si="29"/>
        <v>0</v>
      </c>
      <c r="K110" s="50">
        <f t="shared" si="28"/>
        <v>0</v>
      </c>
      <c r="L110" s="50">
        <f t="shared" si="28"/>
        <v>0</v>
      </c>
      <c r="M110" s="50">
        <f t="shared" si="28"/>
        <v>0</v>
      </c>
      <c r="N110" s="50">
        <f t="shared" si="28"/>
        <v>0</v>
      </c>
      <c r="O110" s="50">
        <f t="shared" si="28"/>
        <v>0</v>
      </c>
      <c r="P110" s="50">
        <f t="shared" si="28"/>
        <v>0</v>
      </c>
      <c r="Q110" s="50">
        <f t="shared" si="28"/>
        <v>0</v>
      </c>
      <c r="R110" s="50">
        <f t="shared" si="28"/>
        <v>0</v>
      </c>
      <c r="S110" s="50">
        <f t="shared" si="28"/>
        <v>10</v>
      </c>
      <c r="T110" s="50">
        <f t="shared" si="28"/>
        <v>10</v>
      </c>
      <c r="U110" s="50">
        <f t="shared" si="28"/>
        <v>20</v>
      </c>
      <c r="V110" s="50">
        <f t="shared" si="28"/>
        <v>49</v>
      </c>
      <c r="W110" s="50">
        <f t="shared" si="28"/>
        <v>74</v>
      </c>
      <c r="X110" s="50">
        <f t="shared" si="28"/>
        <v>98</v>
      </c>
      <c r="Y110" s="50">
        <f t="shared" si="28"/>
        <v>161</v>
      </c>
      <c r="Z110" s="50">
        <f t="shared" si="28"/>
        <v>269</v>
      </c>
      <c r="AA110" s="50">
        <f t="shared" si="28"/>
        <v>377</v>
      </c>
      <c r="AB110" s="50">
        <f t="shared" si="28"/>
        <v>486</v>
      </c>
      <c r="AC110" s="50">
        <f t="shared" si="28"/>
        <v>595</v>
      </c>
      <c r="AD110" s="50">
        <f t="shared" si="28"/>
        <v>704</v>
      </c>
      <c r="AE110" s="50">
        <f t="shared" si="28"/>
        <v>922</v>
      </c>
      <c r="AF110" s="50">
        <f t="shared" si="28"/>
        <v>1087</v>
      </c>
      <c r="AG110" s="50">
        <f t="shared" si="28"/>
        <v>1089</v>
      </c>
      <c r="AH110" s="50">
        <f t="shared" si="28"/>
        <v>1091</v>
      </c>
      <c r="AI110" s="50">
        <f t="shared" si="28"/>
        <v>1184</v>
      </c>
      <c r="AJ110" s="50">
        <f t="shared" si="28"/>
        <v>1184</v>
      </c>
      <c r="AK110" s="50">
        <f t="shared" si="28"/>
        <v>1188</v>
      </c>
      <c r="AL110" s="50">
        <f t="shared" si="28"/>
        <v>1191</v>
      </c>
      <c r="AM110" s="50">
        <f t="shared" si="28"/>
        <v>1195</v>
      </c>
      <c r="AN110" s="50">
        <f t="shared" si="28"/>
        <v>1196</v>
      </c>
      <c r="AO110" s="50">
        <f t="shared" si="28"/>
        <v>1200</v>
      </c>
      <c r="AP110" s="50">
        <f t="shared" si="28"/>
        <v>1203</v>
      </c>
      <c r="AQ110" s="50">
        <f t="shared" si="28"/>
        <v>1206</v>
      </c>
      <c r="AR110" s="50">
        <f t="shared" si="28"/>
        <v>1210</v>
      </c>
      <c r="AS110" s="50">
        <f t="shared" si="28"/>
        <v>1303</v>
      </c>
      <c r="AT110" s="50">
        <f t="shared" si="28"/>
        <v>1305</v>
      </c>
      <c r="AU110" s="50">
        <f t="shared" si="28"/>
        <v>1310</v>
      </c>
      <c r="AV110" s="16"/>
    </row>
    <row r="111" spans="4:48">
      <c r="D111" s="1" t="s">
        <v>271</v>
      </c>
      <c r="E111" s="1"/>
      <c r="F111" s="4" t="s">
        <v>169</v>
      </c>
      <c r="H111" s="17"/>
      <c r="I111" s="63">
        <v>0</v>
      </c>
      <c r="J111" s="50">
        <f t="shared" si="29"/>
        <v>0</v>
      </c>
      <c r="K111" s="50">
        <f t="shared" si="28"/>
        <v>0</v>
      </c>
      <c r="L111" s="50">
        <f t="shared" si="28"/>
        <v>0</v>
      </c>
      <c r="M111" s="50">
        <f t="shared" si="28"/>
        <v>0</v>
      </c>
      <c r="N111" s="50">
        <f t="shared" si="28"/>
        <v>0</v>
      </c>
      <c r="O111" s="50">
        <f t="shared" si="28"/>
        <v>0</v>
      </c>
      <c r="P111" s="50">
        <f t="shared" si="28"/>
        <v>0</v>
      </c>
      <c r="Q111" s="50">
        <f t="shared" si="28"/>
        <v>0</v>
      </c>
      <c r="R111" s="50">
        <f t="shared" si="28"/>
        <v>0</v>
      </c>
      <c r="S111" s="50">
        <f t="shared" si="28"/>
        <v>0</v>
      </c>
      <c r="T111" s="50">
        <f t="shared" si="28"/>
        <v>10</v>
      </c>
      <c r="U111" s="50">
        <f t="shared" si="28"/>
        <v>10</v>
      </c>
      <c r="V111" s="50">
        <f t="shared" si="28"/>
        <v>20</v>
      </c>
      <c r="W111" s="50">
        <f t="shared" si="28"/>
        <v>49</v>
      </c>
      <c r="X111" s="50">
        <f t="shared" si="28"/>
        <v>74</v>
      </c>
      <c r="Y111" s="50">
        <f t="shared" si="28"/>
        <v>98</v>
      </c>
      <c r="Z111" s="50">
        <f t="shared" si="28"/>
        <v>161</v>
      </c>
      <c r="AA111" s="50">
        <f t="shared" si="28"/>
        <v>269</v>
      </c>
      <c r="AB111" s="50">
        <f t="shared" si="28"/>
        <v>377</v>
      </c>
      <c r="AC111" s="50">
        <f t="shared" si="28"/>
        <v>486</v>
      </c>
      <c r="AD111" s="50">
        <f t="shared" si="28"/>
        <v>595</v>
      </c>
      <c r="AE111" s="50">
        <f t="shared" si="28"/>
        <v>704</v>
      </c>
      <c r="AF111" s="50">
        <f t="shared" si="28"/>
        <v>922</v>
      </c>
      <c r="AG111" s="50">
        <f t="shared" si="28"/>
        <v>1087</v>
      </c>
      <c r="AH111" s="50">
        <f t="shared" si="28"/>
        <v>1089</v>
      </c>
      <c r="AI111" s="50">
        <f t="shared" si="28"/>
        <v>1091</v>
      </c>
      <c r="AJ111" s="50">
        <f t="shared" si="28"/>
        <v>1184</v>
      </c>
      <c r="AK111" s="50">
        <f t="shared" si="28"/>
        <v>1184</v>
      </c>
      <c r="AL111" s="50">
        <f t="shared" si="28"/>
        <v>1188</v>
      </c>
      <c r="AM111" s="50">
        <f t="shared" si="28"/>
        <v>1191</v>
      </c>
      <c r="AN111" s="50">
        <f t="shared" si="28"/>
        <v>1195</v>
      </c>
      <c r="AO111" s="50">
        <f t="shared" si="28"/>
        <v>1196</v>
      </c>
      <c r="AP111" s="50">
        <f t="shared" si="28"/>
        <v>1200</v>
      </c>
      <c r="AQ111" s="50">
        <f t="shared" si="28"/>
        <v>1203</v>
      </c>
      <c r="AR111" s="50">
        <f t="shared" si="28"/>
        <v>1206</v>
      </c>
      <c r="AS111" s="50">
        <f t="shared" si="28"/>
        <v>1210</v>
      </c>
      <c r="AT111" s="50">
        <f t="shared" si="28"/>
        <v>1303</v>
      </c>
      <c r="AU111" s="50">
        <f t="shared" si="28"/>
        <v>1305</v>
      </c>
      <c r="AV111" s="16"/>
    </row>
    <row r="112" spans="4:48">
      <c r="D112" s="1" t="s">
        <v>272</v>
      </c>
      <c r="E112" s="1"/>
      <c r="F112" s="4" t="s">
        <v>169</v>
      </c>
      <c r="H112" s="17"/>
      <c r="I112" s="63">
        <v>0</v>
      </c>
      <c r="J112" s="50">
        <f t="shared" si="29"/>
        <v>0</v>
      </c>
      <c r="K112" s="50">
        <f t="shared" si="28"/>
        <v>0</v>
      </c>
      <c r="L112" s="50">
        <f t="shared" si="28"/>
        <v>0</v>
      </c>
      <c r="M112" s="50">
        <f t="shared" si="28"/>
        <v>0</v>
      </c>
      <c r="N112" s="50">
        <f t="shared" si="28"/>
        <v>0</v>
      </c>
      <c r="O112" s="50">
        <f t="shared" si="28"/>
        <v>0</v>
      </c>
      <c r="P112" s="50">
        <f t="shared" si="28"/>
        <v>0</v>
      </c>
      <c r="Q112" s="50">
        <f t="shared" si="28"/>
        <v>0</v>
      </c>
      <c r="R112" s="50">
        <f t="shared" si="28"/>
        <v>0</v>
      </c>
      <c r="S112" s="50">
        <f t="shared" si="28"/>
        <v>0</v>
      </c>
      <c r="T112" s="50">
        <f t="shared" si="28"/>
        <v>0</v>
      </c>
      <c r="U112" s="50">
        <f t="shared" si="28"/>
        <v>10</v>
      </c>
      <c r="V112" s="50">
        <f t="shared" si="28"/>
        <v>10</v>
      </c>
      <c r="W112" s="50">
        <f t="shared" si="28"/>
        <v>20</v>
      </c>
      <c r="X112" s="50">
        <f t="shared" si="28"/>
        <v>49</v>
      </c>
      <c r="Y112" s="50">
        <f t="shared" si="28"/>
        <v>74</v>
      </c>
      <c r="Z112" s="50">
        <f t="shared" si="28"/>
        <v>98</v>
      </c>
      <c r="AA112" s="50">
        <f t="shared" si="28"/>
        <v>161</v>
      </c>
      <c r="AB112" s="50">
        <f t="shared" si="28"/>
        <v>269</v>
      </c>
      <c r="AC112" s="50">
        <f t="shared" si="28"/>
        <v>377</v>
      </c>
      <c r="AD112" s="50">
        <f t="shared" si="28"/>
        <v>486</v>
      </c>
      <c r="AE112" s="50">
        <f t="shared" si="28"/>
        <v>595</v>
      </c>
      <c r="AF112" s="50">
        <f t="shared" si="28"/>
        <v>704</v>
      </c>
      <c r="AG112" s="50">
        <f t="shared" si="28"/>
        <v>922</v>
      </c>
      <c r="AH112" s="50">
        <f t="shared" si="28"/>
        <v>1087</v>
      </c>
      <c r="AI112" s="50">
        <f t="shared" si="28"/>
        <v>1089</v>
      </c>
      <c r="AJ112" s="50">
        <f t="shared" si="28"/>
        <v>1091</v>
      </c>
      <c r="AK112" s="50">
        <f t="shared" si="28"/>
        <v>1184</v>
      </c>
      <c r="AL112" s="50">
        <f t="shared" si="28"/>
        <v>1184</v>
      </c>
      <c r="AM112" s="50">
        <f t="shared" si="28"/>
        <v>1188</v>
      </c>
      <c r="AN112" s="50">
        <f t="shared" si="28"/>
        <v>1191</v>
      </c>
      <c r="AO112" s="50">
        <f t="shared" si="28"/>
        <v>1195</v>
      </c>
      <c r="AP112" s="50">
        <f t="shared" si="28"/>
        <v>1196</v>
      </c>
      <c r="AQ112" s="50">
        <f t="shared" si="28"/>
        <v>1200</v>
      </c>
      <c r="AR112" s="50">
        <f t="shared" si="28"/>
        <v>1203</v>
      </c>
      <c r="AS112" s="50">
        <f t="shared" si="28"/>
        <v>1206</v>
      </c>
      <c r="AT112" s="50">
        <f t="shared" si="28"/>
        <v>1210</v>
      </c>
      <c r="AU112" s="50">
        <f t="shared" si="28"/>
        <v>1303</v>
      </c>
      <c r="AV112" s="16"/>
    </row>
    <row r="113" spans="4:48">
      <c r="D113" s="1" t="s">
        <v>273</v>
      </c>
      <c r="E113" s="1"/>
      <c r="F113" s="4" t="s">
        <v>169</v>
      </c>
      <c r="H113" s="17"/>
      <c r="I113" s="63">
        <v>0</v>
      </c>
      <c r="J113" s="50">
        <f t="shared" si="29"/>
        <v>0</v>
      </c>
      <c r="K113" s="50">
        <f t="shared" si="28"/>
        <v>0</v>
      </c>
      <c r="L113" s="50">
        <f t="shared" si="28"/>
        <v>0</v>
      </c>
      <c r="M113" s="50">
        <f t="shared" si="28"/>
        <v>0</v>
      </c>
      <c r="N113" s="50">
        <f t="shared" si="28"/>
        <v>0</v>
      </c>
      <c r="O113" s="50">
        <f t="shared" si="28"/>
        <v>0</v>
      </c>
      <c r="P113" s="50">
        <f t="shared" si="28"/>
        <v>0</v>
      </c>
      <c r="Q113" s="50">
        <f t="shared" si="28"/>
        <v>0</v>
      </c>
      <c r="R113" s="50">
        <f t="shared" si="28"/>
        <v>0</v>
      </c>
      <c r="S113" s="50">
        <f t="shared" si="28"/>
        <v>0</v>
      </c>
      <c r="T113" s="50">
        <f t="shared" si="28"/>
        <v>0</v>
      </c>
      <c r="U113" s="50">
        <f t="shared" si="28"/>
        <v>0</v>
      </c>
      <c r="V113" s="50">
        <f t="shared" ref="V113:AU114" si="30">U112</f>
        <v>10</v>
      </c>
      <c r="W113" s="50">
        <f t="shared" si="30"/>
        <v>10</v>
      </c>
      <c r="X113" s="50">
        <f t="shared" si="30"/>
        <v>20</v>
      </c>
      <c r="Y113" s="50">
        <f t="shared" si="30"/>
        <v>49</v>
      </c>
      <c r="Z113" s="50">
        <f t="shared" si="30"/>
        <v>74</v>
      </c>
      <c r="AA113" s="50">
        <f t="shared" si="30"/>
        <v>98</v>
      </c>
      <c r="AB113" s="50">
        <f t="shared" si="30"/>
        <v>161</v>
      </c>
      <c r="AC113" s="50">
        <f t="shared" si="30"/>
        <v>269</v>
      </c>
      <c r="AD113" s="50">
        <f t="shared" si="30"/>
        <v>377</v>
      </c>
      <c r="AE113" s="50">
        <f t="shared" si="30"/>
        <v>486</v>
      </c>
      <c r="AF113" s="50">
        <f t="shared" si="30"/>
        <v>595</v>
      </c>
      <c r="AG113" s="50">
        <f t="shared" si="30"/>
        <v>704</v>
      </c>
      <c r="AH113" s="50">
        <f t="shared" si="30"/>
        <v>922</v>
      </c>
      <c r="AI113" s="50">
        <f t="shared" si="30"/>
        <v>1087</v>
      </c>
      <c r="AJ113" s="50">
        <f t="shared" si="30"/>
        <v>1089</v>
      </c>
      <c r="AK113" s="50">
        <f t="shared" si="30"/>
        <v>1091</v>
      </c>
      <c r="AL113" s="50">
        <f t="shared" si="30"/>
        <v>1184</v>
      </c>
      <c r="AM113" s="50">
        <f t="shared" si="30"/>
        <v>1184</v>
      </c>
      <c r="AN113" s="50">
        <f t="shared" si="30"/>
        <v>1188</v>
      </c>
      <c r="AO113" s="50">
        <f t="shared" si="30"/>
        <v>1191</v>
      </c>
      <c r="AP113" s="50">
        <f t="shared" si="30"/>
        <v>1195</v>
      </c>
      <c r="AQ113" s="50">
        <f t="shared" si="30"/>
        <v>1196</v>
      </c>
      <c r="AR113" s="50">
        <f t="shared" si="30"/>
        <v>1200</v>
      </c>
      <c r="AS113" s="50">
        <f t="shared" si="30"/>
        <v>1203</v>
      </c>
      <c r="AT113" s="50">
        <f t="shared" si="30"/>
        <v>1206</v>
      </c>
      <c r="AU113" s="50">
        <f t="shared" si="30"/>
        <v>1210</v>
      </c>
      <c r="AV113" s="16"/>
    </row>
    <row r="114" spans="4:48">
      <c r="D114" s="1" t="s">
        <v>274</v>
      </c>
      <c r="E114" s="1"/>
      <c r="F114" s="4" t="s">
        <v>169</v>
      </c>
      <c r="H114" s="17"/>
      <c r="I114" s="63">
        <v>0</v>
      </c>
      <c r="J114" s="50">
        <f t="shared" si="29"/>
        <v>0</v>
      </c>
      <c r="K114" s="50">
        <f t="shared" si="29"/>
        <v>0</v>
      </c>
      <c r="L114" s="50">
        <f t="shared" si="29"/>
        <v>0</v>
      </c>
      <c r="M114" s="50">
        <f t="shared" si="29"/>
        <v>0</v>
      </c>
      <c r="N114" s="50">
        <f t="shared" si="29"/>
        <v>0</v>
      </c>
      <c r="O114" s="50">
        <f t="shared" si="29"/>
        <v>0</v>
      </c>
      <c r="P114" s="50">
        <f t="shared" si="29"/>
        <v>0</v>
      </c>
      <c r="Q114" s="50">
        <f t="shared" si="29"/>
        <v>0</v>
      </c>
      <c r="R114" s="50">
        <f t="shared" si="29"/>
        <v>0</v>
      </c>
      <c r="S114" s="50">
        <f t="shared" si="29"/>
        <v>0</v>
      </c>
      <c r="T114" s="50">
        <f t="shared" si="29"/>
        <v>0</v>
      </c>
      <c r="U114" s="50">
        <f t="shared" si="29"/>
        <v>0</v>
      </c>
      <c r="V114" s="50">
        <f t="shared" si="29"/>
        <v>0</v>
      </c>
      <c r="W114" s="50">
        <f t="shared" si="29"/>
        <v>10</v>
      </c>
      <c r="X114" s="50">
        <f t="shared" si="29"/>
        <v>10</v>
      </c>
      <c r="Y114" s="50">
        <f t="shared" si="29"/>
        <v>20</v>
      </c>
      <c r="Z114" s="50">
        <f t="shared" si="30"/>
        <v>49</v>
      </c>
      <c r="AA114" s="50">
        <f t="shared" si="30"/>
        <v>74</v>
      </c>
      <c r="AB114" s="50">
        <f t="shared" si="30"/>
        <v>98</v>
      </c>
      <c r="AC114" s="50">
        <f t="shared" si="30"/>
        <v>161</v>
      </c>
      <c r="AD114" s="50">
        <f t="shared" si="30"/>
        <v>269</v>
      </c>
      <c r="AE114" s="50">
        <f t="shared" si="30"/>
        <v>377</v>
      </c>
      <c r="AF114" s="50">
        <f t="shared" si="30"/>
        <v>486</v>
      </c>
      <c r="AG114" s="50">
        <f t="shared" si="30"/>
        <v>595</v>
      </c>
      <c r="AH114" s="50">
        <f t="shared" si="30"/>
        <v>704</v>
      </c>
      <c r="AI114" s="50">
        <f t="shared" si="30"/>
        <v>922</v>
      </c>
      <c r="AJ114" s="50">
        <f t="shared" si="30"/>
        <v>1087</v>
      </c>
      <c r="AK114" s="50">
        <f t="shared" si="30"/>
        <v>1089</v>
      </c>
      <c r="AL114" s="50">
        <f t="shared" si="30"/>
        <v>1091</v>
      </c>
      <c r="AM114" s="50">
        <f t="shared" si="30"/>
        <v>1184</v>
      </c>
      <c r="AN114" s="50">
        <f t="shared" si="30"/>
        <v>1184</v>
      </c>
      <c r="AO114" s="50">
        <f t="shared" si="30"/>
        <v>1188</v>
      </c>
      <c r="AP114" s="50">
        <f t="shared" si="30"/>
        <v>1191</v>
      </c>
      <c r="AQ114" s="50">
        <f t="shared" si="30"/>
        <v>1195</v>
      </c>
      <c r="AR114" s="50">
        <f t="shared" si="30"/>
        <v>1196</v>
      </c>
      <c r="AS114" s="50">
        <f t="shared" si="30"/>
        <v>1200</v>
      </c>
      <c r="AT114" s="50">
        <f t="shared" si="30"/>
        <v>1203</v>
      </c>
      <c r="AU114" s="50">
        <f t="shared" si="30"/>
        <v>1206</v>
      </c>
      <c r="AV114" s="16"/>
    </row>
    <row r="115" spans="4:48">
      <c r="H115" s="17"/>
      <c r="AV115" s="16"/>
    </row>
    <row r="116" spans="4:48">
      <c r="D116" s="1" t="s">
        <v>275</v>
      </c>
      <c r="F116" s="4" t="s">
        <v>169</v>
      </c>
      <c r="H116" s="17"/>
      <c r="I116" s="50">
        <f>SUM(I105:I114)</f>
        <v>0</v>
      </c>
      <c r="J116" s="50">
        <f>SUM(J105:J114)</f>
        <v>0</v>
      </c>
      <c r="K116" s="50">
        <f t="shared" ref="K116:AU116" si="31">SUM(K105:K114)</f>
        <v>0</v>
      </c>
      <c r="L116" s="50">
        <f t="shared" si="31"/>
        <v>0</v>
      </c>
      <c r="M116" s="50">
        <f t="shared" si="31"/>
        <v>0</v>
      </c>
      <c r="N116" s="50">
        <f t="shared" si="31"/>
        <v>10</v>
      </c>
      <c r="O116" s="50">
        <f t="shared" si="31"/>
        <v>20</v>
      </c>
      <c r="P116" s="50">
        <f t="shared" si="31"/>
        <v>40</v>
      </c>
      <c r="Q116" s="50">
        <f t="shared" si="31"/>
        <v>89</v>
      </c>
      <c r="R116" s="50">
        <f t="shared" si="31"/>
        <v>163</v>
      </c>
      <c r="S116" s="50">
        <f t="shared" si="31"/>
        <v>261</v>
      </c>
      <c r="T116" s="50">
        <f t="shared" si="31"/>
        <v>422</v>
      </c>
      <c r="U116" s="50">
        <f t="shared" si="31"/>
        <v>691</v>
      </c>
      <c r="V116" s="50">
        <f t="shared" si="31"/>
        <v>1068</v>
      </c>
      <c r="W116" s="50">
        <f t="shared" si="31"/>
        <v>1554</v>
      </c>
      <c r="X116" s="50">
        <f t="shared" si="31"/>
        <v>2139</v>
      </c>
      <c r="Y116" s="50">
        <f t="shared" si="31"/>
        <v>2833</v>
      </c>
      <c r="Z116" s="50">
        <f t="shared" si="31"/>
        <v>3735</v>
      </c>
      <c r="AA116" s="50">
        <f t="shared" si="31"/>
        <v>4773</v>
      </c>
      <c r="AB116" s="50">
        <f t="shared" si="31"/>
        <v>5788</v>
      </c>
      <c r="AC116" s="50">
        <f t="shared" si="31"/>
        <v>6781</v>
      </c>
      <c r="AD116" s="50">
        <f t="shared" si="31"/>
        <v>7804</v>
      </c>
      <c r="AE116" s="50">
        <f t="shared" si="31"/>
        <v>8719</v>
      </c>
      <c r="AF116" s="50">
        <f t="shared" si="31"/>
        <v>9530</v>
      </c>
      <c r="AG116" s="50">
        <f t="shared" si="31"/>
        <v>10235</v>
      </c>
      <c r="AH116" s="50">
        <f t="shared" si="31"/>
        <v>10835</v>
      </c>
      <c r="AI116" s="50">
        <f t="shared" si="31"/>
        <v>11327</v>
      </c>
      <c r="AJ116" s="50">
        <f t="shared" si="31"/>
        <v>11605</v>
      </c>
      <c r="AK116" s="50">
        <f t="shared" si="31"/>
        <v>11721</v>
      </c>
      <c r="AL116" s="50">
        <f t="shared" si="31"/>
        <v>11838</v>
      </c>
      <c r="AM116" s="50">
        <f t="shared" si="31"/>
        <v>11957</v>
      </c>
      <c r="AN116" s="50">
        <f t="shared" si="31"/>
        <v>12076</v>
      </c>
      <c r="AO116" s="50">
        <f t="shared" si="31"/>
        <v>12197</v>
      </c>
      <c r="AP116" s="50">
        <f t="shared" si="31"/>
        <v>12319</v>
      </c>
      <c r="AQ116" s="50">
        <f t="shared" si="31"/>
        <v>12442</v>
      </c>
      <c r="AR116" s="50">
        <f t="shared" si="31"/>
        <v>12567</v>
      </c>
      <c r="AS116" s="50">
        <f t="shared" si="31"/>
        <v>12692</v>
      </c>
      <c r="AT116" s="50">
        <f t="shared" si="31"/>
        <v>12819</v>
      </c>
      <c r="AU116" s="50">
        <f t="shared" si="31"/>
        <v>12948</v>
      </c>
      <c r="AV116" s="16"/>
    </row>
    <row r="117" spans="4:48">
      <c r="H117" s="17"/>
      <c r="AV117" s="16"/>
    </row>
    <row r="118" spans="4:48">
      <c r="D118" s="1" t="s">
        <v>186</v>
      </c>
      <c r="F118" s="4" t="s">
        <v>169</v>
      </c>
      <c r="H118" s="17"/>
      <c r="I118" s="50">
        <f>'Base Fleet Plan'!I151+'Base Fleet Plan'!I164-I105</f>
        <v>887</v>
      </c>
      <c r="J118" s="50">
        <f>'Base Fleet Plan'!J151+'Base Fleet Plan'!J164-J105</f>
        <v>977</v>
      </c>
      <c r="K118" s="50">
        <f>'Base Fleet Plan'!K151+'Base Fleet Plan'!K164-K105</f>
        <v>976</v>
      </c>
      <c r="L118" s="50">
        <f>'Base Fleet Plan'!L151+'Base Fleet Plan'!L164-L105</f>
        <v>978</v>
      </c>
      <c r="M118" s="50">
        <f>'Base Fleet Plan'!M151+'Base Fleet Plan'!M164-M105</f>
        <v>978</v>
      </c>
      <c r="N118" s="50">
        <f>'Base Fleet Plan'!N151+'Base Fleet Plan'!N164-N105</f>
        <v>970</v>
      </c>
      <c r="O118" s="50">
        <f>'Base Fleet Plan'!O151+'Base Fleet Plan'!O164-O105</f>
        <v>970</v>
      </c>
      <c r="P118" s="50">
        <f>'Base Fleet Plan'!P151+'Base Fleet Plan'!P164-P105</f>
        <v>961</v>
      </c>
      <c r="Q118" s="50">
        <f>'Base Fleet Plan'!Q151+'Base Fleet Plan'!Q164-Q105</f>
        <v>933</v>
      </c>
      <c r="R118" s="50">
        <f>'Base Fleet Plan'!R151+'Base Fleet Plan'!R164-R105</f>
        <v>909</v>
      </c>
      <c r="S118" s="50">
        <f>'Base Fleet Plan'!S151+'Base Fleet Plan'!S164-S105</f>
        <v>886</v>
      </c>
      <c r="T118" s="50">
        <f>'Base Fleet Plan'!T151+'Base Fleet Plan'!T164-T105</f>
        <v>914</v>
      </c>
      <c r="U118" s="50">
        <f>'Base Fleet Plan'!U151+'Base Fleet Plan'!U164-U105</f>
        <v>806</v>
      </c>
      <c r="V118" s="50">
        <f>'Base Fleet Plan'!V151+'Base Fleet Plan'!V164-V105</f>
        <v>701</v>
      </c>
      <c r="W118" s="50">
        <f>'Base Fleet Plan'!W151+'Base Fleet Plan'!W164-W105</f>
        <v>593</v>
      </c>
      <c r="X118" s="50">
        <f>'Base Fleet Plan'!X151+'Base Fleet Plan'!X164-X105</f>
        <v>487</v>
      </c>
      <c r="Y118" s="50">
        <f>'Base Fleet Plan'!Y151+'Base Fleet Plan'!Y164-Y105</f>
        <v>379</v>
      </c>
      <c r="Z118" s="50">
        <f>'Base Fleet Plan'!Z151+'Base Fleet Plan'!Z164-Z105</f>
        <v>163</v>
      </c>
      <c r="AA118" s="50">
        <f>'Base Fleet Plan'!AA151+'Base Fleet Plan'!AA164-AA105</f>
        <v>0</v>
      </c>
      <c r="AB118" s="50">
        <f>'Base Fleet Plan'!AB151+'Base Fleet Plan'!AB164-AB105</f>
        <v>0</v>
      </c>
      <c r="AC118" s="50">
        <f>'Base Fleet Plan'!AC151+'Base Fleet Plan'!AC164-AC105</f>
        <v>0</v>
      </c>
      <c r="AD118" s="50">
        <f>'Base Fleet Plan'!AD151+'Base Fleet Plan'!AD164-AD105</f>
        <v>0</v>
      </c>
      <c r="AE118" s="50">
        <f>'Base Fleet Plan'!AE151+'Base Fleet Plan'!AE164-AE105</f>
        <v>0</v>
      </c>
      <c r="AF118" s="50">
        <f>'Base Fleet Plan'!AF151+'Base Fleet Plan'!AF164-AF105</f>
        <v>0</v>
      </c>
      <c r="AG118" s="50">
        <f>'Base Fleet Plan'!AG151+'Base Fleet Plan'!AG164-AG105</f>
        <v>0</v>
      </c>
      <c r="AH118" s="50">
        <f>'Base Fleet Plan'!AH151+'Base Fleet Plan'!AH164-AH105</f>
        <v>0</v>
      </c>
      <c r="AI118" s="50">
        <f>'Base Fleet Plan'!AI151+'Base Fleet Plan'!AI164-AI105</f>
        <v>0</v>
      </c>
      <c r="AJ118" s="50">
        <f>'Base Fleet Plan'!AJ151+'Base Fleet Plan'!AJ164-AJ105</f>
        <v>0</v>
      </c>
      <c r="AK118" s="50">
        <f>'Base Fleet Plan'!AK151+'Base Fleet Plan'!AK164-AK105</f>
        <v>0</v>
      </c>
      <c r="AL118" s="50">
        <f>'Base Fleet Plan'!AL151+'Base Fleet Plan'!AL164-AL105</f>
        <v>0</v>
      </c>
      <c r="AM118" s="50">
        <f>'Base Fleet Plan'!AM151+'Base Fleet Plan'!AM164-AM105</f>
        <v>0</v>
      </c>
      <c r="AN118" s="50">
        <f>'Base Fleet Plan'!AN151+'Base Fleet Plan'!AN164-AN105</f>
        <v>0</v>
      </c>
      <c r="AO118" s="50">
        <f>'Base Fleet Plan'!AO151+'Base Fleet Plan'!AO164-AO105</f>
        <v>0</v>
      </c>
      <c r="AP118" s="50">
        <f>'Base Fleet Plan'!AP151+'Base Fleet Plan'!AP164-AP105</f>
        <v>0</v>
      </c>
      <c r="AQ118" s="50">
        <f>'Base Fleet Plan'!AQ151+'Base Fleet Plan'!AQ164-AQ105</f>
        <v>0</v>
      </c>
      <c r="AR118" s="50">
        <f>'Base Fleet Plan'!AR151+'Base Fleet Plan'!AR164-AR105</f>
        <v>0</v>
      </c>
      <c r="AS118" s="50">
        <f>'Base Fleet Plan'!AS151+'Base Fleet Plan'!AS164-AS105</f>
        <v>0</v>
      </c>
      <c r="AT118" s="50">
        <f>'Base Fleet Plan'!AT151+'Base Fleet Plan'!AT164-AT105</f>
        <v>0</v>
      </c>
      <c r="AU118" s="50">
        <f>'Base Fleet Plan'!AU151+'Base Fleet Plan'!AU164-AU105</f>
        <v>0</v>
      </c>
      <c r="AV118" s="16"/>
    </row>
    <row r="119" spans="4:48">
      <c r="D119" s="1" t="s">
        <v>187</v>
      </c>
      <c r="F119" s="4" t="s">
        <v>169</v>
      </c>
      <c r="H119" s="17"/>
      <c r="I119" s="50">
        <f>'Base Fleet Plan'!I152+'Base Fleet Plan'!I165-I106</f>
        <v>887</v>
      </c>
      <c r="J119" s="50">
        <f>'Base Fleet Plan'!J152+'Base Fleet Plan'!J165-J106</f>
        <v>887</v>
      </c>
      <c r="K119" s="50">
        <f>'Base Fleet Plan'!K152+'Base Fleet Plan'!K165-K106</f>
        <v>977</v>
      </c>
      <c r="L119" s="50">
        <f>'Base Fleet Plan'!L152+'Base Fleet Plan'!L165-L106</f>
        <v>976</v>
      </c>
      <c r="M119" s="50">
        <f>'Base Fleet Plan'!M152+'Base Fleet Plan'!M165-M106</f>
        <v>978</v>
      </c>
      <c r="N119" s="50">
        <f>'Base Fleet Plan'!N152+'Base Fleet Plan'!N165-N106</f>
        <v>978</v>
      </c>
      <c r="O119" s="50">
        <f>'Base Fleet Plan'!O152+'Base Fleet Plan'!O165-O106</f>
        <v>970</v>
      </c>
      <c r="P119" s="50">
        <f>'Base Fleet Plan'!P152+'Base Fleet Plan'!P165-P106</f>
        <v>970</v>
      </c>
      <c r="Q119" s="50">
        <f>'Base Fleet Plan'!Q152+'Base Fleet Plan'!Q165-Q106</f>
        <v>961</v>
      </c>
      <c r="R119" s="50">
        <f>'Base Fleet Plan'!R152+'Base Fleet Plan'!R165-R106</f>
        <v>933</v>
      </c>
      <c r="S119" s="50">
        <f>'Base Fleet Plan'!S152+'Base Fleet Plan'!S165-S106</f>
        <v>909</v>
      </c>
      <c r="T119" s="50">
        <f>'Base Fleet Plan'!T152+'Base Fleet Plan'!T165-T106</f>
        <v>886</v>
      </c>
      <c r="U119" s="50">
        <f>'Base Fleet Plan'!U152+'Base Fleet Plan'!U165-U106</f>
        <v>914</v>
      </c>
      <c r="V119" s="50">
        <f>'Base Fleet Plan'!V152+'Base Fleet Plan'!V165-V106</f>
        <v>806</v>
      </c>
      <c r="W119" s="50">
        <f>'Base Fleet Plan'!W152+'Base Fleet Plan'!W165-W106</f>
        <v>701</v>
      </c>
      <c r="X119" s="50">
        <f>'Base Fleet Plan'!X152+'Base Fleet Plan'!X165-X106</f>
        <v>593</v>
      </c>
      <c r="Y119" s="50">
        <f>'Base Fleet Plan'!Y152+'Base Fleet Plan'!Y165-Y106</f>
        <v>487</v>
      </c>
      <c r="Z119" s="50">
        <f>'Base Fleet Plan'!Z152+'Base Fleet Plan'!Z165-Z106</f>
        <v>379</v>
      </c>
      <c r="AA119" s="50">
        <f>'Base Fleet Plan'!AA152+'Base Fleet Plan'!AA165-AA106</f>
        <v>163</v>
      </c>
      <c r="AB119" s="50">
        <f>'Base Fleet Plan'!AB152+'Base Fleet Plan'!AB165-AB106</f>
        <v>0</v>
      </c>
      <c r="AC119" s="50">
        <f>'Base Fleet Plan'!AC152+'Base Fleet Plan'!AC165-AC106</f>
        <v>0</v>
      </c>
      <c r="AD119" s="50">
        <f>'Base Fleet Plan'!AD152+'Base Fleet Plan'!AD165-AD106</f>
        <v>0</v>
      </c>
      <c r="AE119" s="50">
        <f>'Base Fleet Plan'!AE152+'Base Fleet Plan'!AE165-AE106</f>
        <v>0</v>
      </c>
      <c r="AF119" s="50">
        <f>'Base Fleet Plan'!AF152+'Base Fleet Plan'!AF165-AF106</f>
        <v>0</v>
      </c>
      <c r="AG119" s="50">
        <f>'Base Fleet Plan'!AG152+'Base Fleet Plan'!AG165-AG106</f>
        <v>0</v>
      </c>
      <c r="AH119" s="50">
        <f>'Base Fleet Plan'!AH152+'Base Fleet Plan'!AH165-AH106</f>
        <v>0</v>
      </c>
      <c r="AI119" s="50">
        <f>'Base Fleet Plan'!AI152+'Base Fleet Plan'!AI165-AI106</f>
        <v>0</v>
      </c>
      <c r="AJ119" s="50">
        <f>'Base Fleet Plan'!AJ152+'Base Fleet Plan'!AJ165-AJ106</f>
        <v>0</v>
      </c>
      <c r="AK119" s="50">
        <f>'Base Fleet Plan'!AK152+'Base Fleet Plan'!AK165-AK106</f>
        <v>0</v>
      </c>
      <c r="AL119" s="50">
        <f>'Base Fleet Plan'!AL152+'Base Fleet Plan'!AL165-AL106</f>
        <v>0</v>
      </c>
      <c r="AM119" s="50">
        <f>'Base Fleet Plan'!AM152+'Base Fleet Plan'!AM165-AM106</f>
        <v>0</v>
      </c>
      <c r="AN119" s="50">
        <f>'Base Fleet Plan'!AN152+'Base Fleet Plan'!AN165-AN106</f>
        <v>0</v>
      </c>
      <c r="AO119" s="50">
        <f>'Base Fleet Plan'!AO152+'Base Fleet Plan'!AO165-AO106</f>
        <v>0</v>
      </c>
      <c r="AP119" s="50">
        <f>'Base Fleet Plan'!AP152+'Base Fleet Plan'!AP165-AP106</f>
        <v>0</v>
      </c>
      <c r="AQ119" s="50">
        <f>'Base Fleet Plan'!AQ152+'Base Fleet Plan'!AQ165-AQ106</f>
        <v>0</v>
      </c>
      <c r="AR119" s="50">
        <f>'Base Fleet Plan'!AR152+'Base Fleet Plan'!AR165-AR106</f>
        <v>0</v>
      </c>
      <c r="AS119" s="50">
        <f>'Base Fleet Plan'!AS152+'Base Fleet Plan'!AS165-AS106</f>
        <v>0</v>
      </c>
      <c r="AT119" s="50">
        <f>'Base Fleet Plan'!AT152+'Base Fleet Plan'!AT165-AT106</f>
        <v>0</v>
      </c>
      <c r="AU119" s="50">
        <f>'Base Fleet Plan'!AU152+'Base Fleet Plan'!AU165-AU106</f>
        <v>0</v>
      </c>
      <c r="AV119" s="16"/>
    </row>
    <row r="120" spans="4:48">
      <c r="D120" s="1" t="s">
        <v>188</v>
      </c>
      <c r="F120" s="4" t="s">
        <v>169</v>
      </c>
      <c r="H120" s="17"/>
      <c r="I120" s="50">
        <f>'Base Fleet Plan'!I153+'Base Fleet Plan'!I166-I107</f>
        <v>887</v>
      </c>
      <c r="J120" s="50">
        <f>'Base Fleet Plan'!J153+'Base Fleet Plan'!J166-J107</f>
        <v>887</v>
      </c>
      <c r="K120" s="50">
        <f>'Base Fleet Plan'!K153+'Base Fleet Plan'!K166-K107</f>
        <v>887</v>
      </c>
      <c r="L120" s="50">
        <f>'Base Fleet Plan'!L153+'Base Fleet Plan'!L166-L107</f>
        <v>977</v>
      </c>
      <c r="M120" s="50">
        <f>'Base Fleet Plan'!M153+'Base Fleet Plan'!M166-M107</f>
        <v>976</v>
      </c>
      <c r="N120" s="50">
        <f>'Base Fleet Plan'!N153+'Base Fleet Plan'!N166-N107</f>
        <v>978</v>
      </c>
      <c r="O120" s="50">
        <f>'Base Fleet Plan'!O153+'Base Fleet Plan'!O166-O107</f>
        <v>978</v>
      </c>
      <c r="P120" s="50">
        <f>'Base Fleet Plan'!P153+'Base Fleet Plan'!P166-P107</f>
        <v>970</v>
      </c>
      <c r="Q120" s="50">
        <f>'Base Fleet Plan'!Q153+'Base Fleet Plan'!Q166-Q107</f>
        <v>970</v>
      </c>
      <c r="R120" s="50">
        <f>'Base Fleet Plan'!R153+'Base Fleet Plan'!R166-R107</f>
        <v>961</v>
      </c>
      <c r="S120" s="50">
        <f>'Base Fleet Plan'!S153+'Base Fleet Plan'!S166-S107</f>
        <v>933</v>
      </c>
      <c r="T120" s="50">
        <f>'Base Fleet Plan'!T153+'Base Fleet Plan'!T166-T107</f>
        <v>909</v>
      </c>
      <c r="U120" s="50">
        <f>'Base Fleet Plan'!U153+'Base Fleet Plan'!U166-U107</f>
        <v>886</v>
      </c>
      <c r="V120" s="50">
        <f>'Base Fleet Plan'!V153+'Base Fleet Plan'!V166-V107</f>
        <v>914</v>
      </c>
      <c r="W120" s="50">
        <f>'Base Fleet Plan'!W153+'Base Fleet Plan'!W166-W107</f>
        <v>806</v>
      </c>
      <c r="X120" s="50">
        <f>'Base Fleet Plan'!X153+'Base Fleet Plan'!X166-X107</f>
        <v>701</v>
      </c>
      <c r="Y120" s="50">
        <f>'Base Fleet Plan'!Y153+'Base Fleet Plan'!Y166-Y107</f>
        <v>593</v>
      </c>
      <c r="Z120" s="50">
        <f>'Base Fleet Plan'!Z153+'Base Fleet Plan'!Z166-Z107</f>
        <v>487</v>
      </c>
      <c r="AA120" s="50">
        <f>'Base Fleet Plan'!AA153+'Base Fleet Plan'!AA166-AA107</f>
        <v>379</v>
      </c>
      <c r="AB120" s="50">
        <f>'Base Fleet Plan'!AB153+'Base Fleet Plan'!AB166-AB107</f>
        <v>163</v>
      </c>
      <c r="AC120" s="50">
        <f>'Base Fleet Plan'!AC153+'Base Fleet Plan'!AC166-AC107</f>
        <v>0</v>
      </c>
      <c r="AD120" s="50">
        <f>'Base Fleet Plan'!AD153+'Base Fleet Plan'!AD166-AD107</f>
        <v>0</v>
      </c>
      <c r="AE120" s="50">
        <f>'Base Fleet Plan'!AE153+'Base Fleet Plan'!AE166-AE107</f>
        <v>0</v>
      </c>
      <c r="AF120" s="50">
        <f>'Base Fleet Plan'!AF153+'Base Fleet Plan'!AF166-AF107</f>
        <v>0</v>
      </c>
      <c r="AG120" s="50">
        <f>'Base Fleet Plan'!AG153+'Base Fleet Plan'!AG166-AG107</f>
        <v>0</v>
      </c>
      <c r="AH120" s="50">
        <f>'Base Fleet Plan'!AH153+'Base Fleet Plan'!AH166-AH107</f>
        <v>0</v>
      </c>
      <c r="AI120" s="50">
        <f>'Base Fleet Plan'!AI153+'Base Fleet Plan'!AI166-AI107</f>
        <v>0</v>
      </c>
      <c r="AJ120" s="50">
        <f>'Base Fleet Plan'!AJ153+'Base Fleet Plan'!AJ166-AJ107</f>
        <v>0</v>
      </c>
      <c r="AK120" s="50">
        <f>'Base Fleet Plan'!AK153+'Base Fleet Plan'!AK166-AK107</f>
        <v>0</v>
      </c>
      <c r="AL120" s="50">
        <f>'Base Fleet Plan'!AL153+'Base Fleet Plan'!AL166-AL107</f>
        <v>0</v>
      </c>
      <c r="AM120" s="50">
        <f>'Base Fleet Plan'!AM153+'Base Fleet Plan'!AM166-AM107</f>
        <v>0</v>
      </c>
      <c r="AN120" s="50">
        <f>'Base Fleet Plan'!AN153+'Base Fleet Plan'!AN166-AN107</f>
        <v>0</v>
      </c>
      <c r="AO120" s="50">
        <f>'Base Fleet Plan'!AO153+'Base Fleet Plan'!AO166-AO107</f>
        <v>0</v>
      </c>
      <c r="AP120" s="50">
        <f>'Base Fleet Plan'!AP153+'Base Fleet Plan'!AP166-AP107</f>
        <v>0</v>
      </c>
      <c r="AQ120" s="50">
        <f>'Base Fleet Plan'!AQ153+'Base Fleet Plan'!AQ166-AQ107</f>
        <v>0</v>
      </c>
      <c r="AR120" s="50">
        <f>'Base Fleet Plan'!AR153+'Base Fleet Plan'!AR166-AR107</f>
        <v>0</v>
      </c>
      <c r="AS120" s="50">
        <f>'Base Fleet Plan'!AS153+'Base Fleet Plan'!AS166-AS107</f>
        <v>0</v>
      </c>
      <c r="AT120" s="50">
        <f>'Base Fleet Plan'!AT153+'Base Fleet Plan'!AT166-AT107</f>
        <v>0</v>
      </c>
      <c r="AU120" s="50">
        <f>'Base Fleet Plan'!AU153+'Base Fleet Plan'!AU166-AU107</f>
        <v>0</v>
      </c>
      <c r="AV120" s="16"/>
    </row>
    <row r="121" spans="4:48">
      <c r="D121" s="1" t="s">
        <v>189</v>
      </c>
      <c r="F121" s="4" t="s">
        <v>169</v>
      </c>
      <c r="H121" s="17"/>
      <c r="I121" s="50">
        <f>'Base Fleet Plan'!I154+'Base Fleet Plan'!I167-I108</f>
        <v>887</v>
      </c>
      <c r="J121" s="50">
        <f>'Base Fleet Plan'!J154+'Base Fleet Plan'!J167-J108</f>
        <v>887</v>
      </c>
      <c r="K121" s="50">
        <f>'Base Fleet Plan'!K154+'Base Fleet Plan'!K167-K108</f>
        <v>887</v>
      </c>
      <c r="L121" s="50">
        <f>'Base Fleet Plan'!L154+'Base Fleet Plan'!L167-L108</f>
        <v>887</v>
      </c>
      <c r="M121" s="50">
        <f>'Base Fleet Plan'!M154+'Base Fleet Plan'!M167-M108</f>
        <v>977</v>
      </c>
      <c r="N121" s="50">
        <f>'Base Fleet Plan'!N154+'Base Fleet Plan'!N167-N108</f>
        <v>976</v>
      </c>
      <c r="O121" s="50">
        <f>'Base Fleet Plan'!O154+'Base Fleet Plan'!O167-O108</f>
        <v>978</v>
      </c>
      <c r="P121" s="50">
        <f>'Base Fleet Plan'!P154+'Base Fleet Plan'!P167-P108</f>
        <v>978</v>
      </c>
      <c r="Q121" s="50">
        <f>'Base Fleet Plan'!Q154+'Base Fleet Plan'!Q167-Q108</f>
        <v>970</v>
      </c>
      <c r="R121" s="50">
        <f>'Base Fleet Plan'!R154+'Base Fleet Plan'!R167-R108</f>
        <v>970</v>
      </c>
      <c r="S121" s="50">
        <f>'Base Fleet Plan'!S154+'Base Fleet Plan'!S167-S108</f>
        <v>961</v>
      </c>
      <c r="T121" s="50">
        <f>'Base Fleet Plan'!T154+'Base Fleet Plan'!T167-T108</f>
        <v>933</v>
      </c>
      <c r="U121" s="50">
        <f>'Base Fleet Plan'!U154+'Base Fleet Plan'!U167-U108</f>
        <v>909</v>
      </c>
      <c r="V121" s="50">
        <f>'Base Fleet Plan'!V154+'Base Fleet Plan'!V167-V108</f>
        <v>886</v>
      </c>
      <c r="W121" s="50">
        <f>'Base Fleet Plan'!W154+'Base Fleet Plan'!W167-W108</f>
        <v>914</v>
      </c>
      <c r="X121" s="50">
        <f>'Base Fleet Plan'!X154+'Base Fleet Plan'!X167-X108</f>
        <v>806</v>
      </c>
      <c r="Y121" s="50">
        <f>'Base Fleet Plan'!Y154+'Base Fleet Plan'!Y167-Y108</f>
        <v>701</v>
      </c>
      <c r="Z121" s="50">
        <f>'Base Fleet Plan'!Z154+'Base Fleet Plan'!Z167-Z108</f>
        <v>593</v>
      </c>
      <c r="AA121" s="50">
        <f>'Base Fleet Plan'!AA154+'Base Fleet Plan'!AA167-AA108</f>
        <v>487</v>
      </c>
      <c r="AB121" s="50">
        <f>'Base Fleet Plan'!AB154+'Base Fleet Plan'!AB167-AB108</f>
        <v>379</v>
      </c>
      <c r="AC121" s="50">
        <f>'Base Fleet Plan'!AC154+'Base Fleet Plan'!AC167-AC108</f>
        <v>163</v>
      </c>
      <c r="AD121" s="50">
        <f>'Base Fleet Plan'!AD154+'Base Fleet Plan'!AD167-AD108</f>
        <v>0</v>
      </c>
      <c r="AE121" s="50">
        <f>'Base Fleet Plan'!AE154+'Base Fleet Plan'!AE167-AE108</f>
        <v>0</v>
      </c>
      <c r="AF121" s="50">
        <f>'Base Fleet Plan'!AF154+'Base Fleet Plan'!AF167-AF108</f>
        <v>0</v>
      </c>
      <c r="AG121" s="50">
        <f>'Base Fleet Plan'!AG154+'Base Fleet Plan'!AG167-AG108</f>
        <v>0</v>
      </c>
      <c r="AH121" s="50">
        <f>'Base Fleet Plan'!AH154+'Base Fleet Plan'!AH167-AH108</f>
        <v>0</v>
      </c>
      <c r="AI121" s="50">
        <f>'Base Fleet Plan'!AI154+'Base Fleet Plan'!AI167-AI108</f>
        <v>0</v>
      </c>
      <c r="AJ121" s="50">
        <f>'Base Fleet Plan'!AJ154+'Base Fleet Plan'!AJ167-AJ108</f>
        <v>0</v>
      </c>
      <c r="AK121" s="50">
        <f>'Base Fleet Plan'!AK154+'Base Fleet Plan'!AK167-AK108</f>
        <v>0</v>
      </c>
      <c r="AL121" s="50">
        <f>'Base Fleet Plan'!AL154+'Base Fleet Plan'!AL167-AL108</f>
        <v>0</v>
      </c>
      <c r="AM121" s="50">
        <f>'Base Fleet Plan'!AM154+'Base Fleet Plan'!AM167-AM108</f>
        <v>0</v>
      </c>
      <c r="AN121" s="50">
        <f>'Base Fleet Plan'!AN154+'Base Fleet Plan'!AN167-AN108</f>
        <v>0</v>
      </c>
      <c r="AO121" s="50">
        <f>'Base Fleet Plan'!AO154+'Base Fleet Plan'!AO167-AO108</f>
        <v>0</v>
      </c>
      <c r="AP121" s="50">
        <f>'Base Fleet Plan'!AP154+'Base Fleet Plan'!AP167-AP108</f>
        <v>0</v>
      </c>
      <c r="AQ121" s="50">
        <f>'Base Fleet Plan'!AQ154+'Base Fleet Plan'!AQ167-AQ108</f>
        <v>0</v>
      </c>
      <c r="AR121" s="50">
        <f>'Base Fleet Plan'!AR154+'Base Fleet Plan'!AR167-AR108</f>
        <v>0</v>
      </c>
      <c r="AS121" s="50">
        <f>'Base Fleet Plan'!AS154+'Base Fleet Plan'!AS167-AS108</f>
        <v>0</v>
      </c>
      <c r="AT121" s="50">
        <f>'Base Fleet Plan'!AT154+'Base Fleet Plan'!AT167-AT108</f>
        <v>0</v>
      </c>
      <c r="AU121" s="50">
        <f>'Base Fleet Plan'!AU154+'Base Fleet Plan'!AU167-AU108</f>
        <v>0</v>
      </c>
      <c r="AV121" s="16"/>
    </row>
    <row r="122" spans="4:48">
      <c r="D122" s="1" t="s">
        <v>190</v>
      </c>
      <c r="F122" s="4" t="s">
        <v>169</v>
      </c>
      <c r="H122" s="17"/>
      <c r="I122" s="50">
        <f>'Base Fleet Plan'!I155+'Base Fleet Plan'!I168-I109</f>
        <v>887</v>
      </c>
      <c r="J122" s="50">
        <f>'Base Fleet Plan'!J155+'Base Fleet Plan'!J168-J109</f>
        <v>887</v>
      </c>
      <c r="K122" s="50">
        <f>'Base Fleet Plan'!K155+'Base Fleet Plan'!K168-K109</f>
        <v>887</v>
      </c>
      <c r="L122" s="50">
        <f>'Base Fleet Plan'!L155+'Base Fleet Plan'!L168-L109</f>
        <v>887</v>
      </c>
      <c r="M122" s="50">
        <f>'Base Fleet Plan'!M155+'Base Fleet Plan'!M168-M109</f>
        <v>887</v>
      </c>
      <c r="N122" s="50">
        <f>'Base Fleet Plan'!N155+'Base Fleet Plan'!N168-N109</f>
        <v>977</v>
      </c>
      <c r="O122" s="50">
        <f>'Base Fleet Plan'!O155+'Base Fleet Plan'!O168-O109</f>
        <v>976</v>
      </c>
      <c r="P122" s="50">
        <f>'Base Fleet Plan'!P155+'Base Fleet Plan'!P168-P109</f>
        <v>978</v>
      </c>
      <c r="Q122" s="50">
        <f>'Base Fleet Plan'!Q155+'Base Fleet Plan'!Q168-Q109</f>
        <v>978</v>
      </c>
      <c r="R122" s="50">
        <f>'Base Fleet Plan'!R155+'Base Fleet Plan'!R168-R109</f>
        <v>970</v>
      </c>
      <c r="S122" s="50">
        <f>'Base Fleet Plan'!S155+'Base Fleet Plan'!S168-S109</f>
        <v>970</v>
      </c>
      <c r="T122" s="50">
        <f>'Base Fleet Plan'!T155+'Base Fleet Plan'!T168-T109</f>
        <v>961</v>
      </c>
      <c r="U122" s="50">
        <f>'Base Fleet Plan'!U155+'Base Fleet Plan'!U168-U109</f>
        <v>933</v>
      </c>
      <c r="V122" s="50">
        <f>'Base Fleet Plan'!V155+'Base Fleet Plan'!V168-V109</f>
        <v>909</v>
      </c>
      <c r="W122" s="50">
        <f>'Base Fleet Plan'!W155+'Base Fleet Plan'!W168-W109</f>
        <v>886</v>
      </c>
      <c r="X122" s="50">
        <f>'Base Fleet Plan'!X155+'Base Fleet Plan'!X168-X109</f>
        <v>914</v>
      </c>
      <c r="Y122" s="50">
        <f>'Base Fleet Plan'!Y155+'Base Fleet Plan'!Y168-Y109</f>
        <v>806</v>
      </c>
      <c r="Z122" s="50">
        <f>'Base Fleet Plan'!Z155+'Base Fleet Plan'!Z168-Z109</f>
        <v>701</v>
      </c>
      <c r="AA122" s="50">
        <f>'Base Fleet Plan'!AA155+'Base Fleet Plan'!AA168-AA109</f>
        <v>593</v>
      </c>
      <c r="AB122" s="50">
        <f>'Base Fleet Plan'!AB155+'Base Fleet Plan'!AB168-AB109</f>
        <v>487</v>
      </c>
      <c r="AC122" s="50">
        <f>'Base Fleet Plan'!AC155+'Base Fleet Plan'!AC168-AC109</f>
        <v>379</v>
      </c>
      <c r="AD122" s="50">
        <f>'Base Fleet Plan'!AD155+'Base Fleet Plan'!AD168-AD109</f>
        <v>163</v>
      </c>
      <c r="AE122" s="50">
        <f>'Base Fleet Plan'!AE155+'Base Fleet Plan'!AE168-AE109</f>
        <v>0</v>
      </c>
      <c r="AF122" s="50">
        <f>'Base Fleet Plan'!AF155+'Base Fleet Plan'!AF168-AF109</f>
        <v>0</v>
      </c>
      <c r="AG122" s="50">
        <f>'Base Fleet Plan'!AG155+'Base Fleet Plan'!AG168-AG109</f>
        <v>0</v>
      </c>
      <c r="AH122" s="50">
        <f>'Base Fleet Plan'!AH155+'Base Fleet Plan'!AH168-AH109</f>
        <v>0</v>
      </c>
      <c r="AI122" s="50">
        <f>'Base Fleet Plan'!AI155+'Base Fleet Plan'!AI168-AI109</f>
        <v>0</v>
      </c>
      <c r="AJ122" s="50">
        <f>'Base Fleet Plan'!AJ155+'Base Fleet Plan'!AJ168-AJ109</f>
        <v>0</v>
      </c>
      <c r="AK122" s="50">
        <f>'Base Fleet Plan'!AK155+'Base Fleet Plan'!AK168-AK109</f>
        <v>0</v>
      </c>
      <c r="AL122" s="50">
        <f>'Base Fleet Plan'!AL155+'Base Fleet Plan'!AL168-AL109</f>
        <v>0</v>
      </c>
      <c r="AM122" s="50">
        <f>'Base Fleet Plan'!AM155+'Base Fleet Plan'!AM168-AM109</f>
        <v>0</v>
      </c>
      <c r="AN122" s="50">
        <f>'Base Fleet Plan'!AN155+'Base Fleet Plan'!AN168-AN109</f>
        <v>0</v>
      </c>
      <c r="AO122" s="50">
        <f>'Base Fleet Plan'!AO155+'Base Fleet Plan'!AO168-AO109</f>
        <v>0</v>
      </c>
      <c r="AP122" s="50">
        <f>'Base Fleet Plan'!AP155+'Base Fleet Plan'!AP168-AP109</f>
        <v>0</v>
      </c>
      <c r="AQ122" s="50">
        <f>'Base Fleet Plan'!AQ155+'Base Fleet Plan'!AQ168-AQ109</f>
        <v>0</v>
      </c>
      <c r="AR122" s="50">
        <f>'Base Fleet Plan'!AR155+'Base Fleet Plan'!AR168-AR109</f>
        <v>0</v>
      </c>
      <c r="AS122" s="50">
        <f>'Base Fleet Plan'!AS155+'Base Fleet Plan'!AS168-AS109</f>
        <v>0</v>
      </c>
      <c r="AT122" s="50">
        <f>'Base Fleet Plan'!AT155+'Base Fleet Plan'!AT168-AT109</f>
        <v>0</v>
      </c>
      <c r="AU122" s="50">
        <f>'Base Fleet Plan'!AU155+'Base Fleet Plan'!AU168-AU109</f>
        <v>0</v>
      </c>
      <c r="AV122" s="16"/>
    </row>
    <row r="123" spans="4:48">
      <c r="D123" s="1" t="s">
        <v>191</v>
      </c>
      <c r="F123" s="4" t="s">
        <v>169</v>
      </c>
      <c r="H123" s="17"/>
      <c r="I123" s="50">
        <f>'Base Fleet Plan'!I156+'Base Fleet Plan'!I169-I110</f>
        <v>887</v>
      </c>
      <c r="J123" s="50">
        <f>'Base Fleet Plan'!J156+'Base Fleet Plan'!J169-J110</f>
        <v>887</v>
      </c>
      <c r="K123" s="50">
        <f>'Base Fleet Plan'!K156+'Base Fleet Plan'!K169-K110</f>
        <v>887</v>
      </c>
      <c r="L123" s="50">
        <f>'Base Fleet Plan'!L156+'Base Fleet Plan'!L169-L110</f>
        <v>887</v>
      </c>
      <c r="M123" s="50">
        <f>'Base Fleet Plan'!M156+'Base Fleet Plan'!M169-M110</f>
        <v>887</v>
      </c>
      <c r="N123" s="50">
        <f>'Base Fleet Plan'!N156+'Base Fleet Plan'!N169-N110</f>
        <v>887</v>
      </c>
      <c r="O123" s="50">
        <f>'Base Fleet Plan'!O156+'Base Fleet Plan'!O169-O110</f>
        <v>977</v>
      </c>
      <c r="P123" s="50">
        <f>'Base Fleet Plan'!P156+'Base Fleet Plan'!P169-P110</f>
        <v>976</v>
      </c>
      <c r="Q123" s="50">
        <f>'Base Fleet Plan'!Q156+'Base Fleet Plan'!Q169-Q110</f>
        <v>978</v>
      </c>
      <c r="R123" s="50">
        <f>'Base Fleet Plan'!R156+'Base Fleet Plan'!R169-R110</f>
        <v>978</v>
      </c>
      <c r="S123" s="50">
        <f>'Base Fleet Plan'!S156+'Base Fleet Plan'!S169-S110</f>
        <v>970</v>
      </c>
      <c r="T123" s="50">
        <f>'Base Fleet Plan'!T156+'Base Fleet Plan'!T169-T110</f>
        <v>970</v>
      </c>
      <c r="U123" s="50">
        <f>'Base Fleet Plan'!U156+'Base Fleet Plan'!U169-U110</f>
        <v>961</v>
      </c>
      <c r="V123" s="50">
        <f>'Base Fleet Plan'!V156+'Base Fleet Plan'!V169-V110</f>
        <v>933</v>
      </c>
      <c r="W123" s="50">
        <f>'Base Fleet Plan'!W156+'Base Fleet Plan'!W169-W110</f>
        <v>909</v>
      </c>
      <c r="X123" s="50">
        <f>'Base Fleet Plan'!X156+'Base Fleet Plan'!X169-X110</f>
        <v>886</v>
      </c>
      <c r="Y123" s="50">
        <f>'Base Fleet Plan'!Y156+'Base Fleet Plan'!Y169-Y110</f>
        <v>914</v>
      </c>
      <c r="Z123" s="50">
        <f>'Base Fleet Plan'!Z156+'Base Fleet Plan'!Z169-Z110</f>
        <v>806</v>
      </c>
      <c r="AA123" s="50">
        <f>'Base Fleet Plan'!AA156+'Base Fleet Plan'!AA169-AA110</f>
        <v>701</v>
      </c>
      <c r="AB123" s="50">
        <f>'Base Fleet Plan'!AB156+'Base Fleet Plan'!AB169-AB110</f>
        <v>593</v>
      </c>
      <c r="AC123" s="50">
        <f>'Base Fleet Plan'!AC156+'Base Fleet Plan'!AC169-AC110</f>
        <v>487</v>
      </c>
      <c r="AD123" s="50">
        <f>'Base Fleet Plan'!AD156+'Base Fleet Plan'!AD169-AD110</f>
        <v>379</v>
      </c>
      <c r="AE123" s="50">
        <f>'Base Fleet Plan'!AE156+'Base Fleet Plan'!AE169-AE110</f>
        <v>163</v>
      </c>
      <c r="AF123" s="50">
        <f>'Base Fleet Plan'!AF156+'Base Fleet Plan'!AF169-AF110</f>
        <v>0</v>
      </c>
      <c r="AG123" s="50">
        <f>'Base Fleet Plan'!AG156+'Base Fleet Plan'!AG169-AG110</f>
        <v>0</v>
      </c>
      <c r="AH123" s="50">
        <f>'Base Fleet Plan'!AH156+'Base Fleet Plan'!AH169-AH110</f>
        <v>0</v>
      </c>
      <c r="AI123" s="50">
        <f>'Base Fleet Plan'!AI156+'Base Fleet Plan'!AI169-AI110</f>
        <v>0</v>
      </c>
      <c r="AJ123" s="50">
        <f>'Base Fleet Plan'!AJ156+'Base Fleet Plan'!AJ169-AJ110</f>
        <v>0</v>
      </c>
      <c r="AK123" s="50">
        <f>'Base Fleet Plan'!AK156+'Base Fleet Plan'!AK169-AK110</f>
        <v>0</v>
      </c>
      <c r="AL123" s="50">
        <f>'Base Fleet Plan'!AL156+'Base Fleet Plan'!AL169-AL110</f>
        <v>0</v>
      </c>
      <c r="AM123" s="50">
        <f>'Base Fleet Plan'!AM156+'Base Fleet Plan'!AM169-AM110</f>
        <v>0</v>
      </c>
      <c r="AN123" s="50">
        <f>'Base Fleet Plan'!AN156+'Base Fleet Plan'!AN169-AN110</f>
        <v>0</v>
      </c>
      <c r="AO123" s="50">
        <f>'Base Fleet Plan'!AO156+'Base Fleet Plan'!AO169-AO110</f>
        <v>0</v>
      </c>
      <c r="AP123" s="50">
        <f>'Base Fleet Plan'!AP156+'Base Fleet Plan'!AP169-AP110</f>
        <v>0</v>
      </c>
      <c r="AQ123" s="50">
        <f>'Base Fleet Plan'!AQ156+'Base Fleet Plan'!AQ169-AQ110</f>
        <v>0</v>
      </c>
      <c r="AR123" s="50">
        <f>'Base Fleet Plan'!AR156+'Base Fleet Plan'!AR169-AR110</f>
        <v>0</v>
      </c>
      <c r="AS123" s="50">
        <f>'Base Fleet Plan'!AS156+'Base Fleet Plan'!AS169-AS110</f>
        <v>0</v>
      </c>
      <c r="AT123" s="50">
        <f>'Base Fleet Plan'!AT156+'Base Fleet Plan'!AT169-AT110</f>
        <v>0</v>
      </c>
      <c r="AU123" s="50">
        <f>'Base Fleet Plan'!AU156+'Base Fleet Plan'!AU169-AU110</f>
        <v>0</v>
      </c>
      <c r="AV123" s="16"/>
    </row>
    <row r="124" spans="4:48">
      <c r="D124" s="1" t="s">
        <v>192</v>
      </c>
      <c r="F124" s="4" t="s">
        <v>169</v>
      </c>
      <c r="H124" s="17"/>
      <c r="I124" s="50">
        <f>'Base Fleet Plan'!I157+'Base Fleet Plan'!I170-I111</f>
        <v>887</v>
      </c>
      <c r="J124" s="50">
        <f>'Base Fleet Plan'!J157+'Base Fleet Plan'!J170-J111</f>
        <v>887</v>
      </c>
      <c r="K124" s="50">
        <f>'Base Fleet Plan'!K157+'Base Fleet Plan'!K170-K111</f>
        <v>887</v>
      </c>
      <c r="L124" s="50">
        <f>'Base Fleet Plan'!L157+'Base Fleet Plan'!L170-L111</f>
        <v>887</v>
      </c>
      <c r="M124" s="50">
        <f>'Base Fleet Plan'!M157+'Base Fleet Plan'!M170-M111</f>
        <v>887</v>
      </c>
      <c r="N124" s="50">
        <f>'Base Fleet Plan'!N157+'Base Fleet Plan'!N170-N111</f>
        <v>887</v>
      </c>
      <c r="O124" s="50">
        <f>'Base Fleet Plan'!O157+'Base Fleet Plan'!O170-O111</f>
        <v>887</v>
      </c>
      <c r="P124" s="50">
        <f>'Base Fleet Plan'!P157+'Base Fleet Plan'!P170-P111</f>
        <v>977</v>
      </c>
      <c r="Q124" s="50">
        <f>'Base Fleet Plan'!Q157+'Base Fleet Plan'!Q170-Q111</f>
        <v>976</v>
      </c>
      <c r="R124" s="50">
        <f>'Base Fleet Plan'!R157+'Base Fleet Plan'!R170-R111</f>
        <v>978</v>
      </c>
      <c r="S124" s="50">
        <f>'Base Fleet Plan'!S157+'Base Fleet Plan'!S170-S111</f>
        <v>978</v>
      </c>
      <c r="T124" s="50">
        <f>'Base Fleet Plan'!T157+'Base Fleet Plan'!T170-T111</f>
        <v>970</v>
      </c>
      <c r="U124" s="50">
        <f>'Base Fleet Plan'!U157+'Base Fleet Plan'!U170-U111</f>
        <v>970</v>
      </c>
      <c r="V124" s="50">
        <f>'Base Fleet Plan'!V157+'Base Fleet Plan'!V170-V111</f>
        <v>961</v>
      </c>
      <c r="W124" s="50">
        <f>'Base Fleet Plan'!W157+'Base Fleet Plan'!W170-W111</f>
        <v>933</v>
      </c>
      <c r="X124" s="50">
        <f>'Base Fleet Plan'!X157+'Base Fleet Plan'!X170-X111</f>
        <v>909</v>
      </c>
      <c r="Y124" s="50">
        <f>'Base Fleet Plan'!Y157+'Base Fleet Plan'!Y170-Y111</f>
        <v>886</v>
      </c>
      <c r="Z124" s="50">
        <f>'Base Fleet Plan'!Z157+'Base Fleet Plan'!Z170-Z111</f>
        <v>914</v>
      </c>
      <c r="AA124" s="50">
        <f>'Base Fleet Plan'!AA157+'Base Fleet Plan'!AA170-AA111</f>
        <v>806</v>
      </c>
      <c r="AB124" s="50">
        <f>'Base Fleet Plan'!AB157+'Base Fleet Plan'!AB170-AB111</f>
        <v>701</v>
      </c>
      <c r="AC124" s="50">
        <f>'Base Fleet Plan'!AC157+'Base Fleet Plan'!AC170-AC111</f>
        <v>593</v>
      </c>
      <c r="AD124" s="50">
        <f>'Base Fleet Plan'!AD157+'Base Fleet Plan'!AD170-AD111</f>
        <v>487</v>
      </c>
      <c r="AE124" s="50">
        <f>'Base Fleet Plan'!AE157+'Base Fleet Plan'!AE170-AE111</f>
        <v>379</v>
      </c>
      <c r="AF124" s="50">
        <f>'Base Fleet Plan'!AF157+'Base Fleet Plan'!AF170-AF111</f>
        <v>163</v>
      </c>
      <c r="AG124" s="50">
        <f>'Base Fleet Plan'!AG157+'Base Fleet Plan'!AG170-AG111</f>
        <v>0</v>
      </c>
      <c r="AH124" s="50">
        <f>'Base Fleet Plan'!AH157+'Base Fleet Plan'!AH170-AH111</f>
        <v>0</v>
      </c>
      <c r="AI124" s="50">
        <f>'Base Fleet Plan'!AI157+'Base Fleet Plan'!AI170-AI111</f>
        <v>0</v>
      </c>
      <c r="AJ124" s="50">
        <f>'Base Fleet Plan'!AJ157+'Base Fleet Plan'!AJ170-AJ111</f>
        <v>0</v>
      </c>
      <c r="AK124" s="50">
        <f>'Base Fleet Plan'!AK157+'Base Fleet Plan'!AK170-AK111</f>
        <v>0</v>
      </c>
      <c r="AL124" s="50">
        <f>'Base Fleet Plan'!AL157+'Base Fleet Plan'!AL170-AL111</f>
        <v>0</v>
      </c>
      <c r="AM124" s="50">
        <f>'Base Fleet Plan'!AM157+'Base Fleet Plan'!AM170-AM111</f>
        <v>0</v>
      </c>
      <c r="AN124" s="50">
        <f>'Base Fleet Plan'!AN157+'Base Fleet Plan'!AN170-AN111</f>
        <v>0</v>
      </c>
      <c r="AO124" s="50">
        <f>'Base Fleet Plan'!AO157+'Base Fleet Plan'!AO170-AO111</f>
        <v>0</v>
      </c>
      <c r="AP124" s="50">
        <f>'Base Fleet Plan'!AP157+'Base Fleet Plan'!AP170-AP111</f>
        <v>0</v>
      </c>
      <c r="AQ124" s="50">
        <f>'Base Fleet Plan'!AQ157+'Base Fleet Plan'!AQ170-AQ111</f>
        <v>0</v>
      </c>
      <c r="AR124" s="50">
        <f>'Base Fleet Plan'!AR157+'Base Fleet Plan'!AR170-AR111</f>
        <v>0</v>
      </c>
      <c r="AS124" s="50">
        <f>'Base Fleet Plan'!AS157+'Base Fleet Plan'!AS170-AS111</f>
        <v>0</v>
      </c>
      <c r="AT124" s="50">
        <f>'Base Fleet Plan'!AT157+'Base Fleet Plan'!AT170-AT111</f>
        <v>0</v>
      </c>
      <c r="AU124" s="50">
        <f>'Base Fleet Plan'!AU157+'Base Fleet Plan'!AU170-AU111</f>
        <v>0</v>
      </c>
      <c r="AV124" s="16"/>
    </row>
    <row r="125" spans="4:48">
      <c r="D125" s="1" t="s">
        <v>193</v>
      </c>
      <c r="F125" s="4" t="s">
        <v>169</v>
      </c>
      <c r="H125" s="17"/>
      <c r="I125" s="50">
        <f>'Base Fleet Plan'!I158+'Base Fleet Plan'!I171-I112</f>
        <v>887</v>
      </c>
      <c r="J125" s="50">
        <f>'Base Fleet Plan'!J158+'Base Fleet Plan'!J171-J112</f>
        <v>887</v>
      </c>
      <c r="K125" s="50">
        <f>'Base Fleet Plan'!K158+'Base Fleet Plan'!K171-K112</f>
        <v>887</v>
      </c>
      <c r="L125" s="50">
        <f>'Base Fleet Plan'!L158+'Base Fleet Plan'!L171-L112</f>
        <v>887</v>
      </c>
      <c r="M125" s="50">
        <f>'Base Fleet Plan'!M158+'Base Fleet Plan'!M171-M112</f>
        <v>887</v>
      </c>
      <c r="N125" s="50">
        <f>'Base Fleet Plan'!N158+'Base Fleet Plan'!N171-N112</f>
        <v>887</v>
      </c>
      <c r="O125" s="50">
        <f>'Base Fleet Plan'!O158+'Base Fleet Plan'!O171-O112</f>
        <v>887</v>
      </c>
      <c r="P125" s="50">
        <f>'Base Fleet Plan'!P158+'Base Fleet Plan'!P171-P112</f>
        <v>887</v>
      </c>
      <c r="Q125" s="50">
        <f>'Base Fleet Plan'!Q158+'Base Fleet Plan'!Q171-Q112</f>
        <v>977</v>
      </c>
      <c r="R125" s="50">
        <f>'Base Fleet Plan'!R158+'Base Fleet Plan'!R171-R112</f>
        <v>976</v>
      </c>
      <c r="S125" s="50">
        <f>'Base Fleet Plan'!S158+'Base Fleet Plan'!S171-S112</f>
        <v>978</v>
      </c>
      <c r="T125" s="50">
        <f>'Base Fleet Plan'!T158+'Base Fleet Plan'!T171-T112</f>
        <v>978</v>
      </c>
      <c r="U125" s="50">
        <f>'Base Fleet Plan'!U158+'Base Fleet Plan'!U171-U112</f>
        <v>970</v>
      </c>
      <c r="V125" s="50">
        <f>'Base Fleet Plan'!V158+'Base Fleet Plan'!V171-V112</f>
        <v>970</v>
      </c>
      <c r="W125" s="50">
        <f>'Base Fleet Plan'!W158+'Base Fleet Plan'!W171-W112</f>
        <v>961</v>
      </c>
      <c r="X125" s="50">
        <f>'Base Fleet Plan'!X158+'Base Fleet Plan'!X171-X112</f>
        <v>933</v>
      </c>
      <c r="Y125" s="50">
        <f>'Base Fleet Plan'!Y158+'Base Fleet Plan'!Y171-Y112</f>
        <v>909</v>
      </c>
      <c r="Z125" s="50">
        <f>'Base Fleet Plan'!Z158+'Base Fleet Plan'!Z171-Z112</f>
        <v>886</v>
      </c>
      <c r="AA125" s="50">
        <f>'Base Fleet Plan'!AA158+'Base Fleet Plan'!AA171-AA112</f>
        <v>914</v>
      </c>
      <c r="AB125" s="50">
        <f>'Base Fleet Plan'!AB158+'Base Fleet Plan'!AB171-AB112</f>
        <v>806</v>
      </c>
      <c r="AC125" s="50">
        <f>'Base Fleet Plan'!AC158+'Base Fleet Plan'!AC171-AC112</f>
        <v>701</v>
      </c>
      <c r="AD125" s="50">
        <f>'Base Fleet Plan'!AD158+'Base Fleet Plan'!AD171-AD112</f>
        <v>593</v>
      </c>
      <c r="AE125" s="50">
        <f>'Base Fleet Plan'!AE158+'Base Fleet Plan'!AE171-AE112</f>
        <v>487</v>
      </c>
      <c r="AF125" s="50">
        <f>'Base Fleet Plan'!AF158+'Base Fleet Plan'!AF171-AF112</f>
        <v>379</v>
      </c>
      <c r="AG125" s="50">
        <f>'Base Fleet Plan'!AG158+'Base Fleet Plan'!AG171-AG112</f>
        <v>163</v>
      </c>
      <c r="AH125" s="50">
        <f>'Base Fleet Plan'!AH158+'Base Fleet Plan'!AH171-AH112</f>
        <v>0</v>
      </c>
      <c r="AI125" s="50">
        <f>'Base Fleet Plan'!AI158+'Base Fleet Plan'!AI171-AI112</f>
        <v>0</v>
      </c>
      <c r="AJ125" s="50">
        <f>'Base Fleet Plan'!AJ158+'Base Fleet Plan'!AJ171-AJ112</f>
        <v>0</v>
      </c>
      <c r="AK125" s="50">
        <f>'Base Fleet Plan'!AK158+'Base Fleet Plan'!AK171-AK112</f>
        <v>0</v>
      </c>
      <c r="AL125" s="50">
        <f>'Base Fleet Plan'!AL158+'Base Fleet Plan'!AL171-AL112</f>
        <v>0</v>
      </c>
      <c r="AM125" s="50">
        <f>'Base Fleet Plan'!AM158+'Base Fleet Plan'!AM171-AM112</f>
        <v>0</v>
      </c>
      <c r="AN125" s="50">
        <f>'Base Fleet Plan'!AN158+'Base Fleet Plan'!AN171-AN112</f>
        <v>0</v>
      </c>
      <c r="AO125" s="50">
        <f>'Base Fleet Plan'!AO158+'Base Fleet Plan'!AO171-AO112</f>
        <v>0</v>
      </c>
      <c r="AP125" s="50">
        <f>'Base Fleet Plan'!AP158+'Base Fleet Plan'!AP171-AP112</f>
        <v>0</v>
      </c>
      <c r="AQ125" s="50">
        <f>'Base Fleet Plan'!AQ158+'Base Fleet Plan'!AQ171-AQ112</f>
        <v>0</v>
      </c>
      <c r="AR125" s="50">
        <f>'Base Fleet Plan'!AR158+'Base Fleet Plan'!AR171-AR112</f>
        <v>0</v>
      </c>
      <c r="AS125" s="50">
        <f>'Base Fleet Plan'!AS158+'Base Fleet Plan'!AS171-AS112</f>
        <v>0</v>
      </c>
      <c r="AT125" s="50">
        <f>'Base Fleet Plan'!AT158+'Base Fleet Plan'!AT171-AT112</f>
        <v>0</v>
      </c>
      <c r="AU125" s="50">
        <f>'Base Fleet Plan'!AU158+'Base Fleet Plan'!AU171-AU112</f>
        <v>0</v>
      </c>
      <c r="AV125" s="16"/>
    </row>
    <row r="126" spans="4:48">
      <c r="D126" s="1" t="s">
        <v>194</v>
      </c>
      <c r="F126" s="4" t="s">
        <v>169</v>
      </c>
      <c r="H126" s="17"/>
      <c r="I126" s="50">
        <f>'Base Fleet Plan'!I159+'Base Fleet Plan'!I172-I113</f>
        <v>887</v>
      </c>
      <c r="J126" s="50">
        <f>'Base Fleet Plan'!J159+'Base Fleet Plan'!J172-J113</f>
        <v>887</v>
      </c>
      <c r="K126" s="50">
        <f>'Base Fleet Plan'!K159+'Base Fleet Plan'!K172-K113</f>
        <v>887</v>
      </c>
      <c r="L126" s="50">
        <f>'Base Fleet Plan'!L159+'Base Fleet Plan'!L172-L113</f>
        <v>887</v>
      </c>
      <c r="M126" s="50">
        <f>'Base Fleet Plan'!M159+'Base Fleet Plan'!M172-M113</f>
        <v>887</v>
      </c>
      <c r="N126" s="50">
        <f>'Base Fleet Plan'!N159+'Base Fleet Plan'!N172-N113</f>
        <v>887</v>
      </c>
      <c r="O126" s="50">
        <f>'Base Fleet Plan'!O159+'Base Fleet Plan'!O172-O113</f>
        <v>887</v>
      </c>
      <c r="P126" s="50">
        <f>'Base Fleet Plan'!P159+'Base Fleet Plan'!P172-P113</f>
        <v>887</v>
      </c>
      <c r="Q126" s="50">
        <f>'Base Fleet Plan'!Q159+'Base Fleet Plan'!Q172-Q113</f>
        <v>887</v>
      </c>
      <c r="R126" s="50">
        <f>'Base Fleet Plan'!R159+'Base Fleet Plan'!R172-R113</f>
        <v>977</v>
      </c>
      <c r="S126" s="50">
        <f>'Base Fleet Plan'!S159+'Base Fleet Plan'!S172-S113</f>
        <v>976</v>
      </c>
      <c r="T126" s="50">
        <f>'Base Fleet Plan'!T159+'Base Fleet Plan'!T172-T113</f>
        <v>978</v>
      </c>
      <c r="U126" s="50">
        <f>'Base Fleet Plan'!U159+'Base Fleet Plan'!U172-U113</f>
        <v>978</v>
      </c>
      <c r="V126" s="50">
        <f>'Base Fleet Plan'!V159+'Base Fleet Plan'!V172-V113</f>
        <v>970</v>
      </c>
      <c r="W126" s="50">
        <f>'Base Fleet Plan'!W159+'Base Fleet Plan'!W172-W113</f>
        <v>970</v>
      </c>
      <c r="X126" s="50">
        <f>'Base Fleet Plan'!X159+'Base Fleet Plan'!X172-X113</f>
        <v>961</v>
      </c>
      <c r="Y126" s="50">
        <f>'Base Fleet Plan'!Y159+'Base Fleet Plan'!Y172-Y113</f>
        <v>933</v>
      </c>
      <c r="Z126" s="50">
        <f>'Base Fleet Plan'!Z159+'Base Fleet Plan'!Z172-Z113</f>
        <v>909</v>
      </c>
      <c r="AA126" s="50">
        <f>'Base Fleet Plan'!AA159+'Base Fleet Plan'!AA172-AA113</f>
        <v>886</v>
      </c>
      <c r="AB126" s="50">
        <f>'Base Fleet Plan'!AB159+'Base Fleet Plan'!AB172-AB113</f>
        <v>914</v>
      </c>
      <c r="AC126" s="50">
        <f>'Base Fleet Plan'!AC159+'Base Fleet Plan'!AC172-AC113</f>
        <v>806</v>
      </c>
      <c r="AD126" s="50">
        <f>'Base Fleet Plan'!AD159+'Base Fleet Plan'!AD172-AD113</f>
        <v>701</v>
      </c>
      <c r="AE126" s="50">
        <f>'Base Fleet Plan'!AE159+'Base Fleet Plan'!AE172-AE113</f>
        <v>593</v>
      </c>
      <c r="AF126" s="50">
        <f>'Base Fleet Plan'!AF159+'Base Fleet Plan'!AF172-AF113</f>
        <v>487</v>
      </c>
      <c r="AG126" s="50">
        <f>'Base Fleet Plan'!AG159+'Base Fleet Plan'!AG172-AG113</f>
        <v>379</v>
      </c>
      <c r="AH126" s="50">
        <f>'Base Fleet Plan'!AH159+'Base Fleet Plan'!AH172-AH113</f>
        <v>163</v>
      </c>
      <c r="AI126" s="50">
        <f>'Base Fleet Plan'!AI159+'Base Fleet Plan'!AI172-AI113</f>
        <v>0</v>
      </c>
      <c r="AJ126" s="50">
        <f>'Base Fleet Plan'!AJ159+'Base Fleet Plan'!AJ172-AJ113</f>
        <v>0</v>
      </c>
      <c r="AK126" s="50">
        <f>'Base Fleet Plan'!AK159+'Base Fleet Plan'!AK172-AK113</f>
        <v>0</v>
      </c>
      <c r="AL126" s="50">
        <f>'Base Fleet Plan'!AL159+'Base Fleet Plan'!AL172-AL113</f>
        <v>0</v>
      </c>
      <c r="AM126" s="50">
        <f>'Base Fleet Plan'!AM159+'Base Fleet Plan'!AM172-AM113</f>
        <v>0</v>
      </c>
      <c r="AN126" s="50">
        <f>'Base Fleet Plan'!AN159+'Base Fleet Plan'!AN172-AN113</f>
        <v>0</v>
      </c>
      <c r="AO126" s="50">
        <f>'Base Fleet Plan'!AO159+'Base Fleet Plan'!AO172-AO113</f>
        <v>0</v>
      </c>
      <c r="AP126" s="50">
        <f>'Base Fleet Plan'!AP159+'Base Fleet Plan'!AP172-AP113</f>
        <v>0</v>
      </c>
      <c r="AQ126" s="50">
        <f>'Base Fleet Plan'!AQ159+'Base Fleet Plan'!AQ172-AQ113</f>
        <v>0</v>
      </c>
      <c r="AR126" s="50">
        <f>'Base Fleet Plan'!AR159+'Base Fleet Plan'!AR172-AR113</f>
        <v>0</v>
      </c>
      <c r="AS126" s="50">
        <f>'Base Fleet Plan'!AS159+'Base Fleet Plan'!AS172-AS113</f>
        <v>0</v>
      </c>
      <c r="AT126" s="50">
        <f>'Base Fleet Plan'!AT159+'Base Fleet Plan'!AT172-AT113</f>
        <v>0</v>
      </c>
      <c r="AU126" s="50">
        <f>'Base Fleet Plan'!AU159+'Base Fleet Plan'!AU172-AU113</f>
        <v>0</v>
      </c>
      <c r="AV126" s="16"/>
    </row>
    <row r="127" spans="4:48">
      <c r="D127" s="1" t="s">
        <v>195</v>
      </c>
      <c r="F127" s="4" t="s">
        <v>169</v>
      </c>
      <c r="H127" s="17"/>
      <c r="I127" s="50">
        <f>'Base Fleet Plan'!I160+'Base Fleet Plan'!I173-I114</f>
        <v>888</v>
      </c>
      <c r="J127" s="50">
        <f>'Base Fleet Plan'!J160+'Base Fleet Plan'!J173-J114</f>
        <v>887</v>
      </c>
      <c r="K127" s="50">
        <f>'Base Fleet Plan'!K160+'Base Fleet Plan'!K173-K114</f>
        <v>887</v>
      </c>
      <c r="L127" s="50">
        <f>'Base Fleet Plan'!L160+'Base Fleet Plan'!L173-L114</f>
        <v>887</v>
      </c>
      <c r="M127" s="50">
        <f>'Base Fleet Plan'!M160+'Base Fleet Plan'!M173-M114</f>
        <v>887</v>
      </c>
      <c r="N127" s="50">
        <f>'Base Fleet Plan'!N160+'Base Fleet Plan'!N173-N114</f>
        <v>887</v>
      </c>
      <c r="O127" s="50">
        <f>'Base Fleet Plan'!O160+'Base Fleet Plan'!O173-O114</f>
        <v>887</v>
      </c>
      <c r="P127" s="50">
        <f>'Base Fleet Plan'!P160+'Base Fleet Plan'!P173-P114</f>
        <v>887</v>
      </c>
      <c r="Q127" s="50">
        <f>'Base Fleet Plan'!Q160+'Base Fleet Plan'!Q173-Q114</f>
        <v>887</v>
      </c>
      <c r="R127" s="50">
        <f>'Base Fleet Plan'!R160+'Base Fleet Plan'!R173-R114</f>
        <v>887</v>
      </c>
      <c r="S127" s="50">
        <f>'Base Fleet Plan'!S160+'Base Fleet Plan'!S173-S114</f>
        <v>977</v>
      </c>
      <c r="T127" s="50">
        <f>'Base Fleet Plan'!T160+'Base Fleet Plan'!T173-T114</f>
        <v>976</v>
      </c>
      <c r="U127" s="50">
        <f>'Base Fleet Plan'!U160+'Base Fleet Plan'!U173-U114</f>
        <v>978</v>
      </c>
      <c r="V127" s="50">
        <f>'Base Fleet Plan'!V160+'Base Fleet Plan'!V173-V114</f>
        <v>978</v>
      </c>
      <c r="W127" s="50">
        <f>'Base Fleet Plan'!W160+'Base Fleet Plan'!W173-W114</f>
        <v>970</v>
      </c>
      <c r="X127" s="50">
        <f>'Base Fleet Plan'!X160+'Base Fleet Plan'!X173-X114</f>
        <v>970</v>
      </c>
      <c r="Y127" s="50">
        <f>'Base Fleet Plan'!Y160+'Base Fleet Plan'!Y173-Y114</f>
        <v>961</v>
      </c>
      <c r="Z127" s="50">
        <f>'Base Fleet Plan'!Z160+'Base Fleet Plan'!Z173-Z114</f>
        <v>933</v>
      </c>
      <c r="AA127" s="50">
        <f>'Base Fleet Plan'!AA160+'Base Fleet Plan'!AA173-AA114</f>
        <v>909</v>
      </c>
      <c r="AB127" s="50">
        <f>'Base Fleet Plan'!AB160+'Base Fleet Plan'!AB173-AB114</f>
        <v>886</v>
      </c>
      <c r="AC127" s="50">
        <f>'Base Fleet Plan'!AC160+'Base Fleet Plan'!AC173-AC114</f>
        <v>914</v>
      </c>
      <c r="AD127" s="50">
        <f>'Base Fleet Plan'!AD160+'Base Fleet Plan'!AD173-AD114</f>
        <v>806</v>
      </c>
      <c r="AE127" s="50">
        <f>'Base Fleet Plan'!AE160+'Base Fleet Plan'!AE173-AE114</f>
        <v>701</v>
      </c>
      <c r="AF127" s="50">
        <f>'Base Fleet Plan'!AF160+'Base Fleet Plan'!AF173-AF114</f>
        <v>593</v>
      </c>
      <c r="AG127" s="50">
        <f>'Base Fleet Plan'!AG160+'Base Fleet Plan'!AG173-AG114</f>
        <v>487</v>
      </c>
      <c r="AH127" s="50">
        <f>'Base Fleet Plan'!AH160+'Base Fleet Plan'!AH173-AH114</f>
        <v>379</v>
      </c>
      <c r="AI127" s="50">
        <f>'Base Fleet Plan'!AI160+'Base Fleet Plan'!AI173-AI114</f>
        <v>163</v>
      </c>
      <c r="AJ127" s="50">
        <f>'Base Fleet Plan'!AJ160+'Base Fleet Plan'!AJ173-AJ114</f>
        <v>0</v>
      </c>
      <c r="AK127" s="50">
        <f>'Base Fleet Plan'!AK160+'Base Fleet Plan'!AK173-AK114</f>
        <v>0</v>
      </c>
      <c r="AL127" s="50">
        <f>'Base Fleet Plan'!AL160+'Base Fleet Plan'!AL173-AL114</f>
        <v>0</v>
      </c>
      <c r="AM127" s="50">
        <f>'Base Fleet Plan'!AM160+'Base Fleet Plan'!AM173-AM114</f>
        <v>0</v>
      </c>
      <c r="AN127" s="50">
        <f>'Base Fleet Plan'!AN160+'Base Fleet Plan'!AN173-AN114</f>
        <v>0</v>
      </c>
      <c r="AO127" s="50">
        <f>'Base Fleet Plan'!AO160+'Base Fleet Plan'!AO173-AO114</f>
        <v>0</v>
      </c>
      <c r="AP127" s="50">
        <f>'Base Fleet Plan'!AP160+'Base Fleet Plan'!AP173-AP114</f>
        <v>0</v>
      </c>
      <c r="AQ127" s="50">
        <f>'Base Fleet Plan'!AQ160+'Base Fleet Plan'!AQ173-AQ114</f>
        <v>0</v>
      </c>
      <c r="AR127" s="50">
        <f>'Base Fleet Plan'!AR160+'Base Fleet Plan'!AR173-AR114</f>
        <v>0</v>
      </c>
      <c r="AS127" s="50">
        <f>'Base Fleet Plan'!AS160+'Base Fleet Plan'!AS173-AS114</f>
        <v>0</v>
      </c>
      <c r="AT127" s="50">
        <f>'Base Fleet Plan'!AT160+'Base Fleet Plan'!AT173-AT114</f>
        <v>0</v>
      </c>
      <c r="AU127" s="50">
        <f>'Base Fleet Plan'!AU160+'Base Fleet Plan'!AU173-AU114</f>
        <v>0</v>
      </c>
      <c r="AV127" s="16"/>
    </row>
    <row r="128" spans="4:48">
      <c r="H128" s="1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6"/>
    </row>
    <row r="129" spans="4:48">
      <c r="D129" s="1" t="s">
        <v>196</v>
      </c>
      <c r="F129" s="65" t="s">
        <v>169</v>
      </c>
      <c r="H129" s="17"/>
      <c r="I129" s="50">
        <f>SUM(I118:I127)</f>
        <v>8871</v>
      </c>
      <c r="J129" s="50">
        <f t="shared" ref="J129:AU129" si="32">SUM(J118:J127)</f>
        <v>8960</v>
      </c>
      <c r="K129" s="50">
        <f t="shared" si="32"/>
        <v>9049</v>
      </c>
      <c r="L129" s="50">
        <f t="shared" si="32"/>
        <v>9140</v>
      </c>
      <c r="M129" s="50">
        <f t="shared" si="32"/>
        <v>9231</v>
      </c>
      <c r="N129" s="50">
        <f t="shared" si="32"/>
        <v>9314</v>
      </c>
      <c r="O129" s="50">
        <f t="shared" si="32"/>
        <v>9397</v>
      </c>
      <c r="P129" s="50">
        <f t="shared" si="32"/>
        <v>9471</v>
      </c>
      <c r="Q129" s="50">
        <f t="shared" si="32"/>
        <v>9517</v>
      </c>
      <c r="R129" s="50">
        <f t="shared" si="32"/>
        <v>9539</v>
      </c>
      <c r="S129" s="50">
        <f t="shared" si="32"/>
        <v>9538</v>
      </c>
      <c r="T129" s="50">
        <f t="shared" si="32"/>
        <v>9475</v>
      </c>
      <c r="U129" s="50">
        <f t="shared" si="32"/>
        <v>9305</v>
      </c>
      <c r="V129" s="50">
        <f t="shared" si="32"/>
        <v>9028</v>
      </c>
      <c r="W129" s="50">
        <f t="shared" si="32"/>
        <v>8643</v>
      </c>
      <c r="X129" s="50">
        <f t="shared" si="32"/>
        <v>8160</v>
      </c>
      <c r="Y129" s="50">
        <f t="shared" si="32"/>
        <v>7569</v>
      </c>
      <c r="Z129" s="50">
        <f t="shared" si="32"/>
        <v>6771</v>
      </c>
      <c r="AA129" s="50">
        <f t="shared" si="32"/>
        <v>5838</v>
      </c>
      <c r="AB129" s="50">
        <f t="shared" si="32"/>
        <v>4929</v>
      </c>
      <c r="AC129" s="50">
        <f t="shared" si="32"/>
        <v>4043</v>
      </c>
      <c r="AD129" s="50">
        <f t="shared" si="32"/>
        <v>3129</v>
      </c>
      <c r="AE129" s="50">
        <f t="shared" si="32"/>
        <v>2323</v>
      </c>
      <c r="AF129" s="50">
        <f t="shared" si="32"/>
        <v>1622</v>
      </c>
      <c r="AG129" s="50">
        <f t="shared" si="32"/>
        <v>1029</v>
      </c>
      <c r="AH129" s="50">
        <f t="shared" si="32"/>
        <v>542</v>
      </c>
      <c r="AI129" s="50">
        <f t="shared" si="32"/>
        <v>163</v>
      </c>
      <c r="AJ129" s="50">
        <f t="shared" si="32"/>
        <v>0</v>
      </c>
      <c r="AK129" s="50">
        <f t="shared" si="32"/>
        <v>0</v>
      </c>
      <c r="AL129" s="50">
        <f t="shared" si="32"/>
        <v>0</v>
      </c>
      <c r="AM129" s="50">
        <f t="shared" si="32"/>
        <v>0</v>
      </c>
      <c r="AN129" s="50">
        <f t="shared" si="32"/>
        <v>0</v>
      </c>
      <c r="AO129" s="50">
        <f t="shared" si="32"/>
        <v>0</v>
      </c>
      <c r="AP129" s="50">
        <f t="shared" si="32"/>
        <v>0</v>
      </c>
      <c r="AQ129" s="50">
        <f t="shared" si="32"/>
        <v>0</v>
      </c>
      <c r="AR129" s="50">
        <f t="shared" si="32"/>
        <v>0</v>
      </c>
      <c r="AS129" s="50">
        <f t="shared" si="32"/>
        <v>0</v>
      </c>
      <c r="AT129" s="50">
        <f t="shared" si="32"/>
        <v>0</v>
      </c>
      <c r="AU129" s="50">
        <f t="shared" si="32"/>
        <v>0</v>
      </c>
      <c r="AV129" s="16"/>
    </row>
    <row r="130" spans="4:48">
      <c r="H130" s="17"/>
      <c r="AV130" s="16"/>
    </row>
    <row r="131" spans="4:48">
      <c r="D131" s="58" t="s">
        <v>80</v>
      </c>
      <c r="E131" s="57"/>
      <c r="F131" s="59" t="s">
        <v>150</v>
      </c>
      <c r="H131" s="17"/>
      <c r="AV131" s="16"/>
    </row>
    <row r="132" spans="4:48">
      <c r="D132" s="6"/>
      <c r="E132" s="53"/>
      <c r="F132" s="35"/>
      <c r="H132" s="17"/>
      <c r="AV132" s="16"/>
    </row>
    <row r="133" spans="4:48">
      <c r="D133" s="1" t="s">
        <v>264</v>
      </c>
      <c r="E133" s="1"/>
      <c r="F133" s="4" t="s">
        <v>169</v>
      </c>
      <c r="H133" s="17"/>
      <c r="I133" s="50">
        <f>ROUND(I$9*'Base Fleet Plan'!I$211,0)</f>
        <v>0</v>
      </c>
      <c r="J133" s="50">
        <f>ROUND(J$9*'Base Fleet Plan'!J$211,0)</f>
        <v>0</v>
      </c>
      <c r="K133" s="50">
        <f>ROUND(K$9*'Base Fleet Plan'!K$211,0)</f>
        <v>0</v>
      </c>
      <c r="L133" s="50">
        <f>ROUND(L$9*'Base Fleet Plan'!L$211,0)</f>
        <v>0</v>
      </c>
      <c r="M133" s="50">
        <f>ROUND(M$9*'Base Fleet Plan'!M$211,0)</f>
        <v>0</v>
      </c>
      <c r="N133" s="50">
        <f>ROUND(N$9*'Base Fleet Plan'!N$211,0)</f>
        <v>12</v>
      </c>
      <c r="O133" s="50">
        <f>ROUND(O$9*'Base Fleet Plan'!O$211,0)</f>
        <v>12</v>
      </c>
      <c r="P133" s="50">
        <f>ROUND(P$9*'Base Fleet Plan'!P$211,0)</f>
        <v>24</v>
      </c>
      <c r="Q133" s="50">
        <f>ROUND(Q$9*'Base Fleet Plan'!Q$211,0)</f>
        <v>59</v>
      </c>
      <c r="R133" s="50">
        <f>ROUND(R$9*'Base Fleet Plan'!R$211,0)</f>
        <v>89</v>
      </c>
      <c r="S133" s="50">
        <f>ROUND(S$9*'Base Fleet Plan'!S$211,0)</f>
        <v>119</v>
      </c>
      <c r="T133" s="50">
        <f>ROUND(T$9*'Base Fleet Plan'!T$211,0)</f>
        <v>195</v>
      </c>
      <c r="U133" s="50">
        <f>ROUND(U$9*'Base Fleet Plan'!U$211,0)</f>
        <v>325</v>
      </c>
      <c r="V133" s="50">
        <f>ROUND(V$9*'Base Fleet Plan'!V$211,0)</f>
        <v>456</v>
      </c>
      <c r="W133" s="50">
        <f>ROUND(W$9*'Base Fleet Plan'!W$211,0)</f>
        <v>587</v>
      </c>
      <c r="X133" s="50">
        <f>ROUND(X$9*'Base Fleet Plan'!X$211,0)</f>
        <v>718</v>
      </c>
      <c r="Y133" s="50">
        <f>ROUND(Y$9*'Base Fleet Plan'!Y$211,0)</f>
        <v>852</v>
      </c>
      <c r="Z133" s="50">
        <f>ROUND(Z$9*'Base Fleet Plan'!Z$211,0)</f>
        <v>1114</v>
      </c>
      <c r="AA133" s="50">
        <f>ROUND(AA$9*'Base Fleet Plan'!AA$211,0)</f>
        <v>1314</v>
      </c>
      <c r="AB133" s="50">
        <f>ROUND(AB$9*'Base Fleet Plan'!AB$211,0)</f>
        <v>1317</v>
      </c>
      <c r="AC133" s="50">
        <f>ROUND(AC$9*'Base Fleet Plan'!AC$211,0)</f>
        <v>1318</v>
      </c>
      <c r="AD133" s="50">
        <f>ROUND(AD$9*'Base Fleet Plan'!AD$211,0)</f>
        <v>1431</v>
      </c>
      <c r="AE133" s="50">
        <f>ROUND(AE$9*'Base Fleet Plan'!AE$211,0)</f>
        <v>1431</v>
      </c>
      <c r="AF133" s="50">
        <f>ROUND(AF$9*'Base Fleet Plan'!AF$211,0)</f>
        <v>1436</v>
      </c>
      <c r="AG133" s="50">
        <f>ROUND(AG$9*'Base Fleet Plan'!AG$211,0)</f>
        <v>1439</v>
      </c>
      <c r="AH133" s="50">
        <f>ROUND(AH$9*'Base Fleet Plan'!AH$211,0)</f>
        <v>1442</v>
      </c>
      <c r="AI133" s="50">
        <f>ROUND(AI$9*'Base Fleet Plan'!AI$211,0)</f>
        <v>1448</v>
      </c>
      <c r="AJ133" s="50">
        <f>ROUND(AJ$9*'Base Fleet Plan'!AJ$211,0)</f>
        <v>1450</v>
      </c>
      <c r="AK133" s="50">
        <f>ROUND(AK$9*'Base Fleet Plan'!AK$211,0)</f>
        <v>1454</v>
      </c>
      <c r="AL133" s="50">
        <f>ROUND(AL$9*'Base Fleet Plan'!AL$211,0)</f>
        <v>1459</v>
      </c>
      <c r="AM133" s="50">
        <f>ROUND(AM$9*'Base Fleet Plan'!AM$211,0)</f>
        <v>1461</v>
      </c>
      <c r="AN133" s="50">
        <f>ROUND(AN$9*'Base Fleet Plan'!AN$211,0)</f>
        <v>1575</v>
      </c>
      <c r="AO133" s="50">
        <f>ROUND(AO$9*'Base Fleet Plan'!AO$211,0)</f>
        <v>1577</v>
      </c>
      <c r="AP133" s="50">
        <f>ROUND(AP$9*'Base Fleet Plan'!AP$211,0)</f>
        <v>1584</v>
      </c>
      <c r="AQ133" s="50">
        <f>ROUND(AQ$9*'Base Fleet Plan'!AQ$211,0)</f>
        <v>1588</v>
      </c>
      <c r="AR133" s="50">
        <f>ROUND(AR$9*'Base Fleet Plan'!AR$211,0)</f>
        <v>1592</v>
      </c>
      <c r="AS133" s="50">
        <f>ROUND(AS$9*'Base Fleet Plan'!AS$211,0)</f>
        <v>1600</v>
      </c>
      <c r="AT133" s="50">
        <f>ROUND(AT$9*'Base Fleet Plan'!AT$211,0)</f>
        <v>1603</v>
      </c>
      <c r="AU133" s="50">
        <f>ROUND(AU$9*'Base Fleet Plan'!AU$211,0)</f>
        <v>1609</v>
      </c>
      <c r="AV133" s="16"/>
    </row>
    <row r="134" spans="4:48">
      <c r="D134" s="6"/>
      <c r="E134" s="53"/>
      <c r="F134" s="35"/>
      <c r="H134" s="17"/>
      <c r="AV134" s="16"/>
    </row>
    <row r="135" spans="4:48">
      <c r="D135" s="1" t="s">
        <v>265</v>
      </c>
      <c r="E135" s="1"/>
      <c r="F135" s="4" t="s">
        <v>169</v>
      </c>
      <c r="H135" s="17"/>
      <c r="I135" s="63">
        <f>I133+H144</f>
        <v>0</v>
      </c>
      <c r="J135" s="50">
        <f>J133</f>
        <v>0</v>
      </c>
      <c r="K135" s="50">
        <f t="shared" ref="K135:AU135" si="33">K133</f>
        <v>0</v>
      </c>
      <c r="L135" s="50">
        <f t="shared" si="33"/>
        <v>0</v>
      </c>
      <c r="M135" s="50">
        <f t="shared" si="33"/>
        <v>0</v>
      </c>
      <c r="N135" s="50">
        <f t="shared" si="33"/>
        <v>12</v>
      </c>
      <c r="O135" s="50">
        <f t="shared" si="33"/>
        <v>12</v>
      </c>
      <c r="P135" s="50">
        <f t="shared" si="33"/>
        <v>24</v>
      </c>
      <c r="Q135" s="50">
        <f t="shared" si="33"/>
        <v>59</v>
      </c>
      <c r="R135" s="50">
        <f t="shared" si="33"/>
        <v>89</v>
      </c>
      <c r="S135" s="50">
        <f t="shared" si="33"/>
        <v>119</v>
      </c>
      <c r="T135" s="50">
        <f t="shared" si="33"/>
        <v>195</v>
      </c>
      <c r="U135" s="50">
        <f t="shared" si="33"/>
        <v>325</v>
      </c>
      <c r="V135" s="50">
        <f t="shared" si="33"/>
        <v>456</v>
      </c>
      <c r="W135" s="50">
        <f t="shared" si="33"/>
        <v>587</v>
      </c>
      <c r="X135" s="50">
        <f t="shared" si="33"/>
        <v>718</v>
      </c>
      <c r="Y135" s="50">
        <f t="shared" si="33"/>
        <v>852</v>
      </c>
      <c r="Z135" s="50">
        <f t="shared" si="33"/>
        <v>1114</v>
      </c>
      <c r="AA135" s="50">
        <f t="shared" si="33"/>
        <v>1314</v>
      </c>
      <c r="AB135" s="50">
        <f t="shared" si="33"/>
        <v>1317</v>
      </c>
      <c r="AC135" s="50">
        <f t="shared" si="33"/>
        <v>1318</v>
      </c>
      <c r="AD135" s="50">
        <f t="shared" si="33"/>
        <v>1431</v>
      </c>
      <c r="AE135" s="50">
        <f t="shared" si="33"/>
        <v>1431</v>
      </c>
      <c r="AF135" s="50">
        <f t="shared" si="33"/>
        <v>1436</v>
      </c>
      <c r="AG135" s="50">
        <f t="shared" si="33"/>
        <v>1439</v>
      </c>
      <c r="AH135" s="50">
        <f t="shared" si="33"/>
        <v>1442</v>
      </c>
      <c r="AI135" s="50">
        <f t="shared" si="33"/>
        <v>1448</v>
      </c>
      <c r="AJ135" s="50">
        <f t="shared" si="33"/>
        <v>1450</v>
      </c>
      <c r="AK135" s="50">
        <f t="shared" si="33"/>
        <v>1454</v>
      </c>
      <c r="AL135" s="50">
        <f t="shared" si="33"/>
        <v>1459</v>
      </c>
      <c r="AM135" s="50">
        <f t="shared" si="33"/>
        <v>1461</v>
      </c>
      <c r="AN135" s="50">
        <f t="shared" si="33"/>
        <v>1575</v>
      </c>
      <c r="AO135" s="50">
        <f t="shared" si="33"/>
        <v>1577</v>
      </c>
      <c r="AP135" s="50">
        <f t="shared" si="33"/>
        <v>1584</v>
      </c>
      <c r="AQ135" s="50">
        <f t="shared" si="33"/>
        <v>1588</v>
      </c>
      <c r="AR135" s="50">
        <f t="shared" si="33"/>
        <v>1592</v>
      </c>
      <c r="AS135" s="50">
        <f t="shared" si="33"/>
        <v>1600</v>
      </c>
      <c r="AT135" s="50">
        <f t="shared" si="33"/>
        <v>1603</v>
      </c>
      <c r="AU135" s="50">
        <f t="shared" si="33"/>
        <v>1609</v>
      </c>
      <c r="AV135" s="16"/>
    </row>
    <row r="136" spans="4:48">
      <c r="D136" s="1" t="s">
        <v>266</v>
      </c>
      <c r="E136" s="1"/>
      <c r="F136" s="4" t="s">
        <v>169</v>
      </c>
      <c r="H136" s="17"/>
      <c r="I136" s="63">
        <v>0</v>
      </c>
      <c r="J136" s="50">
        <f>I135</f>
        <v>0</v>
      </c>
      <c r="K136" s="50">
        <f t="shared" ref="K136:AU143" si="34">J135</f>
        <v>0</v>
      </c>
      <c r="L136" s="50">
        <f t="shared" si="34"/>
        <v>0</v>
      </c>
      <c r="M136" s="50">
        <f t="shared" si="34"/>
        <v>0</v>
      </c>
      <c r="N136" s="50">
        <f t="shared" si="34"/>
        <v>0</v>
      </c>
      <c r="O136" s="50">
        <f t="shared" si="34"/>
        <v>12</v>
      </c>
      <c r="P136" s="50">
        <f t="shared" si="34"/>
        <v>12</v>
      </c>
      <c r="Q136" s="50">
        <f t="shared" si="34"/>
        <v>24</v>
      </c>
      <c r="R136" s="50">
        <f t="shared" si="34"/>
        <v>59</v>
      </c>
      <c r="S136" s="50">
        <f t="shared" si="34"/>
        <v>89</v>
      </c>
      <c r="T136" s="50">
        <f t="shared" si="34"/>
        <v>119</v>
      </c>
      <c r="U136" s="50">
        <f t="shared" si="34"/>
        <v>195</v>
      </c>
      <c r="V136" s="50">
        <f t="shared" si="34"/>
        <v>325</v>
      </c>
      <c r="W136" s="50">
        <f t="shared" si="34"/>
        <v>456</v>
      </c>
      <c r="X136" s="50">
        <f t="shared" si="34"/>
        <v>587</v>
      </c>
      <c r="Y136" s="50">
        <f t="shared" si="34"/>
        <v>718</v>
      </c>
      <c r="Z136" s="50">
        <f t="shared" si="34"/>
        <v>852</v>
      </c>
      <c r="AA136" s="50">
        <f t="shared" si="34"/>
        <v>1114</v>
      </c>
      <c r="AB136" s="50">
        <f t="shared" si="34"/>
        <v>1314</v>
      </c>
      <c r="AC136" s="50">
        <f t="shared" si="34"/>
        <v>1317</v>
      </c>
      <c r="AD136" s="50">
        <f t="shared" si="34"/>
        <v>1318</v>
      </c>
      <c r="AE136" s="50">
        <f t="shared" si="34"/>
        <v>1431</v>
      </c>
      <c r="AF136" s="50">
        <f t="shared" si="34"/>
        <v>1431</v>
      </c>
      <c r="AG136" s="50">
        <f t="shared" si="34"/>
        <v>1436</v>
      </c>
      <c r="AH136" s="50">
        <f t="shared" si="34"/>
        <v>1439</v>
      </c>
      <c r="AI136" s="50">
        <f t="shared" si="34"/>
        <v>1442</v>
      </c>
      <c r="AJ136" s="50">
        <f t="shared" si="34"/>
        <v>1448</v>
      </c>
      <c r="AK136" s="50">
        <f t="shared" si="34"/>
        <v>1450</v>
      </c>
      <c r="AL136" s="50">
        <f t="shared" si="34"/>
        <v>1454</v>
      </c>
      <c r="AM136" s="50">
        <f t="shared" si="34"/>
        <v>1459</v>
      </c>
      <c r="AN136" s="50">
        <f t="shared" si="34"/>
        <v>1461</v>
      </c>
      <c r="AO136" s="50">
        <f t="shared" si="34"/>
        <v>1575</v>
      </c>
      <c r="AP136" s="50">
        <f t="shared" si="34"/>
        <v>1577</v>
      </c>
      <c r="AQ136" s="50">
        <f t="shared" si="34"/>
        <v>1584</v>
      </c>
      <c r="AR136" s="50">
        <f t="shared" si="34"/>
        <v>1588</v>
      </c>
      <c r="AS136" s="50">
        <f t="shared" si="34"/>
        <v>1592</v>
      </c>
      <c r="AT136" s="50">
        <f t="shared" si="34"/>
        <v>1600</v>
      </c>
      <c r="AU136" s="50">
        <f t="shared" si="34"/>
        <v>1603</v>
      </c>
      <c r="AV136" s="16"/>
    </row>
    <row r="137" spans="4:48">
      <c r="D137" s="1" t="s">
        <v>267</v>
      </c>
      <c r="E137" s="1"/>
      <c r="F137" s="4" t="s">
        <v>169</v>
      </c>
      <c r="H137" s="17"/>
      <c r="I137" s="63">
        <v>0</v>
      </c>
      <c r="J137" s="50">
        <f t="shared" ref="J137:Y144" si="35">I136</f>
        <v>0</v>
      </c>
      <c r="K137" s="50">
        <f t="shared" si="35"/>
        <v>0</v>
      </c>
      <c r="L137" s="50">
        <f t="shared" si="35"/>
        <v>0</v>
      </c>
      <c r="M137" s="50">
        <f t="shared" si="35"/>
        <v>0</v>
      </c>
      <c r="N137" s="50">
        <f t="shared" si="35"/>
        <v>0</v>
      </c>
      <c r="O137" s="50">
        <f t="shared" si="35"/>
        <v>0</v>
      </c>
      <c r="P137" s="50">
        <f t="shared" si="35"/>
        <v>12</v>
      </c>
      <c r="Q137" s="50">
        <f t="shared" si="35"/>
        <v>12</v>
      </c>
      <c r="R137" s="50">
        <f t="shared" si="35"/>
        <v>24</v>
      </c>
      <c r="S137" s="50">
        <f t="shared" si="35"/>
        <v>59</v>
      </c>
      <c r="T137" s="50">
        <f t="shared" si="35"/>
        <v>89</v>
      </c>
      <c r="U137" s="50">
        <f t="shared" si="35"/>
        <v>119</v>
      </c>
      <c r="V137" s="50">
        <f t="shared" si="35"/>
        <v>195</v>
      </c>
      <c r="W137" s="50">
        <f t="shared" si="35"/>
        <v>325</v>
      </c>
      <c r="X137" s="50">
        <f t="shared" si="35"/>
        <v>456</v>
      </c>
      <c r="Y137" s="50">
        <f t="shared" si="35"/>
        <v>587</v>
      </c>
      <c r="Z137" s="50">
        <f t="shared" si="34"/>
        <v>718</v>
      </c>
      <c r="AA137" s="50">
        <f t="shared" si="34"/>
        <v>852</v>
      </c>
      <c r="AB137" s="50">
        <f t="shared" si="34"/>
        <v>1114</v>
      </c>
      <c r="AC137" s="50">
        <f t="shared" si="34"/>
        <v>1314</v>
      </c>
      <c r="AD137" s="50">
        <f t="shared" si="34"/>
        <v>1317</v>
      </c>
      <c r="AE137" s="50">
        <f t="shared" si="34"/>
        <v>1318</v>
      </c>
      <c r="AF137" s="50">
        <f t="shared" si="34"/>
        <v>1431</v>
      </c>
      <c r="AG137" s="50">
        <f t="shared" si="34"/>
        <v>1431</v>
      </c>
      <c r="AH137" s="50">
        <f t="shared" si="34"/>
        <v>1436</v>
      </c>
      <c r="AI137" s="50">
        <f t="shared" si="34"/>
        <v>1439</v>
      </c>
      <c r="AJ137" s="50">
        <f t="shared" si="34"/>
        <v>1442</v>
      </c>
      <c r="AK137" s="50">
        <f t="shared" si="34"/>
        <v>1448</v>
      </c>
      <c r="AL137" s="50">
        <f t="shared" si="34"/>
        <v>1450</v>
      </c>
      <c r="AM137" s="50">
        <f t="shared" si="34"/>
        <v>1454</v>
      </c>
      <c r="AN137" s="50">
        <f t="shared" si="34"/>
        <v>1459</v>
      </c>
      <c r="AO137" s="50">
        <f t="shared" si="34"/>
        <v>1461</v>
      </c>
      <c r="AP137" s="50">
        <f t="shared" si="34"/>
        <v>1575</v>
      </c>
      <c r="AQ137" s="50">
        <f t="shared" si="34"/>
        <v>1577</v>
      </c>
      <c r="AR137" s="50">
        <f t="shared" si="34"/>
        <v>1584</v>
      </c>
      <c r="AS137" s="50">
        <f t="shared" si="34"/>
        <v>1588</v>
      </c>
      <c r="AT137" s="50">
        <f t="shared" si="34"/>
        <v>1592</v>
      </c>
      <c r="AU137" s="50">
        <f t="shared" si="34"/>
        <v>1600</v>
      </c>
      <c r="AV137" s="16"/>
    </row>
    <row r="138" spans="4:48">
      <c r="D138" s="1" t="s">
        <v>268</v>
      </c>
      <c r="E138" s="1"/>
      <c r="F138" s="4" t="s">
        <v>169</v>
      </c>
      <c r="H138" s="17"/>
      <c r="I138" s="63">
        <v>0</v>
      </c>
      <c r="J138" s="50">
        <f t="shared" si="35"/>
        <v>0</v>
      </c>
      <c r="K138" s="50">
        <f t="shared" si="34"/>
        <v>0</v>
      </c>
      <c r="L138" s="50">
        <f t="shared" si="34"/>
        <v>0</v>
      </c>
      <c r="M138" s="50">
        <f t="shared" si="34"/>
        <v>0</v>
      </c>
      <c r="N138" s="50">
        <f t="shared" si="34"/>
        <v>0</v>
      </c>
      <c r="O138" s="50">
        <f t="shared" si="34"/>
        <v>0</v>
      </c>
      <c r="P138" s="50">
        <f t="shared" si="34"/>
        <v>0</v>
      </c>
      <c r="Q138" s="50">
        <f t="shared" si="34"/>
        <v>12</v>
      </c>
      <c r="R138" s="50">
        <f t="shared" si="34"/>
        <v>12</v>
      </c>
      <c r="S138" s="50">
        <f t="shared" si="34"/>
        <v>24</v>
      </c>
      <c r="T138" s="50">
        <f t="shared" si="34"/>
        <v>59</v>
      </c>
      <c r="U138" s="50">
        <f t="shared" si="34"/>
        <v>89</v>
      </c>
      <c r="V138" s="50">
        <f t="shared" si="34"/>
        <v>119</v>
      </c>
      <c r="W138" s="50">
        <f t="shared" si="34"/>
        <v>195</v>
      </c>
      <c r="X138" s="50">
        <f t="shared" si="34"/>
        <v>325</v>
      </c>
      <c r="Y138" s="50">
        <f t="shared" si="34"/>
        <v>456</v>
      </c>
      <c r="Z138" s="50">
        <f t="shared" si="34"/>
        <v>587</v>
      </c>
      <c r="AA138" s="50">
        <f t="shared" si="34"/>
        <v>718</v>
      </c>
      <c r="AB138" s="50">
        <f t="shared" si="34"/>
        <v>852</v>
      </c>
      <c r="AC138" s="50">
        <f t="shared" si="34"/>
        <v>1114</v>
      </c>
      <c r="AD138" s="50">
        <f t="shared" si="34"/>
        <v>1314</v>
      </c>
      <c r="AE138" s="50">
        <f t="shared" si="34"/>
        <v>1317</v>
      </c>
      <c r="AF138" s="50">
        <f t="shared" si="34"/>
        <v>1318</v>
      </c>
      <c r="AG138" s="50">
        <f t="shared" si="34"/>
        <v>1431</v>
      </c>
      <c r="AH138" s="50">
        <f t="shared" si="34"/>
        <v>1431</v>
      </c>
      <c r="AI138" s="50">
        <f t="shared" si="34"/>
        <v>1436</v>
      </c>
      <c r="AJ138" s="50">
        <f t="shared" si="34"/>
        <v>1439</v>
      </c>
      <c r="AK138" s="50">
        <f t="shared" si="34"/>
        <v>1442</v>
      </c>
      <c r="AL138" s="50">
        <f t="shared" si="34"/>
        <v>1448</v>
      </c>
      <c r="AM138" s="50">
        <f t="shared" si="34"/>
        <v>1450</v>
      </c>
      <c r="AN138" s="50">
        <f t="shared" si="34"/>
        <v>1454</v>
      </c>
      <c r="AO138" s="50">
        <f t="shared" si="34"/>
        <v>1459</v>
      </c>
      <c r="AP138" s="50">
        <f t="shared" si="34"/>
        <v>1461</v>
      </c>
      <c r="AQ138" s="50">
        <f t="shared" si="34"/>
        <v>1575</v>
      </c>
      <c r="AR138" s="50">
        <f t="shared" si="34"/>
        <v>1577</v>
      </c>
      <c r="AS138" s="50">
        <f t="shared" si="34"/>
        <v>1584</v>
      </c>
      <c r="AT138" s="50">
        <f t="shared" si="34"/>
        <v>1588</v>
      </c>
      <c r="AU138" s="50">
        <f t="shared" si="34"/>
        <v>1592</v>
      </c>
      <c r="AV138" s="16"/>
    </row>
    <row r="139" spans="4:48">
      <c r="D139" s="1" t="s">
        <v>269</v>
      </c>
      <c r="E139" s="1"/>
      <c r="F139" s="4" t="s">
        <v>169</v>
      </c>
      <c r="H139" s="17"/>
      <c r="I139" s="63">
        <v>0</v>
      </c>
      <c r="J139" s="50">
        <f t="shared" si="35"/>
        <v>0</v>
      </c>
      <c r="K139" s="50">
        <f t="shared" si="34"/>
        <v>0</v>
      </c>
      <c r="L139" s="50">
        <f t="shared" si="34"/>
        <v>0</v>
      </c>
      <c r="M139" s="50">
        <f t="shared" si="34"/>
        <v>0</v>
      </c>
      <c r="N139" s="50">
        <f t="shared" si="34"/>
        <v>0</v>
      </c>
      <c r="O139" s="50">
        <f t="shared" si="34"/>
        <v>0</v>
      </c>
      <c r="P139" s="50">
        <f t="shared" si="34"/>
        <v>0</v>
      </c>
      <c r="Q139" s="50">
        <f t="shared" si="34"/>
        <v>0</v>
      </c>
      <c r="R139" s="50">
        <f t="shared" si="34"/>
        <v>12</v>
      </c>
      <c r="S139" s="50">
        <f t="shared" si="34"/>
        <v>12</v>
      </c>
      <c r="T139" s="50">
        <f t="shared" si="34"/>
        <v>24</v>
      </c>
      <c r="U139" s="50">
        <f t="shared" si="34"/>
        <v>59</v>
      </c>
      <c r="V139" s="50">
        <f t="shared" si="34"/>
        <v>89</v>
      </c>
      <c r="W139" s="50">
        <f t="shared" si="34"/>
        <v>119</v>
      </c>
      <c r="X139" s="50">
        <f t="shared" si="34"/>
        <v>195</v>
      </c>
      <c r="Y139" s="50">
        <f t="shared" si="34"/>
        <v>325</v>
      </c>
      <c r="Z139" s="50">
        <f t="shared" si="34"/>
        <v>456</v>
      </c>
      <c r="AA139" s="50">
        <f t="shared" si="34"/>
        <v>587</v>
      </c>
      <c r="AB139" s="50">
        <f t="shared" si="34"/>
        <v>718</v>
      </c>
      <c r="AC139" s="50">
        <f t="shared" si="34"/>
        <v>852</v>
      </c>
      <c r="AD139" s="50">
        <f t="shared" si="34"/>
        <v>1114</v>
      </c>
      <c r="AE139" s="50">
        <f t="shared" si="34"/>
        <v>1314</v>
      </c>
      <c r="AF139" s="50">
        <f t="shared" si="34"/>
        <v>1317</v>
      </c>
      <c r="AG139" s="50">
        <f t="shared" si="34"/>
        <v>1318</v>
      </c>
      <c r="AH139" s="50">
        <f t="shared" si="34"/>
        <v>1431</v>
      </c>
      <c r="AI139" s="50">
        <f t="shared" si="34"/>
        <v>1431</v>
      </c>
      <c r="AJ139" s="50">
        <f t="shared" si="34"/>
        <v>1436</v>
      </c>
      <c r="AK139" s="50">
        <f t="shared" si="34"/>
        <v>1439</v>
      </c>
      <c r="AL139" s="50">
        <f t="shared" si="34"/>
        <v>1442</v>
      </c>
      <c r="AM139" s="50">
        <f t="shared" si="34"/>
        <v>1448</v>
      </c>
      <c r="AN139" s="50">
        <f t="shared" si="34"/>
        <v>1450</v>
      </c>
      <c r="AO139" s="50">
        <f t="shared" si="34"/>
        <v>1454</v>
      </c>
      <c r="AP139" s="50">
        <f t="shared" si="34"/>
        <v>1459</v>
      </c>
      <c r="AQ139" s="50">
        <f t="shared" si="34"/>
        <v>1461</v>
      </c>
      <c r="AR139" s="50">
        <f t="shared" si="34"/>
        <v>1575</v>
      </c>
      <c r="AS139" s="50">
        <f t="shared" si="34"/>
        <v>1577</v>
      </c>
      <c r="AT139" s="50">
        <f t="shared" si="34"/>
        <v>1584</v>
      </c>
      <c r="AU139" s="50">
        <f t="shared" si="34"/>
        <v>1588</v>
      </c>
      <c r="AV139" s="16"/>
    </row>
    <row r="140" spans="4:48">
      <c r="D140" s="1" t="s">
        <v>270</v>
      </c>
      <c r="E140" s="1"/>
      <c r="F140" s="4" t="s">
        <v>169</v>
      </c>
      <c r="H140" s="17"/>
      <c r="I140" s="63">
        <v>0</v>
      </c>
      <c r="J140" s="50">
        <f t="shared" si="35"/>
        <v>0</v>
      </c>
      <c r="K140" s="50">
        <f t="shared" si="34"/>
        <v>0</v>
      </c>
      <c r="L140" s="50">
        <f t="shared" si="34"/>
        <v>0</v>
      </c>
      <c r="M140" s="50">
        <f t="shared" si="34"/>
        <v>0</v>
      </c>
      <c r="N140" s="50">
        <f t="shared" si="34"/>
        <v>0</v>
      </c>
      <c r="O140" s="50">
        <f t="shared" si="34"/>
        <v>0</v>
      </c>
      <c r="P140" s="50">
        <f t="shared" si="34"/>
        <v>0</v>
      </c>
      <c r="Q140" s="50">
        <f t="shared" si="34"/>
        <v>0</v>
      </c>
      <c r="R140" s="50">
        <f t="shared" si="34"/>
        <v>0</v>
      </c>
      <c r="S140" s="50">
        <f t="shared" si="34"/>
        <v>12</v>
      </c>
      <c r="T140" s="50">
        <f t="shared" si="34"/>
        <v>12</v>
      </c>
      <c r="U140" s="50">
        <f t="shared" si="34"/>
        <v>24</v>
      </c>
      <c r="V140" s="50">
        <f t="shared" si="34"/>
        <v>59</v>
      </c>
      <c r="W140" s="50">
        <f t="shared" si="34"/>
        <v>89</v>
      </c>
      <c r="X140" s="50">
        <f t="shared" si="34"/>
        <v>119</v>
      </c>
      <c r="Y140" s="50">
        <f t="shared" si="34"/>
        <v>195</v>
      </c>
      <c r="Z140" s="50">
        <f t="shared" si="34"/>
        <v>325</v>
      </c>
      <c r="AA140" s="50">
        <f t="shared" si="34"/>
        <v>456</v>
      </c>
      <c r="AB140" s="50">
        <f t="shared" si="34"/>
        <v>587</v>
      </c>
      <c r="AC140" s="50">
        <f t="shared" si="34"/>
        <v>718</v>
      </c>
      <c r="AD140" s="50">
        <f t="shared" si="34"/>
        <v>852</v>
      </c>
      <c r="AE140" s="50">
        <f t="shared" si="34"/>
        <v>1114</v>
      </c>
      <c r="AF140" s="50">
        <f t="shared" si="34"/>
        <v>1314</v>
      </c>
      <c r="AG140" s="50">
        <f t="shared" si="34"/>
        <v>1317</v>
      </c>
      <c r="AH140" s="50">
        <f t="shared" si="34"/>
        <v>1318</v>
      </c>
      <c r="AI140" s="50">
        <f t="shared" si="34"/>
        <v>1431</v>
      </c>
      <c r="AJ140" s="50">
        <f t="shared" si="34"/>
        <v>1431</v>
      </c>
      <c r="AK140" s="50">
        <f t="shared" si="34"/>
        <v>1436</v>
      </c>
      <c r="AL140" s="50">
        <f t="shared" si="34"/>
        <v>1439</v>
      </c>
      <c r="AM140" s="50">
        <f t="shared" si="34"/>
        <v>1442</v>
      </c>
      <c r="AN140" s="50">
        <f t="shared" si="34"/>
        <v>1448</v>
      </c>
      <c r="AO140" s="50">
        <f t="shared" si="34"/>
        <v>1450</v>
      </c>
      <c r="AP140" s="50">
        <f t="shared" si="34"/>
        <v>1454</v>
      </c>
      <c r="AQ140" s="50">
        <f t="shared" si="34"/>
        <v>1459</v>
      </c>
      <c r="AR140" s="50">
        <f t="shared" si="34"/>
        <v>1461</v>
      </c>
      <c r="AS140" s="50">
        <f t="shared" si="34"/>
        <v>1575</v>
      </c>
      <c r="AT140" s="50">
        <f t="shared" si="34"/>
        <v>1577</v>
      </c>
      <c r="AU140" s="50">
        <f t="shared" si="34"/>
        <v>1584</v>
      </c>
      <c r="AV140" s="16"/>
    </row>
    <row r="141" spans="4:48">
      <c r="D141" s="1" t="s">
        <v>271</v>
      </c>
      <c r="E141" s="1"/>
      <c r="F141" s="4" t="s">
        <v>169</v>
      </c>
      <c r="H141" s="17"/>
      <c r="I141" s="63">
        <v>0</v>
      </c>
      <c r="J141" s="50">
        <f t="shared" si="35"/>
        <v>0</v>
      </c>
      <c r="K141" s="50">
        <f t="shared" si="34"/>
        <v>0</v>
      </c>
      <c r="L141" s="50">
        <f t="shared" si="34"/>
        <v>0</v>
      </c>
      <c r="M141" s="50">
        <f t="shared" si="34"/>
        <v>0</v>
      </c>
      <c r="N141" s="50">
        <f t="shared" si="34"/>
        <v>0</v>
      </c>
      <c r="O141" s="50">
        <f t="shared" si="34"/>
        <v>0</v>
      </c>
      <c r="P141" s="50">
        <f t="shared" si="34"/>
        <v>0</v>
      </c>
      <c r="Q141" s="50">
        <f t="shared" si="34"/>
        <v>0</v>
      </c>
      <c r="R141" s="50">
        <f t="shared" si="34"/>
        <v>0</v>
      </c>
      <c r="S141" s="50">
        <f t="shared" si="34"/>
        <v>0</v>
      </c>
      <c r="T141" s="50">
        <f t="shared" si="34"/>
        <v>12</v>
      </c>
      <c r="U141" s="50">
        <f t="shared" si="34"/>
        <v>12</v>
      </c>
      <c r="V141" s="50">
        <f t="shared" si="34"/>
        <v>24</v>
      </c>
      <c r="W141" s="50">
        <f t="shared" si="34"/>
        <v>59</v>
      </c>
      <c r="X141" s="50">
        <f t="shared" si="34"/>
        <v>89</v>
      </c>
      <c r="Y141" s="50">
        <f t="shared" si="34"/>
        <v>119</v>
      </c>
      <c r="Z141" s="50">
        <f t="shared" si="34"/>
        <v>195</v>
      </c>
      <c r="AA141" s="50">
        <f t="shared" si="34"/>
        <v>325</v>
      </c>
      <c r="AB141" s="50">
        <f t="shared" si="34"/>
        <v>456</v>
      </c>
      <c r="AC141" s="50">
        <f t="shared" si="34"/>
        <v>587</v>
      </c>
      <c r="AD141" s="50">
        <f t="shared" si="34"/>
        <v>718</v>
      </c>
      <c r="AE141" s="50">
        <f t="shared" si="34"/>
        <v>852</v>
      </c>
      <c r="AF141" s="50">
        <f t="shared" si="34"/>
        <v>1114</v>
      </c>
      <c r="AG141" s="50">
        <f t="shared" si="34"/>
        <v>1314</v>
      </c>
      <c r="AH141" s="50">
        <f t="shared" si="34"/>
        <v>1317</v>
      </c>
      <c r="AI141" s="50">
        <f t="shared" si="34"/>
        <v>1318</v>
      </c>
      <c r="AJ141" s="50">
        <f t="shared" si="34"/>
        <v>1431</v>
      </c>
      <c r="AK141" s="50">
        <f t="shared" si="34"/>
        <v>1431</v>
      </c>
      <c r="AL141" s="50">
        <f t="shared" si="34"/>
        <v>1436</v>
      </c>
      <c r="AM141" s="50">
        <f t="shared" si="34"/>
        <v>1439</v>
      </c>
      <c r="AN141" s="50">
        <f t="shared" si="34"/>
        <v>1442</v>
      </c>
      <c r="AO141" s="50">
        <f t="shared" si="34"/>
        <v>1448</v>
      </c>
      <c r="AP141" s="50">
        <f t="shared" si="34"/>
        <v>1450</v>
      </c>
      <c r="AQ141" s="50">
        <f t="shared" si="34"/>
        <v>1454</v>
      </c>
      <c r="AR141" s="50">
        <f t="shared" si="34"/>
        <v>1459</v>
      </c>
      <c r="AS141" s="50">
        <f t="shared" si="34"/>
        <v>1461</v>
      </c>
      <c r="AT141" s="50">
        <f t="shared" si="34"/>
        <v>1575</v>
      </c>
      <c r="AU141" s="50">
        <f t="shared" si="34"/>
        <v>1577</v>
      </c>
      <c r="AV141" s="16"/>
    </row>
    <row r="142" spans="4:48">
      <c r="D142" s="1" t="s">
        <v>272</v>
      </c>
      <c r="E142" s="1"/>
      <c r="F142" s="4" t="s">
        <v>169</v>
      </c>
      <c r="H142" s="17"/>
      <c r="I142" s="63">
        <v>0</v>
      </c>
      <c r="J142" s="50">
        <f t="shared" si="35"/>
        <v>0</v>
      </c>
      <c r="K142" s="50">
        <f t="shared" si="34"/>
        <v>0</v>
      </c>
      <c r="L142" s="50">
        <f t="shared" si="34"/>
        <v>0</v>
      </c>
      <c r="M142" s="50">
        <f t="shared" si="34"/>
        <v>0</v>
      </c>
      <c r="N142" s="50">
        <f t="shared" si="34"/>
        <v>0</v>
      </c>
      <c r="O142" s="50">
        <f t="shared" si="34"/>
        <v>0</v>
      </c>
      <c r="P142" s="50">
        <f t="shared" si="34"/>
        <v>0</v>
      </c>
      <c r="Q142" s="50">
        <f t="shared" si="34"/>
        <v>0</v>
      </c>
      <c r="R142" s="50">
        <f t="shared" si="34"/>
        <v>0</v>
      </c>
      <c r="S142" s="50">
        <f t="shared" si="34"/>
        <v>0</v>
      </c>
      <c r="T142" s="50">
        <f t="shared" si="34"/>
        <v>0</v>
      </c>
      <c r="U142" s="50">
        <f t="shared" si="34"/>
        <v>12</v>
      </c>
      <c r="V142" s="50">
        <f t="shared" si="34"/>
        <v>12</v>
      </c>
      <c r="W142" s="50">
        <f t="shared" si="34"/>
        <v>24</v>
      </c>
      <c r="X142" s="50">
        <f t="shared" si="34"/>
        <v>59</v>
      </c>
      <c r="Y142" s="50">
        <f t="shared" si="34"/>
        <v>89</v>
      </c>
      <c r="Z142" s="50">
        <f t="shared" si="34"/>
        <v>119</v>
      </c>
      <c r="AA142" s="50">
        <f t="shared" si="34"/>
        <v>195</v>
      </c>
      <c r="AB142" s="50">
        <f t="shared" si="34"/>
        <v>325</v>
      </c>
      <c r="AC142" s="50">
        <f t="shared" si="34"/>
        <v>456</v>
      </c>
      <c r="AD142" s="50">
        <f t="shared" si="34"/>
        <v>587</v>
      </c>
      <c r="AE142" s="50">
        <f t="shared" si="34"/>
        <v>718</v>
      </c>
      <c r="AF142" s="50">
        <f t="shared" si="34"/>
        <v>852</v>
      </c>
      <c r="AG142" s="50">
        <f t="shared" si="34"/>
        <v>1114</v>
      </c>
      <c r="AH142" s="50">
        <f t="shared" si="34"/>
        <v>1314</v>
      </c>
      <c r="AI142" s="50">
        <f t="shared" si="34"/>
        <v>1317</v>
      </c>
      <c r="AJ142" s="50">
        <f t="shared" si="34"/>
        <v>1318</v>
      </c>
      <c r="AK142" s="50">
        <f t="shared" si="34"/>
        <v>1431</v>
      </c>
      <c r="AL142" s="50">
        <f t="shared" si="34"/>
        <v>1431</v>
      </c>
      <c r="AM142" s="50">
        <f t="shared" si="34"/>
        <v>1436</v>
      </c>
      <c r="AN142" s="50">
        <f t="shared" si="34"/>
        <v>1439</v>
      </c>
      <c r="AO142" s="50">
        <f t="shared" si="34"/>
        <v>1442</v>
      </c>
      <c r="AP142" s="50">
        <f t="shared" si="34"/>
        <v>1448</v>
      </c>
      <c r="AQ142" s="50">
        <f t="shared" si="34"/>
        <v>1450</v>
      </c>
      <c r="AR142" s="50">
        <f t="shared" si="34"/>
        <v>1454</v>
      </c>
      <c r="AS142" s="50">
        <f t="shared" si="34"/>
        <v>1459</v>
      </c>
      <c r="AT142" s="50">
        <f t="shared" si="34"/>
        <v>1461</v>
      </c>
      <c r="AU142" s="50">
        <f t="shared" si="34"/>
        <v>1575</v>
      </c>
      <c r="AV142" s="16"/>
    </row>
    <row r="143" spans="4:48">
      <c r="D143" s="1" t="s">
        <v>273</v>
      </c>
      <c r="E143" s="1"/>
      <c r="F143" s="4" t="s">
        <v>169</v>
      </c>
      <c r="H143" s="17"/>
      <c r="I143" s="63">
        <v>0</v>
      </c>
      <c r="J143" s="50">
        <f t="shared" si="35"/>
        <v>0</v>
      </c>
      <c r="K143" s="50">
        <f t="shared" si="34"/>
        <v>0</v>
      </c>
      <c r="L143" s="50">
        <f t="shared" si="34"/>
        <v>0</v>
      </c>
      <c r="M143" s="50">
        <f t="shared" si="34"/>
        <v>0</v>
      </c>
      <c r="N143" s="50">
        <f t="shared" si="34"/>
        <v>0</v>
      </c>
      <c r="O143" s="50">
        <f t="shared" si="34"/>
        <v>0</v>
      </c>
      <c r="P143" s="50">
        <f t="shared" si="34"/>
        <v>0</v>
      </c>
      <c r="Q143" s="50">
        <f t="shared" si="34"/>
        <v>0</v>
      </c>
      <c r="R143" s="50">
        <f t="shared" si="34"/>
        <v>0</v>
      </c>
      <c r="S143" s="50">
        <f t="shared" si="34"/>
        <v>0</v>
      </c>
      <c r="T143" s="50">
        <f t="shared" si="34"/>
        <v>0</v>
      </c>
      <c r="U143" s="50">
        <f t="shared" si="34"/>
        <v>0</v>
      </c>
      <c r="V143" s="50">
        <f t="shared" ref="V143:AU144" si="36">U142</f>
        <v>12</v>
      </c>
      <c r="W143" s="50">
        <f t="shared" si="36"/>
        <v>12</v>
      </c>
      <c r="X143" s="50">
        <f t="shared" si="36"/>
        <v>24</v>
      </c>
      <c r="Y143" s="50">
        <f t="shared" si="36"/>
        <v>59</v>
      </c>
      <c r="Z143" s="50">
        <f t="shared" si="36"/>
        <v>89</v>
      </c>
      <c r="AA143" s="50">
        <f t="shared" si="36"/>
        <v>119</v>
      </c>
      <c r="AB143" s="50">
        <f t="shared" si="36"/>
        <v>195</v>
      </c>
      <c r="AC143" s="50">
        <f t="shared" si="36"/>
        <v>325</v>
      </c>
      <c r="AD143" s="50">
        <f t="shared" si="36"/>
        <v>456</v>
      </c>
      <c r="AE143" s="50">
        <f t="shared" si="36"/>
        <v>587</v>
      </c>
      <c r="AF143" s="50">
        <f t="shared" si="36"/>
        <v>718</v>
      </c>
      <c r="AG143" s="50">
        <f t="shared" si="36"/>
        <v>852</v>
      </c>
      <c r="AH143" s="50">
        <f t="shared" si="36"/>
        <v>1114</v>
      </c>
      <c r="AI143" s="50">
        <f t="shared" si="36"/>
        <v>1314</v>
      </c>
      <c r="AJ143" s="50">
        <f t="shared" si="36"/>
        <v>1317</v>
      </c>
      <c r="AK143" s="50">
        <f t="shared" si="36"/>
        <v>1318</v>
      </c>
      <c r="AL143" s="50">
        <f t="shared" si="36"/>
        <v>1431</v>
      </c>
      <c r="AM143" s="50">
        <f t="shared" si="36"/>
        <v>1431</v>
      </c>
      <c r="AN143" s="50">
        <f t="shared" si="36"/>
        <v>1436</v>
      </c>
      <c r="AO143" s="50">
        <f t="shared" si="36"/>
        <v>1439</v>
      </c>
      <c r="AP143" s="50">
        <f t="shared" si="36"/>
        <v>1442</v>
      </c>
      <c r="AQ143" s="50">
        <f t="shared" si="36"/>
        <v>1448</v>
      </c>
      <c r="AR143" s="50">
        <f t="shared" si="36"/>
        <v>1450</v>
      </c>
      <c r="AS143" s="50">
        <f t="shared" si="36"/>
        <v>1454</v>
      </c>
      <c r="AT143" s="50">
        <f t="shared" si="36"/>
        <v>1459</v>
      </c>
      <c r="AU143" s="50">
        <f t="shared" si="36"/>
        <v>1461</v>
      </c>
      <c r="AV143" s="16"/>
    </row>
    <row r="144" spans="4:48">
      <c r="D144" s="1" t="s">
        <v>274</v>
      </c>
      <c r="E144" s="1"/>
      <c r="F144" s="4" t="s">
        <v>169</v>
      </c>
      <c r="H144" s="17"/>
      <c r="I144" s="63">
        <v>0</v>
      </c>
      <c r="J144" s="50">
        <f t="shared" si="35"/>
        <v>0</v>
      </c>
      <c r="K144" s="50">
        <f t="shared" si="35"/>
        <v>0</v>
      </c>
      <c r="L144" s="50">
        <f t="shared" si="35"/>
        <v>0</v>
      </c>
      <c r="M144" s="50">
        <f t="shared" si="35"/>
        <v>0</v>
      </c>
      <c r="N144" s="50">
        <f t="shared" si="35"/>
        <v>0</v>
      </c>
      <c r="O144" s="50">
        <f t="shared" si="35"/>
        <v>0</v>
      </c>
      <c r="P144" s="50">
        <f t="shared" si="35"/>
        <v>0</v>
      </c>
      <c r="Q144" s="50">
        <f t="shared" si="35"/>
        <v>0</v>
      </c>
      <c r="R144" s="50">
        <f t="shared" si="35"/>
        <v>0</v>
      </c>
      <c r="S144" s="50">
        <f t="shared" si="35"/>
        <v>0</v>
      </c>
      <c r="T144" s="50">
        <f t="shared" si="35"/>
        <v>0</v>
      </c>
      <c r="U144" s="50">
        <f t="shared" si="35"/>
        <v>0</v>
      </c>
      <c r="V144" s="50">
        <f t="shared" si="35"/>
        <v>0</v>
      </c>
      <c r="W144" s="50">
        <f t="shared" si="35"/>
        <v>12</v>
      </c>
      <c r="X144" s="50">
        <f t="shared" si="35"/>
        <v>12</v>
      </c>
      <c r="Y144" s="50">
        <f t="shared" si="35"/>
        <v>24</v>
      </c>
      <c r="Z144" s="50">
        <f t="shared" si="36"/>
        <v>59</v>
      </c>
      <c r="AA144" s="50">
        <f t="shared" si="36"/>
        <v>89</v>
      </c>
      <c r="AB144" s="50">
        <f t="shared" si="36"/>
        <v>119</v>
      </c>
      <c r="AC144" s="50">
        <f t="shared" si="36"/>
        <v>195</v>
      </c>
      <c r="AD144" s="50">
        <f t="shared" si="36"/>
        <v>325</v>
      </c>
      <c r="AE144" s="50">
        <f t="shared" si="36"/>
        <v>456</v>
      </c>
      <c r="AF144" s="50">
        <f t="shared" si="36"/>
        <v>587</v>
      </c>
      <c r="AG144" s="50">
        <f t="shared" si="36"/>
        <v>718</v>
      </c>
      <c r="AH144" s="50">
        <f t="shared" si="36"/>
        <v>852</v>
      </c>
      <c r="AI144" s="50">
        <f t="shared" si="36"/>
        <v>1114</v>
      </c>
      <c r="AJ144" s="50">
        <f t="shared" si="36"/>
        <v>1314</v>
      </c>
      <c r="AK144" s="50">
        <f t="shared" si="36"/>
        <v>1317</v>
      </c>
      <c r="AL144" s="50">
        <f t="shared" si="36"/>
        <v>1318</v>
      </c>
      <c r="AM144" s="50">
        <f t="shared" si="36"/>
        <v>1431</v>
      </c>
      <c r="AN144" s="50">
        <f t="shared" si="36"/>
        <v>1431</v>
      </c>
      <c r="AO144" s="50">
        <f t="shared" si="36"/>
        <v>1436</v>
      </c>
      <c r="AP144" s="50">
        <f t="shared" si="36"/>
        <v>1439</v>
      </c>
      <c r="AQ144" s="50">
        <f t="shared" si="36"/>
        <v>1442</v>
      </c>
      <c r="AR144" s="50">
        <f t="shared" si="36"/>
        <v>1448</v>
      </c>
      <c r="AS144" s="50">
        <f t="shared" si="36"/>
        <v>1450</v>
      </c>
      <c r="AT144" s="50">
        <f t="shared" si="36"/>
        <v>1454</v>
      </c>
      <c r="AU144" s="50">
        <f t="shared" si="36"/>
        <v>1459</v>
      </c>
      <c r="AV144" s="16"/>
    </row>
    <row r="145" spans="4:48">
      <c r="H145" s="17"/>
      <c r="AV145" s="16"/>
    </row>
    <row r="146" spans="4:48">
      <c r="D146" s="1" t="s">
        <v>275</v>
      </c>
      <c r="F146" s="4" t="s">
        <v>169</v>
      </c>
      <c r="H146" s="17"/>
      <c r="I146" s="50">
        <f>SUM(I135:I144)</f>
        <v>0</v>
      </c>
      <c r="J146" s="50">
        <f>SUM(J135:J144)</f>
        <v>0</v>
      </c>
      <c r="K146" s="50">
        <f t="shared" ref="K146:AU146" si="37">SUM(K135:K144)</f>
        <v>0</v>
      </c>
      <c r="L146" s="50">
        <f t="shared" si="37"/>
        <v>0</v>
      </c>
      <c r="M146" s="50">
        <f t="shared" si="37"/>
        <v>0</v>
      </c>
      <c r="N146" s="50">
        <f t="shared" si="37"/>
        <v>12</v>
      </c>
      <c r="O146" s="50">
        <f t="shared" si="37"/>
        <v>24</v>
      </c>
      <c r="P146" s="50">
        <f t="shared" si="37"/>
        <v>48</v>
      </c>
      <c r="Q146" s="50">
        <f t="shared" si="37"/>
        <v>107</v>
      </c>
      <c r="R146" s="50">
        <f t="shared" si="37"/>
        <v>196</v>
      </c>
      <c r="S146" s="50">
        <f t="shared" si="37"/>
        <v>315</v>
      </c>
      <c r="T146" s="50">
        <f t="shared" si="37"/>
        <v>510</v>
      </c>
      <c r="U146" s="50">
        <f t="shared" si="37"/>
        <v>835</v>
      </c>
      <c r="V146" s="50">
        <f t="shared" si="37"/>
        <v>1291</v>
      </c>
      <c r="W146" s="50">
        <f t="shared" si="37"/>
        <v>1878</v>
      </c>
      <c r="X146" s="50">
        <f t="shared" si="37"/>
        <v>2584</v>
      </c>
      <c r="Y146" s="50">
        <f t="shared" si="37"/>
        <v>3424</v>
      </c>
      <c r="Z146" s="50">
        <f t="shared" si="37"/>
        <v>4514</v>
      </c>
      <c r="AA146" s="50">
        <f t="shared" si="37"/>
        <v>5769</v>
      </c>
      <c r="AB146" s="50">
        <f t="shared" si="37"/>
        <v>6997</v>
      </c>
      <c r="AC146" s="50">
        <f t="shared" si="37"/>
        <v>8196</v>
      </c>
      <c r="AD146" s="50">
        <f t="shared" si="37"/>
        <v>9432</v>
      </c>
      <c r="AE146" s="50">
        <f t="shared" si="37"/>
        <v>10538</v>
      </c>
      <c r="AF146" s="50">
        <f t="shared" si="37"/>
        <v>11518</v>
      </c>
      <c r="AG146" s="50">
        <f t="shared" si="37"/>
        <v>12370</v>
      </c>
      <c r="AH146" s="50">
        <f t="shared" si="37"/>
        <v>13094</v>
      </c>
      <c r="AI146" s="50">
        <f t="shared" si="37"/>
        <v>13690</v>
      </c>
      <c r="AJ146" s="50">
        <f t="shared" si="37"/>
        <v>14026</v>
      </c>
      <c r="AK146" s="50">
        <f t="shared" si="37"/>
        <v>14166</v>
      </c>
      <c r="AL146" s="50">
        <f t="shared" si="37"/>
        <v>14308</v>
      </c>
      <c r="AM146" s="50">
        <f t="shared" si="37"/>
        <v>14451</v>
      </c>
      <c r="AN146" s="50">
        <f t="shared" si="37"/>
        <v>14595</v>
      </c>
      <c r="AO146" s="50">
        <f t="shared" si="37"/>
        <v>14741</v>
      </c>
      <c r="AP146" s="50">
        <f t="shared" si="37"/>
        <v>14889</v>
      </c>
      <c r="AQ146" s="50">
        <f t="shared" si="37"/>
        <v>15038</v>
      </c>
      <c r="AR146" s="50">
        <f t="shared" si="37"/>
        <v>15188</v>
      </c>
      <c r="AS146" s="50">
        <f t="shared" si="37"/>
        <v>15340</v>
      </c>
      <c r="AT146" s="50">
        <f t="shared" si="37"/>
        <v>15493</v>
      </c>
      <c r="AU146" s="50">
        <f t="shared" si="37"/>
        <v>15648</v>
      </c>
      <c r="AV146" s="16"/>
    </row>
    <row r="147" spans="4:48">
      <c r="H147" s="17"/>
      <c r="AV147" s="16"/>
    </row>
    <row r="148" spans="4:48">
      <c r="D148" s="1" t="s">
        <v>186</v>
      </c>
      <c r="F148" s="4" t="s">
        <v>169</v>
      </c>
      <c r="H148" s="17"/>
      <c r="I148" s="50">
        <f>'Base Fleet Plan'!I183+'Base Fleet Plan'!I196-I135</f>
        <v>1072</v>
      </c>
      <c r="J148" s="50">
        <f>'Base Fleet Plan'!J183+'Base Fleet Plan'!J196-J135</f>
        <v>1181</v>
      </c>
      <c r="K148" s="50">
        <f>'Base Fleet Plan'!K183+'Base Fleet Plan'!K196-K135</f>
        <v>1180</v>
      </c>
      <c r="L148" s="50">
        <f>'Base Fleet Plan'!L183+'Base Fleet Plan'!L196-L135</f>
        <v>1181</v>
      </c>
      <c r="M148" s="50">
        <f>'Base Fleet Plan'!M183+'Base Fleet Plan'!M196-M135</f>
        <v>1183</v>
      </c>
      <c r="N148" s="50">
        <f>'Base Fleet Plan'!N183+'Base Fleet Plan'!N196-N135</f>
        <v>1171</v>
      </c>
      <c r="O148" s="50">
        <f>'Base Fleet Plan'!O183+'Base Fleet Plan'!O196-O135</f>
        <v>1173</v>
      </c>
      <c r="P148" s="50">
        <f>'Base Fleet Plan'!P183+'Base Fleet Plan'!P196-P135</f>
        <v>1162</v>
      </c>
      <c r="Q148" s="50">
        <f>'Base Fleet Plan'!Q183+'Base Fleet Plan'!Q196-Q135</f>
        <v>1128</v>
      </c>
      <c r="R148" s="50">
        <f>'Base Fleet Plan'!R183+'Base Fleet Plan'!R196-R135</f>
        <v>1099</v>
      </c>
      <c r="S148" s="50">
        <f>'Base Fleet Plan'!S183+'Base Fleet Plan'!S196-S135</f>
        <v>1070</v>
      </c>
      <c r="T148" s="50">
        <f>'Base Fleet Plan'!T183+'Base Fleet Plan'!T196-T135</f>
        <v>1105</v>
      </c>
      <c r="U148" s="50">
        <f>'Base Fleet Plan'!U183+'Base Fleet Plan'!U196-U135</f>
        <v>974</v>
      </c>
      <c r="V148" s="50">
        <f>'Base Fleet Plan'!V183+'Base Fleet Plan'!V196-V135</f>
        <v>846</v>
      </c>
      <c r="W148" s="50">
        <f>'Base Fleet Plan'!W183+'Base Fleet Plan'!W196-W135</f>
        <v>718</v>
      </c>
      <c r="X148" s="50">
        <f>'Base Fleet Plan'!X183+'Base Fleet Plan'!X196-X135</f>
        <v>588</v>
      </c>
      <c r="Y148" s="50">
        <f>'Base Fleet Plan'!Y183+'Base Fleet Plan'!Y196-Y135</f>
        <v>458</v>
      </c>
      <c r="Z148" s="50">
        <f>'Base Fleet Plan'!Z183+'Base Fleet Plan'!Z196-Z135</f>
        <v>197</v>
      </c>
      <c r="AA148" s="50">
        <f>'Base Fleet Plan'!AA183+'Base Fleet Plan'!AA196-AA135</f>
        <v>0</v>
      </c>
      <c r="AB148" s="50">
        <f>'Base Fleet Plan'!AB183+'Base Fleet Plan'!AB196-AB135</f>
        <v>0</v>
      </c>
      <c r="AC148" s="50">
        <f>'Base Fleet Plan'!AC183+'Base Fleet Plan'!AC196-AC135</f>
        <v>0</v>
      </c>
      <c r="AD148" s="50">
        <f>'Base Fleet Plan'!AD183+'Base Fleet Plan'!AD196-AD135</f>
        <v>0</v>
      </c>
      <c r="AE148" s="50">
        <f>'Base Fleet Plan'!AE183+'Base Fleet Plan'!AE196-AE135</f>
        <v>0</v>
      </c>
      <c r="AF148" s="50">
        <f>'Base Fleet Plan'!AF183+'Base Fleet Plan'!AF196-AF135</f>
        <v>0</v>
      </c>
      <c r="AG148" s="50">
        <f>'Base Fleet Plan'!AG183+'Base Fleet Plan'!AG196-AG135</f>
        <v>0</v>
      </c>
      <c r="AH148" s="50">
        <f>'Base Fleet Plan'!AH183+'Base Fleet Plan'!AH196-AH135</f>
        <v>0</v>
      </c>
      <c r="AI148" s="50">
        <f>'Base Fleet Plan'!AI183+'Base Fleet Plan'!AI196-AI135</f>
        <v>0</v>
      </c>
      <c r="AJ148" s="50">
        <f>'Base Fleet Plan'!AJ183+'Base Fleet Plan'!AJ196-AJ135</f>
        <v>0</v>
      </c>
      <c r="AK148" s="50">
        <f>'Base Fleet Plan'!AK183+'Base Fleet Plan'!AK196-AK135</f>
        <v>0</v>
      </c>
      <c r="AL148" s="50">
        <f>'Base Fleet Plan'!AL183+'Base Fleet Plan'!AL196-AL135</f>
        <v>0</v>
      </c>
      <c r="AM148" s="50">
        <f>'Base Fleet Plan'!AM183+'Base Fleet Plan'!AM196-AM135</f>
        <v>0</v>
      </c>
      <c r="AN148" s="50">
        <f>'Base Fleet Plan'!AN183+'Base Fleet Plan'!AN196-AN135</f>
        <v>0</v>
      </c>
      <c r="AO148" s="50">
        <f>'Base Fleet Plan'!AO183+'Base Fleet Plan'!AO196-AO135</f>
        <v>0</v>
      </c>
      <c r="AP148" s="50">
        <f>'Base Fleet Plan'!AP183+'Base Fleet Plan'!AP196-AP135</f>
        <v>0</v>
      </c>
      <c r="AQ148" s="50">
        <f>'Base Fleet Plan'!AQ183+'Base Fleet Plan'!AQ196-AQ135</f>
        <v>0</v>
      </c>
      <c r="AR148" s="50">
        <f>'Base Fleet Plan'!AR183+'Base Fleet Plan'!AR196-AR135</f>
        <v>0</v>
      </c>
      <c r="AS148" s="50">
        <f>'Base Fleet Plan'!AS183+'Base Fleet Plan'!AS196-AS135</f>
        <v>0</v>
      </c>
      <c r="AT148" s="50">
        <f>'Base Fleet Plan'!AT183+'Base Fleet Plan'!AT196-AT135</f>
        <v>0</v>
      </c>
      <c r="AU148" s="50">
        <f>'Base Fleet Plan'!AU183+'Base Fleet Plan'!AU196-AU135</f>
        <v>0</v>
      </c>
      <c r="AV148" s="16"/>
    </row>
    <row r="149" spans="4:48">
      <c r="D149" s="1" t="s">
        <v>187</v>
      </c>
      <c r="F149" s="4" t="s">
        <v>169</v>
      </c>
      <c r="H149" s="17"/>
      <c r="I149" s="50">
        <f>'Base Fleet Plan'!I184+'Base Fleet Plan'!I197-I136</f>
        <v>1072</v>
      </c>
      <c r="J149" s="50">
        <f>'Base Fleet Plan'!J184+'Base Fleet Plan'!J197-J136</f>
        <v>1072</v>
      </c>
      <c r="K149" s="50">
        <f>'Base Fleet Plan'!K184+'Base Fleet Plan'!K197-K136</f>
        <v>1181</v>
      </c>
      <c r="L149" s="50">
        <f>'Base Fleet Plan'!L184+'Base Fleet Plan'!L197-L136</f>
        <v>1180</v>
      </c>
      <c r="M149" s="50">
        <f>'Base Fleet Plan'!M184+'Base Fleet Plan'!M197-M136</f>
        <v>1181</v>
      </c>
      <c r="N149" s="50">
        <f>'Base Fleet Plan'!N184+'Base Fleet Plan'!N197-N136</f>
        <v>1183</v>
      </c>
      <c r="O149" s="50">
        <f>'Base Fleet Plan'!O184+'Base Fleet Plan'!O197-O136</f>
        <v>1171</v>
      </c>
      <c r="P149" s="50">
        <f>'Base Fleet Plan'!P184+'Base Fleet Plan'!P197-P136</f>
        <v>1173</v>
      </c>
      <c r="Q149" s="50">
        <f>'Base Fleet Plan'!Q184+'Base Fleet Plan'!Q197-Q136</f>
        <v>1162</v>
      </c>
      <c r="R149" s="50">
        <f>'Base Fleet Plan'!R184+'Base Fleet Plan'!R197-R136</f>
        <v>1128</v>
      </c>
      <c r="S149" s="50">
        <f>'Base Fleet Plan'!S184+'Base Fleet Plan'!S197-S136</f>
        <v>1099</v>
      </c>
      <c r="T149" s="50">
        <f>'Base Fleet Plan'!T184+'Base Fleet Plan'!T197-T136</f>
        <v>1070</v>
      </c>
      <c r="U149" s="50">
        <f>'Base Fleet Plan'!U184+'Base Fleet Plan'!U197-U136</f>
        <v>1105</v>
      </c>
      <c r="V149" s="50">
        <f>'Base Fleet Plan'!V184+'Base Fleet Plan'!V197-V136</f>
        <v>974</v>
      </c>
      <c r="W149" s="50">
        <f>'Base Fleet Plan'!W184+'Base Fleet Plan'!W197-W136</f>
        <v>846</v>
      </c>
      <c r="X149" s="50">
        <f>'Base Fleet Plan'!X184+'Base Fleet Plan'!X197-X136</f>
        <v>718</v>
      </c>
      <c r="Y149" s="50">
        <f>'Base Fleet Plan'!Y184+'Base Fleet Plan'!Y197-Y136</f>
        <v>588</v>
      </c>
      <c r="Z149" s="50">
        <f>'Base Fleet Plan'!Z184+'Base Fleet Plan'!Z197-Z136</f>
        <v>458</v>
      </c>
      <c r="AA149" s="50">
        <f>'Base Fleet Plan'!AA184+'Base Fleet Plan'!AA197-AA136</f>
        <v>197</v>
      </c>
      <c r="AB149" s="50">
        <f>'Base Fleet Plan'!AB184+'Base Fleet Plan'!AB197-AB136</f>
        <v>0</v>
      </c>
      <c r="AC149" s="50">
        <f>'Base Fleet Plan'!AC184+'Base Fleet Plan'!AC197-AC136</f>
        <v>0</v>
      </c>
      <c r="AD149" s="50">
        <f>'Base Fleet Plan'!AD184+'Base Fleet Plan'!AD197-AD136</f>
        <v>0</v>
      </c>
      <c r="AE149" s="50">
        <f>'Base Fleet Plan'!AE184+'Base Fleet Plan'!AE197-AE136</f>
        <v>0</v>
      </c>
      <c r="AF149" s="50">
        <f>'Base Fleet Plan'!AF184+'Base Fleet Plan'!AF197-AF136</f>
        <v>0</v>
      </c>
      <c r="AG149" s="50">
        <f>'Base Fleet Plan'!AG184+'Base Fleet Plan'!AG197-AG136</f>
        <v>0</v>
      </c>
      <c r="AH149" s="50">
        <f>'Base Fleet Plan'!AH184+'Base Fleet Plan'!AH197-AH136</f>
        <v>0</v>
      </c>
      <c r="AI149" s="50">
        <f>'Base Fleet Plan'!AI184+'Base Fleet Plan'!AI197-AI136</f>
        <v>0</v>
      </c>
      <c r="AJ149" s="50">
        <f>'Base Fleet Plan'!AJ184+'Base Fleet Plan'!AJ197-AJ136</f>
        <v>0</v>
      </c>
      <c r="AK149" s="50">
        <f>'Base Fleet Plan'!AK184+'Base Fleet Plan'!AK197-AK136</f>
        <v>0</v>
      </c>
      <c r="AL149" s="50">
        <f>'Base Fleet Plan'!AL184+'Base Fleet Plan'!AL197-AL136</f>
        <v>0</v>
      </c>
      <c r="AM149" s="50">
        <f>'Base Fleet Plan'!AM184+'Base Fleet Plan'!AM197-AM136</f>
        <v>0</v>
      </c>
      <c r="AN149" s="50">
        <f>'Base Fleet Plan'!AN184+'Base Fleet Plan'!AN197-AN136</f>
        <v>0</v>
      </c>
      <c r="AO149" s="50">
        <f>'Base Fleet Plan'!AO184+'Base Fleet Plan'!AO197-AO136</f>
        <v>0</v>
      </c>
      <c r="AP149" s="50">
        <f>'Base Fleet Plan'!AP184+'Base Fleet Plan'!AP197-AP136</f>
        <v>0</v>
      </c>
      <c r="AQ149" s="50">
        <f>'Base Fleet Plan'!AQ184+'Base Fleet Plan'!AQ197-AQ136</f>
        <v>0</v>
      </c>
      <c r="AR149" s="50">
        <f>'Base Fleet Plan'!AR184+'Base Fleet Plan'!AR197-AR136</f>
        <v>0</v>
      </c>
      <c r="AS149" s="50">
        <f>'Base Fleet Plan'!AS184+'Base Fleet Plan'!AS197-AS136</f>
        <v>0</v>
      </c>
      <c r="AT149" s="50">
        <f>'Base Fleet Plan'!AT184+'Base Fleet Plan'!AT197-AT136</f>
        <v>0</v>
      </c>
      <c r="AU149" s="50">
        <f>'Base Fleet Plan'!AU184+'Base Fleet Plan'!AU197-AU136</f>
        <v>0</v>
      </c>
      <c r="AV149" s="16"/>
    </row>
    <row r="150" spans="4:48">
      <c r="D150" s="1" t="s">
        <v>188</v>
      </c>
      <c r="F150" s="4" t="s">
        <v>169</v>
      </c>
      <c r="H150" s="17"/>
      <c r="I150" s="50">
        <f>'Base Fleet Plan'!I185+'Base Fleet Plan'!I198-I137</f>
        <v>1072</v>
      </c>
      <c r="J150" s="50">
        <f>'Base Fleet Plan'!J185+'Base Fleet Plan'!J198-J137</f>
        <v>1072</v>
      </c>
      <c r="K150" s="50">
        <f>'Base Fleet Plan'!K185+'Base Fleet Plan'!K198-K137</f>
        <v>1072</v>
      </c>
      <c r="L150" s="50">
        <f>'Base Fleet Plan'!L185+'Base Fleet Plan'!L198-L137</f>
        <v>1181</v>
      </c>
      <c r="M150" s="50">
        <f>'Base Fleet Plan'!M185+'Base Fleet Plan'!M198-M137</f>
        <v>1180</v>
      </c>
      <c r="N150" s="50">
        <f>'Base Fleet Plan'!N185+'Base Fleet Plan'!N198-N137</f>
        <v>1181</v>
      </c>
      <c r="O150" s="50">
        <f>'Base Fleet Plan'!O185+'Base Fleet Plan'!O198-O137</f>
        <v>1183</v>
      </c>
      <c r="P150" s="50">
        <f>'Base Fleet Plan'!P185+'Base Fleet Plan'!P198-P137</f>
        <v>1171</v>
      </c>
      <c r="Q150" s="50">
        <f>'Base Fleet Plan'!Q185+'Base Fleet Plan'!Q198-Q137</f>
        <v>1173</v>
      </c>
      <c r="R150" s="50">
        <f>'Base Fleet Plan'!R185+'Base Fleet Plan'!R198-R137</f>
        <v>1162</v>
      </c>
      <c r="S150" s="50">
        <f>'Base Fleet Plan'!S185+'Base Fleet Plan'!S198-S137</f>
        <v>1128</v>
      </c>
      <c r="T150" s="50">
        <f>'Base Fleet Plan'!T185+'Base Fleet Plan'!T198-T137</f>
        <v>1099</v>
      </c>
      <c r="U150" s="50">
        <f>'Base Fleet Plan'!U185+'Base Fleet Plan'!U198-U137</f>
        <v>1070</v>
      </c>
      <c r="V150" s="50">
        <f>'Base Fleet Plan'!V185+'Base Fleet Plan'!V198-V137</f>
        <v>1105</v>
      </c>
      <c r="W150" s="50">
        <f>'Base Fleet Plan'!W185+'Base Fleet Plan'!W198-W137</f>
        <v>974</v>
      </c>
      <c r="X150" s="50">
        <f>'Base Fleet Plan'!X185+'Base Fleet Plan'!X198-X137</f>
        <v>846</v>
      </c>
      <c r="Y150" s="50">
        <f>'Base Fleet Plan'!Y185+'Base Fleet Plan'!Y198-Y137</f>
        <v>718</v>
      </c>
      <c r="Z150" s="50">
        <f>'Base Fleet Plan'!Z185+'Base Fleet Plan'!Z198-Z137</f>
        <v>588</v>
      </c>
      <c r="AA150" s="50">
        <f>'Base Fleet Plan'!AA185+'Base Fleet Plan'!AA198-AA137</f>
        <v>458</v>
      </c>
      <c r="AB150" s="50">
        <f>'Base Fleet Plan'!AB185+'Base Fleet Plan'!AB198-AB137</f>
        <v>197</v>
      </c>
      <c r="AC150" s="50">
        <f>'Base Fleet Plan'!AC185+'Base Fleet Plan'!AC198-AC137</f>
        <v>0</v>
      </c>
      <c r="AD150" s="50">
        <f>'Base Fleet Plan'!AD185+'Base Fleet Plan'!AD198-AD137</f>
        <v>0</v>
      </c>
      <c r="AE150" s="50">
        <f>'Base Fleet Plan'!AE185+'Base Fleet Plan'!AE198-AE137</f>
        <v>0</v>
      </c>
      <c r="AF150" s="50">
        <f>'Base Fleet Plan'!AF185+'Base Fleet Plan'!AF198-AF137</f>
        <v>0</v>
      </c>
      <c r="AG150" s="50">
        <f>'Base Fleet Plan'!AG185+'Base Fleet Plan'!AG198-AG137</f>
        <v>0</v>
      </c>
      <c r="AH150" s="50">
        <f>'Base Fleet Plan'!AH185+'Base Fleet Plan'!AH198-AH137</f>
        <v>0</v>
      </c>
      <c r="AI150" s="50">
        <f>'Base Fleet Plan'!AI185+'Base Fleet Plan'!AI198-AI137</f>
        <v>0</v>
      </c>
      <c r="AJ150" s="50">
        <f>'Base Fleet Plan'!AJ185+'Base Fleet Plan'!AJ198-AJ137</f>
        <v>0</v>
      </c>
      <c r="AK150" s="50">
        <f>'Base Fleet Plan'!AK185+'Base Fleet Plan'!AK198-AK137</f>
        <v>0</v>
      </c>
      <c r="AL150" s="50">
        <f>'Base Fleet Plan'!AL185+'Base Fleet Plan'!AL198-AL137</f>
        <v>0</v>
      </c>
      <c r="AM150" s="50">
        <f>'Base Fleet Plan'!AM185+'Base Fleet Plan'!AM198-AM137</f>
        <v>0</v>
      </c>
      <c r="AN150" s="50">
        <f>'Base Fleet Plan'!AN185+'Base Fleet Plan'!AN198-AN137</f>
        <v>0</v>
      </c>
      <c r="AO150" s="50">
        <f>'Base Fleet Plan'!AO185+'Base Fleet Plan'!AO198-AO137</f>
        <v>0</v>
      </c>
      <c r="AP150" s="50">
        <f>'Base Fleet Plan'!AP185+'Base Fleet Plan'!AP198-AP137</f>
        <v>0</v>
      </c>
      <c r="AQ150" s="50">
        <f>'Base Fleet Plan'!AQ185+'Base Fleet Plan'!AQ198-AQ137</f>
        <v>0</v>
      </c>
      <c r="AR150" s="50">
        <f>'Base Fleet Plan'!AR185+'Base Fleet Plan'!AR198-AR137</f>
        <v>0</v>
      </c>
      <c r="AS150" s="50">
        <f>'Base Fleet Plan'!AS185+'Base Fleet Plan'!AS198-AS137</f>
        <v>0</v>
      </c>
      <c r="AT150" s="50">
        <f>'Base Fleet Plan'!AT185+'Base Fleet Plan'!AT198-AT137</f>
        <v>0</v>
      </c>
      <c r="AU150" s="50">
        <f>'Base Fleet Plan'!AU185+'Base Fleet Plan'!AU198-AU137</f>
        <v>0</v>
      </c>
      <c r="AV150" s="16"/>
    </row>
    <row r="151" spans="4:48">
      <c r="D151" s="1" t="s">
        <v>189</v>
      </c>
      <c r="F151" s="4" t="s">
        <v>169</v>
      </c>
      <c r="H151" s="17"/>
      <c r="I151" s="50">
        <f>'Base Fleet Plan'!I186+'Base Fleet Plan'!I199-I138</f>
        <v>1072</v>
      </c>
      <c r="J151" s="50">
        <f>'Base Fleet Plan'!J186+'Base Fleet Plan'!J199-J138</f>
        <v>1072</v>
      </c>
      <c r="K151" s="50">
        <f>'Base Fleet Plan'!K186+'Base Fleet Plan'!K199-K138</f>
        <v>1072</v>
      </c>
      <c r="L151" s="50">
        <f>'Base Fleet Plan'!L186+'Base Fleet Plan'!L199-L138</f>
        <v>1072</v>
      </c>
      <c r="M151" s="50">
        <f>'Base Fleet Plan'!M186+'Base Fleet Plan'!M199-M138</f>
        <v>1181</v>
      </c>
      <c r="N151" s="50">
        <f>'Base Fleet Plan'!N186+'Base Fleet Plan'!N199-N138</f>
        <v>1180</v>
      </c>
      <c r="O151" s="50">
        <f>'Base Fleet Plan'!O186+'Base Fleet Plan'!O199-O138</f>
        <v>1181</v>
      </c>
      <c r="P151" s="50">
        <f>'Base Fleet Plan'!P186+'Base Fleet Plan'!P199-P138</f>
        <v>1183</v>
      </c>
      <c r="Q151" s="50">
        <f>'Base Fleet Plan'!Q186+'Base Fleet Plan'!Q199-Q138</f>
        <v>1171</v>
      </c>
      <c r="R151" s="50">
        <f>'Base Fleet Plan'!R186+'Base Fleet Plan'!R199-R138</f>
        <v>1173</v>
      </c>
      <c r="S151" s="50">
        <f>'Base Fleet Plan'!S186+'Base Fleet Plan'!S199-S138</f>
        <v>1162</v>
      </c>
      <c r="T151" s="50">
        <f>'Base Fleet Plan'!T186+'Base Fleet Plan'!T199-T138</f>
        <v>1128</v>
      </c>
      <c r="U151" s="50">
        <f>'Base Fleet Plan'!U186+'Base Fleet Plan'!U199-U138</f>
        <v>1099</v>
      </c>
      <c r="V151" s="50">
        <f>'Base Fleet Plan'!V186+'Base Fleet Plan'!V199-V138</f>
        <v>1070</v>
      </c>
      <c r="W151" s="50">
        <f>'Base Fleet Plan'!W186+'Base Fleet Plan'!W199-W138</f>
        <v>1105</v>
      </c>
      <c r="X151" s="50">
        <f>'Base Fleet Plan'!X186+'Base Fleet Plan'!X199-X138</f>
        <v>974</v>
      </c>
      <c r="Y151" s="50">
        <f>'Base Fleet Plan'!Y186+'Base Fleet Plan'!Y199-Y138</f>
        <v>846</v>
      </c>
      <c r="Z151" s="50">
        <f>'Base Fleet Plan'!Z186+'Base Fleet Plan'!Z199-Z138</f>
        <v>718</v>
      </c>
      <c r="AA151" s="50">
        <f>'Base Fleet Plan'!AA186+'Base Fleet Plan'!AA199-AA138</f>
        <v>588</v>
      </c>
      <c r="AB151" s="50">
        <f>'Base Fleet Plan'!AB186+'Base Fleet Plan'!AB199-AB138</f>
        <v>458</v>
      </c>
      <c r="AC151" s="50">
        <f>'Base Fleet Plan'!AC186+'Base Fleet Plan'!AC199-AC138</f>
        <v>197</v>
      </c>
      <c r="AD151" s="50">
        <f>'Base Fleet Plan'!AD186+'Base Fleet Plan'!AD199-AD138</f>
        <v>0</v>
      </c>
      <c r="AE151" s="50">
        <f>'Base Fleet Plan'!AE186+'Base Fleet Plan'!AE199-AE138</f>
        <v>0</v>
      </c>
      <c r="AF151" s="50">
        <f>'Base Fleet Plan'!AF186+'Base Fleet Plan'!AF199-AF138</f>
        <v>0</v>
      </c>
      <c r="AG151" s="50">
        <f>'Base Fleet Plan'!AG186+'Base Fleet Plan'!AG199-AG138</f>
        <v>0</v>
      </c>
      <c r="AH151" s="50">
        <f>'Base Fleet Plan'!AH186+'Base Fleet Plan'!AH199-AH138</f>
        <v>0</v>
      </c>
      <c r="AI151" s="50">
        <f>'Base Fleet Plan'!AI186+'Base Fleet Plan'!AI199-AI138</f>
        <v>0</v>
      </c>
      <c r="AJ151" s="50">
        <f>'Base Fleet Plan'!AJ186+'Base Fleet Plan'!AJ199-AJ138</f>
        <v>0</v>
      </c>
      <c r="AK151" s="50">
        <f>'Base Fleet Plan'!AK186+'Base Fleet Plan'!AK199-AK138</f>
        <v>0</v>
      </c>
      <c r="AL151" s="50">
        <f>'Base Fleet Plan'!AL186+'Base Fleet Plan'!AL199-AL138</f>
        <v>0</v>
      </c>
      <c r="AM151" s="50">
        <f>'Base Fleet Plan'!AM186+'Base Fleet Plan'!AM199-AM138</f>
        <v>0</v>
      </c>
      <c r="AN151" s="50">
        <f>'Base Fleet Plan'!AN186+'Base Fleet Plan'!AN199-AN138</f>
        <v>0</v>
      </c>
      <c r="AO151" s="50">
        <f>'Base Fleet Plan'!AO186+'Base Fleet Plan'!AO199-AO138</f>
        <v>0</v>
      </c>
      <c r="AP151" s="50">
        <f>'Base Fleet Plan'!AP186+'Base Fleet Plan'!AP199-AP138</f>
        <v>0</v>
      </c>
      <c r="AQ151" s="50">
        <f>'Base Fleet Plan'!AQ186+'Base Fleet Plan'!AQ199-AQ138</f>
        <v>0</v>
      </c>
      <c r="AR151" s="50">
        <f>'Base Fleet Plan'!AR186+'Base Fleet Plan'!AR199-AR138</f>
        <v>0</v>
      </c>
      <c r="AS151" s="50">
        <f>'Base Fleet Plan'!AS186+'Base Fleet Plan'!AS199-AS138</f>
        <v>0</v>
      </c>
      <c r="AT151" s="50">
        <f>'Base Fleet Plan'!AT186+'Base Fleet Plan'!AT199-AT138</f>
        <v>0</v>
      </c>
      <c r="AU151" s="50">
        <f>'Base Fleet Plan'!AU186+'Base Fleet Plan'!AU199-AU138</f>
        <v>0</v>
      </c>
      <c r="AV151" s="16"/>
    </row>
    <row r="152" spans="4:48">
      <c r="D152" s="1" t="s">
        <v>190</v>
      </c>
      <c r="F152" s="4" t="s">
        <v>169</v>
      </c>
      <c r="H152" s="17"/>
      <c r="I152" s="50">
        <f>'Base Fleet Plan'!I187+'Base Fleet Plan'!I200-I139</f>
        <v>1072</v>
      </c>
      <c r="J152" s="50">
        <f>'Base Fleet Plan'!J187+'Base Fleet Plan'!J200-J139</f>
        <v>1072</v>
      </c>
      <c r="K152" s="50">
        <f>'Base Fleet Plan'!K187+'Base Fleet Plan'!K200-K139</f>
        <v>1072</v>
      </c>
      <c r="L152" s="50">
        <f>'Base Fleet Plan'!L187+'Base Fleet Plan'!L200-L139</f>
        <v>1072</v>
      </c>
      <c r="M152" s="50">
        <f>'Base Fleet Plan'!M187+'Base Fleet Plan'!M200-M139</f>
        <v>1072</v>
      </c>
      <c r="N152" s="50">
        <f>'Base Fleet Plan'!N187+'Base Fleet Plan'!N200-N139</f>
        <v>1181</v>
      </c>
      <c r="O152" s="50">
        <f>'Base Fleet Plan'!O187+'Base Fleet Plan'!O200-O139</f>
        <v>1180</v>
      </c>
      <c r="P152" s="50">
        <f>'Base Fleet Plan'!P187+'Base Fleet Plan'!P200-P139</f>
        <v>1181</v>
      </c>
      <c r="Q152" s="50">
        <f>'Base Fleet Plan'!Q187+'Base Fleet Plan'!Q200-Q139</f>
        <v>1183</v>
      </c>
      <c r="R152" s="50">
        <f>'Base Fleet Plan'!R187+'Base Fleet Plan'!R200-R139</f>
        <v>1171</v>
      </c>
      <c r="S152" s="50">
        <f>'Base Fleet Plan'!S187+'Base Fleet Plan'!S200-S139</f>
        <v>1173</v>
      </c>
      <c r="T152" s="50">
        <f>'Base Fleet Plan'!T187+'Base Fleet Plan'!T200-T139</f>
        <v>1162</v>
      </c>
      <c r="U152" s="50">
        <f>'Base Fleet Plan'!U187+'Base Fleet Plan'!U200-U139</f>
        <v>1128</v>
      </c>
      <c r="V152" s="50">
        <f>'Base Fleet Plan'!V187+'Base Fleet Plan'!V200-V139</f>
        <v>1099</v>
      </c>
      <c r="W152" s="50">
        <f>'Base Fleet Plan'!W187+'Base Fleet Plan'!W200-W139</f>
        <v>1070</v>
      </c>
      <c r="X152" s="50">
        <f>'Base Fleet Plan'!X187+'Base Fleet Plan'!X200-X139</f>
        <v>1105</v>
      </c>
      <c r="Y152" s="50">
        <f>'Base Fleet Plan'!Y187+'Base Fleet Plan'!Y200-Y139</f>
        <v>974</v>
      </c>
      <c r="Z152" s="50">
        <f>'Base Fleet Plan'!Z187+'Base Fleet Plan'!Z200-Z139</f>
        <v>846</v>
      </c>
      <c r="AA152" s="50">
        <f>'Base Fleet Plan'!AA187+'Base Fleet Plan'!AA200-AA139</f>
        <v>718</v>
      </c>
      <c r="AB152" s="50">
        <f>'Base Fleet Plan'!AB187+'Base Fleet Plan'!AB200-AB139</f>
        <v>588</v>
      </c>
      <c r="AC152" s="50">
        <f>'Base Fleet Plan'!AC187+'Base Fleet Plan'!AC200-AC139</f>
        <v>458</v>
      </c>
      <c r="AD152" s="50">
        <f>'Base Fleet Plan'!AD187+'Base Fleet Plan'!AD200-AD139</f>
        <v>197</v>
      </c>
      <c r="AE152" s="50">
        <f>'Base Fleet Plan'!AE187+'Base Fleet Plan'!AE200-AE139</f>
        <v>0</v>
      </c>
      <c r="AF152" s="50">
        <f>'Base Fleet Plan'!AF187+'Base Fleet Plan'!AF200-AF139</f>
        <v>0</v>
      </c>
      <c r="AG152" s="50">
        <f>'Base Fleet Plan'!AG187+'Base Fleet Plan'!AG200-AG139</f>
        <v>0</v>
      </c>
      <c r="AH152" s="50">
        <f>'Base Fleet Plan'!AH187+'Base Fleet Plan'!AH200-AH139</f>
        <v>0</v>
      </c>
      <c r="AI152" s="50">
        <f>'Base Fleet Plan'!AI187+'Base Fleet Plan'!AI200-AI139</f>
        <v>0</v>
      </c>
      <c r="AJ152" s="50">
        <f>'Base Fleet Plan'!AJ187+'Base Fleet Plan'!AJ200-AJ139</f>
        <v>0</v>
      </c>
      <c r="AK152" s="50">
        <f>'Base Fleet Plan'!AK187+'Base Fleet Plan'!AK200-AK139</f>
        <v>0</v>
      </c>
      <c r="AL152" s="50">
        <f>'Base Fleet Plan'!AL187+'Base Fleet Plan'!AL200-AL139</f>
        <v>0</v>
      </c>
      <c r="AM152" s="50">
        <f>'Base Fleet Plan'!AM187+'Base Fleet Plan'!AM200-AM139</f>
        <v>0</v>
      </c>
      <c r="AN152" s="50">
        <f>'Base Fleet Plan'!AN187+'Base Fleet Plan'!AN200-AN139</f>
        <v>0</v>
      </c>
      <c r="AO152" s="50">
        <f>'Base Fleet Plan'!AO187+'Base Fleet Plan'!AO200-AO139</f>
        <v>0</v>
      </c>
      <c r="AP152" s="50">
        <f>'Base Fleet Plan'!AP187+'Base Fleet Plan'!AP200-AP139</f>
        <v>0</v>
      </c>
      <c r="AQ152" s="50">
        <f>'Base Fleet Plan'!AQ187+'Base Fleet Plan'!AQ200-AQ139</f>
        <v>0</v>
      </c>
      <c r="AR152" s="50">
        <f>'Base Fleet Plan'!AR187+'Base Fleet Plan'!AR200-AR139</f>
        <v>0</v>
      </c>
      <c r="AS152" s="50">
        <f>'Base Fleet Plan'!AS187+'Base Fleet Plan'!AS200-AS139</f>
        <v>0</v>
      </c>
      <c r="AT152" s="50">
        <f>'Base Fleet Plan'!AT187+'Base Fleet Plan'!AT200-AT139</f>
        <v>0</v>
      </c>
      <c r="AU152" s="50">
        <f>'Base Fleet Plan'!AU187+'Base Fleet Plan'!AU200-AU139</f>
        <v>0</v>
      </c>
      <c r="AV152" s="16"/>
    </row>
    <row r="153" spans="4:48">
      <c r="D153" s="1" t="s">
        <v>191</v>
      </c>
      <c r="F153" s="4" t="s">
        <v>169</v>
      </c>
      <c r="H153" s="17"/>
      <c r="I153" s="50">
        <f>'Base Fleet Plan'!I188+'Base Fleet Plan'!I201-I140</f>
        <v>1072</v>
      </c>
      <c r="J153" s="50">
        <f>'Base Fleet Plan'!J188+'Base Fleet Plan'!J201-J140</f>
        <v>1072</v>
      </c>
      <c r="K153" s="50">
        <f>'Base Fleet Plan'!K188+'Base Fleet Plan'!K201-K140</f>
        <v>1072</v>
      </c>
      <c r="L153" s="50">
        <f>'Base Fleet Plan'!L188+'Base Fleet Plan'!L201-L140</f>
        <v>1072</v>
      </c>
      <c r="M153" s="50">
        <f>'Base Fleet Plan'!M188+'Base Fleet Plan'!M201-M140</f>
        <v>1072</v>
      </c>
      <c r="N153" s="50">
        <f>'Base Fleet Plan'!N188+'Base Fleet Plan'!N201-N140</f>
        <v>1072</v>
      </c>
      <c r="O153" s="50">
        <f>'Base Fleet Plan'!O188+'Base Fleet Plan'!O201-O140</f>
        <v>1181</v>
      </c>
      <c r="P153" s="50">
        <f>'Base Fleet Plan'!P188+'Base Fleet Plan'!P201-P140</f>
        <v>1180</v>
      </c>
      <c r="Q153" s="50">
        <f>'Base Fleet Plan'!Q188+'Base Fleet Plan'!Q201-Q140</f>
        <v>1181</v>
      </c>
      <c r="R153" s="50">
        <f>'Base Fleet Plan'!R188+'Base Fleet Plan'!R201-R140</f>
        <v>1183</v>
      </c>
      <c r="S153" s="50">
        <f>'Base Fleet Plan'!S188+'Base Fleet Plan'!S201-S140</f>
        <v>1171</v>
      </c>
      <c r="T153" s="50">
        <f>'Base Fleet Plan'!T188+'Base Fleet Plan'!T201-T140</f>
        <v>1173</v>
      </c>
      <c r="U153" s="50">
        <f>'Base Fleet Plan'!U188+'Base Fleet Plan'!U201-U140</f>
        <v>1162</v>
      </c>
      <c r="V153" s="50">
        <f>'Base Fleet Plan'!V188+'Base Fleet Plan'!V201-V140</f>
        <v>1128</v>
      </c>
      <c r="W153" s="50">
        <f>'Base Fleet Plan'!W188+'Base Fleet Plan'!W201-W140</f>
        <v>1099</v>
      </c>
      <c r="X153" s="50">
        <f>'Base Fleet Plan'!X188+'Base Fleet Plan'!X201-X140</f>
        <v>1070</v>
      </c>
      <c r="Y153" s="50">
        <f>'Base Fleet Plan'!Y188+'Base Fleet Plan'!Y201-Y140</f>
        <v>1105</v>
      </c>
      <c r="Z153" s="50">
        <f>'Base Fleet Plan'!Z188+'Base Fleet Plan'!Z201-Z140</f>
        <v>974</v>
      </c>
      <c r="AA153" s="50">
        <f>'Base Fleet Plan'!AA188+'Base Fleet Plan'!AA201-AA140</f>
        <v>846</v>
      </c>
      <c r="AB153" s="50">
        <f>'Base Fleet Plan'!AB188+'Base Fleet Plan'!AB201-AB140</f>
        <v>718</v>
      </c>
      <c r="AC153" s="50">
        <f>'Base Fleet Plan'!AC188+'Base Fleet Plan'!AC201-AC140</f>
        <v>588</v>
      </c>
      <c r="AD153" s="50">
        <f>'Base Fleet Plan'!AD188+'Base Fleet Plan'!AD201-AD140</f>
        <v>458</v>
      </c>
      <c r="AE153" s="50">
        <f>'Base Fleet Plan'!AE188+'Base Fleet Plan'!AE201-AE140</f>
        <v>197</v>
      </c>
      <c r="AF153" s="50">
        <f>'Base Fleet Plan'!AF188+'Base Fleet Plan'!AF201-AF140</f>
        <v>0</v>
      </c>
      <c r="AG153" s="50">
        <f>'Base Fleet Plan'!AG188+'Base Fleet Plan'!AG201-AG140</f>
        <v>0</v>
      </c>
      <c r="AH153" s="50">
        <f>'Base Fleet Plan'!AH188+'Base Fleet Plan'!AH201-AH140</f>
        <v>0</v>
      </c>
      <c r="AI153" s="50">
        <f>'Base Fleet Plan'!AI188+'Base Fleet Plan'!AI201-AI140</f>
        <v>0</v>
      </c>
      <c r="AJ153" s="50">
        <f>'Base Fleet Plan'!AJ188+'Base Fleet Plan'!AJ201-AJ140</f>
        <v>0</v>
      </c>
      <c r="AK153" s="50">
        <f>'Base Fleet Plan'!AK188+'Base Fleet Plan'!AK201-AK140</f>
        <v>0</v>
      </c>
      <c r="AL153" s="50">
        <f>'Base Fleet Plan'!AL188+'Base Fleet Plan'!AL201-AL140</f>
        <v>0</v>
      </c>
      <c r="AM153" s="50">
        <f>'Base Fleet Plan'!AM188+'Base Fleet Plan'!AM201-AM140</f>
        <v>0</v>
      </c>
      <c r="AN153" s="50">
        <f>'Base Fleet Plan'!AN188+'Base Fleet Plan'!AN201-AN140</f>
        <v>0</v>
      </c>
      <c r="AO153" s="50">
        <f>'Base Fleet Plan'!AO188+'Base Fleet Plan'!AO201-AO140</f>
        <v>0</v>
      </c>
      <c r="AP153" s="50">
        <f>'Base Fleet Plan'!AP188+'Base Fleet Plan'!AP201-AP140</f>
        <v>0</v>
      </c>
      <c r="AQ153" s="50">
        <f>'Base Fleet Plan'!AQ188+'Base Fleet Plan'!AQ201-AQ140</f>
        <v>0</v>
      </c>
      <c r="AR153" s="50">
        <f>'Base Fleet Plan'!AR188+'Base Fleet Plan'!AR201-AR140</f>
        <v>0</v>
      </c>
      <c r="AS153" s="50">
        <f>'Base Fleet Plan'!AS188+'Base Fleet Plan'!AS201-AS140</f>
        <v>0</v>
      </c>
      <c r="AT153" s="50">
        <f>'Base Fleet Plan'!AT188+'Base Fleet Plan'!AT201-AT140</f>
        <v>0</v>
      </c>
      <c r="AU153" s="50">
        <f>'Base Fleet Plan'!AU188+'Base Fleet Plan'!AU201-AU140</f>
        <v>0</v>
      </c>
      <c r="AV153" s="16"/>
    </row>
    <row r="154" spans="4:48">
      <c r="D154" s="1" t="s">
        <v>192</v>
      </c>
      <c r="F154" s="4" t="s">
        <v>169</v>
      </c>
      <c r="H154" s="17"/>
      <c r="I154" s="50">
        <f>'Base Fleet Plan'!I189+'Base Fleet Plan'!I202-I141</f>
        <v>1072</v>
      </c>
      <c r="J154" s="50">
        <f>'Base Fleet Plan'!J189+'Base Fleet Plan'!J202-J141</f>
        <v>1072</v>
      </c>
      <c r="K154" s="50">
        <f>'Base Fleet Plan'!K189+'Base Fleet Plan'!K202-K141</f>
        <v>1072</v>
      </c>
      <c r="L154" s="50">
        <f>'Base Fleet Plan'!L189+'Base Fleet Plan'!L202-L141</f>
        <v>1072</v>
      </c>
      <c r="M154" s="50">
        <f>'Base Fleet Plan'!M189+'Base Fleet Plan'!M202-M141</f>
        <v>1072</v>
      </c>
      <c r="N154" s="50">
        <f>'Base Fleet Plan'!N189+'Base Fleet Plan'!N202-N141</f>
        <v>1072</v>
      </c>
      <c r="O154" s="50">
        <f>'Base Fleet Plan'!O189+'Base Fleet Plan'!O202-O141</f>
        <v>1072</v>
      </c>
      <c r="P154" s="50">
        <f>'Base Fleet Plan'!P189+'Base Fleet Plan'!P202-P141</f>
        <v>1181</v>
      </c>
      <c r="Q154" s="50">
        <f>'Base Fleet Plan'!Q189+'Base Fleet Plan'!Q202-Q141</f>
        <v>1180</v>
      </c>
      <c r="R154" s="50">
        <f>'Base Fleet Plan'!R189+'Base Fleet Plan'!R202-R141</f>
        <v>1181</v>
      </c>
      <c r="S154" s="50">
        <f>'Base Fleet Plan'!S189+'Base Fleet Plan'!S202-S141</f>
        <v>1183</v>
      </c>
      <c r="T154" s="50">
        <f>'Base Fleet Plan'!T189+'Base Fleet Plan'!T202-T141</f>
        <v>1171</v>
      </c>
      <c r="U154" s="50">
        <f>'Base Fleet Plan'!U189+'Base Fleet Plan'!U202-U141</f>
        <v>1173</v>
      </c>
      <c r="V154" s="50">
        <f>'Base Fleet Plan'!V189+'Base Fleet Plan'!V202-V141</f>
        <v>1162</v>
      </c>
      <c r="W154" s="50">
        <f>'Base Fleet Plan'!W189+'Base Fleet Plan'!W202-W141</f>
        <v>1128</v>
      </c>
      <c r="X154" s="50">
        <f>'Base Fleet Plan'!X189+'Base Fleet Plan'!X202-X141</f>
        <v>1099</v>
      </c>
      <c r="Y154" s="50">
        <f>'Base Fleet Plan'!Y189+'Base Fleet Plan'!Y202-Y141</f>
        <v>1070</v>
      </c>
      <c r="Z154" s="50">
        <f>'Base Fleet Plan'!Z189+'Base Fleet Plan'!Z202-Z141</f>
        <v>1105</v>
      </c>
      <c r="AA154" s="50">
        <f>'Base Fleet Plan'!AA189+'Base Fleet Plan'!AA202-AA141</f>
        <v>974</v>
      </c>
      <c r="AB154" s="50">
        <f>'Base Fleet Plan'!AB189+'Base Fleet Plan'!AB202-AB141</f>
        <v>846</v>
      </c>
      <c r="AC154" s="50">
        <f>'Base Fleet Plan'!AC189+'Base Fleet Plan'!AC202-AC141</f>
        <v>718</v>
      </c>
      <c r="AD154" s="50">
        <f>'Base Fleet Plan'!AD189+'Base Fleet Plan'!AD202-AD141</f>
        <v>588</v>
      </c>
      <c r="AE154" s="50">
        <f>'Base Fleet Plan'!AE189+'Base Fleet Plan'!AE202-AE141</f>
        <v>458</v>
      </c>
      <c r="AF154" s="50">
        <f>'Base Fleet Plan'!AF189+'Base Fleet Plan'!AF202-AF141</f>
        <v>197</v>
      </c>
      <c r="AG154" s="50">
        <f>'Base Fleet Plan'!AG189+'Base Fleet Plan'!AG202-AG141</f>
        <v>0</v>
      </c>
      <c r="AH154" s="50">
        <f>'Base Fleet Plan'!AH189+'Base Fleet Plan'!AH202-AH141</f>
        <v>0</v>
      </c>
      <c r="AI154" s="50">
        <f>'Base Fleet Plan'!AI189+'Base Fleet Plan'!AI202-AI141</f>
        <v>0</v>
      </c>
      <c r="AJ154" s="50">
        <f>'Base Fleet Plan'!AJ189+'Base Fleet Plan'!AJ202-AJ141</f>
        <v>0</v>
      </c>
      <c r="AK154" s="50">
        <f>'Base Fleet Plan'!AK189+'Base Fleet Plan'!AK202-AK141</f>
        <v>0</v>
      </c>
      <c r="AL154" s="50">
        <f>'Base Fleet Plan'!AL189+'Base Fleet Plan'!AL202-AL141</f>
        <v>0</v>
      </c>
      <c r="AM154" s="50">
        <f>'Base Fleet Plan'!AM189+'Base Fleet Plan'!AM202-AM141</f>
        <v>0</v>
      </c>
      <c r="AN154" s="50">
        <f>'Base Fleet Plan'!AN189+'Base Fleet Plan'!AN202-AN141</f>
        <v>0</v>
      </c>
      <c r="AO154" s="50">
        <f>'Base Fleet Plan'!AO189+'Base Fleet Plan'!AO202-AO141</f>
        <v>0</v>
      </c>
      <c r="AP154" s="50">
        <f>'Base Fleet Plan'!AP189+'Base Fleet Plan'!AP202-AP141</f>
        <v>0</v>
      </c>
      <c r="AQ154" s="50">
        <f>'Base Fleet Plan'!AQ189+'Base Fleet Plan'!AQ202-AQ141</f>
        <v>0</v>
      </c>
      <c r="AR154" s="50">
        <f>'Base Fleet Plan'!AR189+'Base Fleet Plan'!AR202-AR141</f>
        <v>0</v>
      </c>
      <c r="AS154" s="50">
        <f>'Base Fleet Plan'!AS189+'Base Fleet Plan'!AS202-AS141</f>
        <v>0</v>
      </c>
      <c r="AT154" s="50">
        <f>'Base Fleet Plan'!AT189+'Base Fleet Plan'!AT202-AT141</f>
        <v>0</v>
      </c>
      <c r="AU154" s="50">
        <f>'Base Fleet Plan'!AU189+'Base Fleet Plan'!AU202-AU141</f>
        <v>0</v>
      </c>
      <c r="AV154" s="16"/>
    </row>
    <row r="155" spans="4:48">
      <c r="D155" s="1" t="s">
        <v>193</v>
      </c>
      <c r="F155" s="4" t="s">
        <v>169</v>
      </c>
      <c r="H155" s="17"/>
      <c r="I155" s="50">
        <f>'Base Fleet Plan'!I190+'Base Fleet Plan'!I203-I142</f>
        <v>1072</v>
      </c>
      <c r="J155" s="50">
        <f>'Base Fleet Plan'!J190+'Base Fleet Plan'!J203-J142</f>
        <v>1072</v>
      </c>
      <c r="K155" s="50">
        <f>'Base Fleet Plan'!K190+'Base Fleet Plan'!K203-K142</f>
        <v>1072</v>
      </c>
      <c r="L155" s="50">
        <f>'Base Fleet Plan'!L190+'Base Fleet Plan'!L203-L142</f>
        <v>1072</v>
      </c>
      <c r="M155" s="50">
        <f>'Base Fleet Plan'!M190+'Base Fleet Plan'!M203-M142</f>
        <v>1072</v>
      </c>
      <c r="N155" s="50">
        <f>'Base Fleet Plan'!N190+'Base Fleet Plan'!N203-N142</f>
        <v>1072</v>
      </c>
      <c r="O155" s="50">
        <f>'Base Fleet Plan'!O190+'Base Fleet Plan'!O203-O142</f>
        <v>1072</v>
      </c>
      <c r="P155" s="50">
        <f>'Base Fleet Plan'!P190+'Base Fleet Plan'!P203-P142</f>
        <v>1072</v>
      </c>
      <c r="Q155" s="50">
        <f>'Base Fleet Plan'!Q190+'Base Fleet Plan'!Q203-Q142</f>
        <v>1181</v>
      </c>
      <c r="R155" s="50">
        <f>'Base Fleet Plan'!R190+'Base Fleet Plan'!R203-R142</f>
        <v>1180</v>
      </c>
      <c r="S155" s="50">
        <f>'Base Fleet Plan'!S190+'Base Fleet Plan'!S203-S142</f>
        <v>1181</v>
      </c>
      <c r="T155" s="50">
        <f>'Base Fleet Plan'!T190+'Base Fleet Plan'!T203-T142</f>
        <v>1183</v>
      </c>
      <c r="U155" s="50">
        <f>'Base Fleet Plan'!U190+'Base Fleet Plan'!U203-U142</f>
        <v>1171</v>
      </c>
      <c r="V155" s="50">
        <f>'Base Fleet Plan'!V190+'Base Fleet Plan'!V203-V142</f>
        <v>1173</v>
      </c>
      <c r="W155" s="50">
        <f>'Base Fleet Plan'!W190+'Base Fleet Plan'!W203-W142</f>
        <v>1162</v>
      </c>
      <c r="X155" s="50">
        <f>'Base Fleet Plan'!X190+'Base Fleet Plan'!X203-X142</f>
        <v>1128</v>
      </c>
      <c r="Y155" s="50">
        <f>'Base Fleet Plan'!Y190+'Base Fleet Plan'!Y203-Y142</f>
        <v>1099</v>
      </c>
      <c r="Z155" s="50">
        <f>'Base Fleet Plan'!Z190+'Base Fleet Plan'!Z203-Z142</f>
        <v>1070</v>
      </c>
      <c r="AA155" s="50">
        <f>'Base Fleet Plan'!AA190+'Base Fleet Plan'!AA203-AA142</f>
        <v>1105</v>
      </c>
      <c r="AB155" s="50">
        <f>'Base Fleet Plan'!AB190+'Base Fleet Plan'!AB203-AB142</f>
        <v>974</v>
      </c>
      <c r="AC155" s="50">
        <f>'Base Fleet Plan'!AC190+'Base Fleet Plan'!AC203-AC142</f>
        <v>846</v>
      </c>
      <c r="AD155" s="50">
        <f>'Base Fleet Plan'!AD190+'Base Fleet Plan'!AD203-AD142</f>
        <v>718</v>
      </c>
      <c r="AE155" s="50">
        <f>'Base Fleet Plan'!AE190+'Base Fleet Plan'!AE203-AE142</f>
        <v>588</v>
      </c>
      <c r="AF155" s="50">
        <f>'Base Fleet Plan'!AF190+'Base Fleet Plan'!AF203-AF142</f>
        <v>458</v>
      </c>
      <c r="AG155" s="50">
        <f>'Base Fleet Plan'!AG190+'Base Fleet Plan'!AG203-AG142</f>
        <v>197</v>
      </c>
      <c r="AH155" s="50">
        <f>'Base Fleet Plan'!AH190+'Base Fleet Plan'!AH203-AH142</f>
        <v>0</v>
      </c>
      <c r="AI155" s="50">
        <f>'Base Fleet Plan'!AI190+'Base Fleet Plan'!AI203-AI142</f>
        <v>0</v>
      </c>
      <c r="AJ155" s="50">
        <f>'Base Fleet Plan'!AJ190+'Base Fleet Plan'!AJ203-AJ142</f>
        <v>0</v>
      </c>
      <c r="AK155" s="50">
        <f>'Base Fleet Plan'!AK190+'Base Fleet Plan'!AK203-AK142</f>
        <v>0</v>
      </c>
      <c r="AL155" s="50">
        <f>'Base Fleet Plan'!AL190+'Base Fleet Plan'!AL203-AL142</f>
        <v>0</v>
      </c>
      <c r="AM155" s="50">
        <f>'Base Fleet Plan'!AM190+'Base Fleet Plan'!AM203-AM142</f>
        <v>0</v>
      </c>
      <c r="AN155" s="50">
        <f>'Base Fleet Plan'!AN190+'Base Fleet Plan'!AN203-AN142</f>
        <v>0</v>
      </c>
      <c r="AO155" s="50">
        <f>'Base Fleet Plan'!AO190+'Base Fleet Plan'!AO203-AO142</f>
        <v>0</v>
      </c>
      <c r="AP155" s="50">
        <f>'Base Fleet Plan'!AP190+'Base Fleet Plan'!AP203-AP142</f>
        <v>0</v>
      </c>
      <c r="AQ155" s="50">
        <f>'Base Fleet Plan'!AQ190+'Base Fleet Plan'!AQ203-AQ142</f>
        <v>0</v>
      </c>
      <c r="AR155" s="50">
        <f>'Base Fleet Plan'!AR190+'Base Fleet Plan'!AR203-AR142</f>
        <v>0</v>
      </c>
      <c r="AS155" s="50">
        <f>'Base Fleet Plan'!AS190+'Base Fleet Plan'!AS203-AS142</f>
        <v>0</v>
      </c>
      <c r="AT155" s="50">
        <f>'Base Fleet Plan'!AT190+'Base Fleet Plan'!AT203-AT142</f>
        <v>0</v>
      </c>
      <c r="AU155" s="50">
        <f>'Base Fleet Plan'!AU190+'Base Fleet Plan'!AU203-AU142</f>
        <v>0</v>
      </c>
      <c r="AV155" s="16"/>
    </row>
    <row r="156" spans="4:48">
      <c r="D156" s="1" t="s">
        <v>194</v>
      </c>
      <c r="F156" s="4" t="s">
        <v>169</v>
      </c>
      <c r="H156" s="17"/>
      <c r="I156" s="50">
        <f>'Base Fleet Plan'!I191+'Base Fleet Plan'!I204-I143</f>
        <v>1072</v>
      </c>
      <c r="J156" s="50">
        <f>'Base Fleet Plan'!J191+'Base Fleet Plan'!J204-J143</f>
        <v>1072</v>
      </c>
      <c r="K156" s="50">
        <f>'Base Fleet Plan'!K191+'Base Fleet Plan'!K204-K143</f>
        <v>1072</v>
      </c>
      <c r="L156" s="50">
        <f>'Base Fleet Plan'!L191+'Base Fleet Plan'!L204-L143</f>
        <v>1072</v>
      </c>
      <c r="M156" s="50">
        <f>'Base Fleet Plan'!M191+'Base Fleet Plan'!M204-M143</f>
        <v>1072</v>
      </c>
      <c r="N156" s="50">
        <f>'Base Fleet Plan'!N191+'Base Fleet Plan'!N204-N143</f>
        <v>1072</v>
      </c>
      <c r="O156" s="50">
        <f>'Base Fleet Plan'!O191+'Base Fleet Plan'!O204-O143</f>
        <v>1072</v>
      </c>
      <c r="P156" s="50">
        <f>'Base Fleet Plan'!P191+'Base Fleet Plan'!P204-P143</f>
        <v>1072</v>
      </c>
      <c r="Q156" s="50">
        <f>'Base Fleet Plan'!Q191+'Base Fleet Plan'!Q204-Q143</f>
        <v>1072</v>
      </c>
      <c r="R156" s="50">
        <f>'Base Fleet Plan'!R191+'Base Fleet Plan'!R204-R143</f>
        <v>1181</v>
      </c>
      <c r="S156" s="50">
        <f>'Base Fleet Plan'!S191+'Base Fleet Plan'!S204-S143</f>
        <v>1180</v>
      </c>
      <c r="T156" s="50">
        <f>'Base Fleet Plan'!T191+'Base Fleet Plan'!T204-T143</f>
        <v>1181</v>
      </c>
      <c r="U156" s="50">
        <f>'Base Fleet Plan'!U191+'Base Fleet Plan'!U204-U143</f>
        <v>1183</v>
      </c>
      <c r="V156" s="50">
        <f>'Base Fleet Plan'!V191+'Base Fleet Plan'!V204-V143</f>
        <v>1171</v>
      </c>
      <c r="W156" s="50">
        <f>'Base Fleet Plan'!W191+'Base Fleet Plan'!W204-W143</f>
        <v>1173</v>
      </c>
      <c r="X156" s="50">
        <f>'Base Fleet Plan'!X191+'Base Fleet Plan'!X204-X143</f>
        <v>1162</v>
      </c>
      <c r="Y156" s="50">
        <f>'Base Fleet Plan'!Y191+'Base Fleet Plan'!Y204-Y143</f>
        <v>1128</v>
      </c>
      <c r="Z156" s="50">
        <f>'Base Fleet Plan'!Z191+'Base Fleet Plan'!Z204-Z143</f>
        <v>1099</v>
      </c>
      <c r="AA156" s="50">
        <f>'Base Fleet Plan'!AA191+'Base Fleet Plan'!AA204-AA143</f>
        <v>1070</v>
      </c>
      <c r="AB156" s="50">
        <f>'Base Fleet Plan'!AB191+'Base Fleet Plan'!AB204-AB143</f>
        <v>1105</v>
      </c>
      <c r="AC156" s="50">
        <f>'Base Fleet Plan'!AC191+'Base Fleet Plan'!AC204-AC143</f>
        <v>974</v>
      </c>
      <c r="AD156" s="50">
        <f>'Base Fleet Plan'!AD191+'Base Fleet Plan'!AD204-AD143</f>
        <v>846</v>
      </c>
      <c r="AE156" s="50">
        <f>'Base Fleet Plan'!AE191+'Base Fleet Plan'!AE204-AE143</f>
        <v>718</v>
      </c>
      <c r="AF156" s="50">
        <f>'Base Fleet Plan'!AF191+'Base Fleet Plan'!AF204-AF143</f>
        <v>588</v>
      </c>
      <c r="AG156" s="50">
        <f>'Base Fleet Plan'!AG191+'Base Fleet Plan'!AG204-AG143</f>
        <v>458</v>
      </c>
      <c r="AH156" s="50">
        <f>'Base Fleet Plan'!AH191+'Base Fleet Plan'!AH204-AH143</f>
        <v>197</v>
      </c>
      <c r="AI156" s="50">
        <f>'Base Fleet Plan'!AI191+'Base Fleet Plan'!AI204-AI143</f>
        <v>0</v>
      </c>
      <c r="AJ156" s="50">
        <f>'Base Fleet Plan'!AJ191+'Base Fleet Plan'!AJ204-AJ143</f>
        <v>0</v>
      </c>
      <c r="AK156" s="50">
        <f>'Base Fleet Plan'!AK191+'Base Fleet Plan'!AK204-AK143</f>
        <v>0</v>
      </c>
      <c r="AL156" s="50">
        <f>'Base Fleet Plan'!AL191+'Base Fleet Plan'!AL204-AL143</f>
        <v>0</v>
      </c>
      <c r="AM156" s="50">
        <f>'Base Fleet Plan'!AM191+'Base Fleet Plan'!AM204-AM143</f>
        <v>0</v>
      </c>
      <c r="AN156" s="50">
        <f>'Base Fleet Plan'!AN191+'Base Fleet Plan'!AN204-AN143</f>
        <v>0</v>
      </c>
      <c r="AO156" s="50">
        <f>'Base Fleet Plan'!AO191+'Base Fleet Plan'!AO204-AO143</f>
        <v>0</v>
      </c>
      <c r="AP156" s="50">
        <f>'Base Fleet Plan'!AP191+'Base Fleet Plan'!AP204-AP143</f>
        <v>0</v>
      </c>
      <c r="AQ156" s="50">
        <f>'Base Fleet Plan'!AQ191+'Base Fleet Plan'!AQ204-AQ143</f>
        <v>0</v>
      </c>
      <c r="AR156" s="50">
        <f>'Base Fleet Plan'!AR191+'Base Fleet Plan'!AR204-AR143</f>
        <v>0</v>
      </c>
      <c r="AS156" s="50">
        <f>'Base Fleet Plan'!AS191+'Base Fleet Plan'!AS204-AS143</f>
        <v>0</v>
      </c>
      <c r="AT156" s="50">
        <f>'Base Fleet Plan'!AT191+'Base Fleet Plan'!AT204-AT143</f>
        <v>0</v>
      </c>
      <c r="AU156" s="50">
        <f>'Base Fleet Plan'!AU191+'Base Fleet Plan'!AU204-AU143</f>
        <v>0</v>
      </c>
      <c r="AV156" s="16"/>
    </row>
    <row r="157" spans="4:48">
      <c r="D157" s="1" t="s">
        <v>195</v>
      </c>
      <c r="F157" s="4" t="s">
        <v>169</v>
      </c>
      <c r="H157" s="17"/>
      <c r="I157" s="50">
        <f>'Base Fleet Plan'!I192+'Base Fleet Plan'!I205-I144</f>
        <v>1073</v>
      </c>
      <c r="J157" s="50">
        <f>'Base Fleet Plan'!J192+'Base Fleet Plan'!J205-J144</f>
        <v>1072</v>
      </c>
      <c r="K157" s="50">
        <f>'Base Fleet Plan'!K192+'Base Fleet Plan'!K205-K144</f>
        <v>1072</v>
      </c>
      <c r="L157" s="50">
        <f>'Base Fleet Plan'!L192+'Base Fleet Plan'!L205-L144</f>
        <v>1072</v>
      </c>
      <c r="M157" s="50">
        <f>'Base Fleet Plan'!M192+'Base Fleet Plan'!M205-M144</f>
        <v>1072</v>
      </c>
      <c r="N157" s="50">
        <f>'Base Fleet Plan'!N192+'Base Fleet Plan'!N205-N144</f>
        <v>1072</v>
      </c>
      <c r="O157" s="50">
        <f>'Base Fleet Plan'!O192+'Base Fleet Plan'!O205-O144</f>
        <v>1072</v>
      </c>
      <c r="P157" s="50">
        <f>'Base Fleet Plan'!P192+'Base Fleet Plan'!P205-P144</f>
        <v>1072</v>
      </c>
      <c r="Q157" s="50">
        <f>'Base Fleet Plan'!Q192+'Base Fleet Plan'!Q205-Q144</f>
        <v>1072</v>
      </c>
      <c r="R157" s="50">
        <f>'Base Fleet Plan'!R192+'Base Fleet Plan'!R205-R144</f>
        <v>1072</v>
      </c>
      <c r="S157" s="50">
        <f>'Base Fleet Plan'!S192+'Base Fleet Plan'!S205-S144</f>
        <v>1181</v>
      </c>
      <c r="T157" s="50">
        <f>'Base Fleet Plan'!T192+'Base Fleet Plan'!T205-T144</f>
        <v>1180</v>
      </c>
      <c r="U157" s="50">
        <f>'Base Fleet Plan'!U192+'Base Fleet Plan'!U205-U144</f>
        <v>1181</v>
      </c>
      <c r="V157" s="50">
        <f>'Base Fleet Plan'!V192+'Base Fleet Plan'!V205-V144</f>
        <v>1183</v>
      </c>
      <c r="W157" s="50">
        <f>'Base Fleet Plan'!W192+'Base Fleet Plan'!W205-W144</f>
        <v>1171</v>
      </c>
      <c r="X157" s="50">
        <f>'Base Fleet Plan'!X192+'Base Fleet Plan'!X205-X144</f>
        <v>1173</v>
      </c>
      <c r="Y157" s="50">
        <f>'Base Fleet Plan'!Y192+'Base Fleet Plan'!Y205-Y144</f>
        <v>1162</v>
      </c>
      <c r="Z157" s="50">
        <f>'Base Fleet Plan'!Z192+'Base Fleet Plan'!Z205-Z144</f>
        <v>1128</v>
      </c>
      <c r="AA157" s="50">
        <f>'Base Fleet Plan'!AA192+'Base Fleet Plan'!AA205-AA144</f>
        <v>1099</v>
      </c>
      <c r="AB157" s="50">
        <f>'Base Fleet Plan'!AB192+'Base Fleet Plan'!AB205-AB144</f>
        <v>1070</v>
      </c>
      <c r="AC157" s="50">
        <f>'Base Fleet Plan'!AC192+'Base Fleet Plan'!AC205-AC144</f>
        <v>1105</v>
      </c>
      <c r="AD157" s="50">
        <f>'Base Fleet Plan'!AD192+'Base Fleet Plan'!AD205-AD144</f>
        <v>974</v>
      </c>
      <c r="AE157" s="50">
        <f>'Base Fleet Plan'!AE192+'Base Fleet Plan'!AE205-AE144</f>
        <v>846</v>
      </c>
      <c r="AF157" s="50">
        <f>'Base Fleet Plan'!AF192+'Base Fleet Plan'!AF205-AF144</f>
        <v>718</v>
      </c>
      <c r="AG157" s="50">
        <f>'Base Fleet Plan'!AG192+'Base Fleet Plan'!AG205-AG144</f>
        <v>588</v>
      </c>
      <c r="AH157" s="50">
        <f>'Base Fleet Plan'!AH192+'Base Fleet Plan'!AH205-AH144</f>
        <v>458</v>
      </c>
      <c r="AI157" s="50">
        <f>'Base Fleet Plan'!AI192+'Base Fleet Plan'!AI205-AI144</f>
        <v>197</v>
      </c>
      <c r="AJ157" s="50">
        <f>'Base Fleet Plan'!AJ192+'Base Fleet Plan'!AJ205-AJ144</f>
        <v>0</v>
      </c>
      <c r="AK157" s="50">
        <f>'Base Fleet Plan'!AK192+'Base Fleet Plan'!AK205-AK144</f>
        <v>0</v>
      </c>
      <c r="AL157" s="50">
        <f>'Base Fleet Plan'!AL192+'Base Fleet Plan'!AL205-AL144</f>
        <v>0</v>
      </c>
      <c r="AM157" s="50">
        <f>'Base Fleet Plan'!AM192+'Base Fleet Plan'!AM205-AM144</f>
        <v>0</v>
      </c>
      <c r="AN157" s="50">
        <f>'Base Fleet Plan'!AN192+'Base Fleet Plan'!AN205-AN144</f>
        <v>0</v>
      </c>
      <c r="AO157" s="50">
        <f>'Base Fleet Plan'!AO192+'Base Fleet Plan'!AO205-AO144</f>
        <v>0</v>
      </c>
      <c r="AP157" s="50">
        <f>'Base Fleet Plan'!AP192+'Base Fleet Plan'!AP205-AP144</f>
        <v>0</v>
      </c>
      <c r="AQ157" s="50">
        <f>'Base Fleet Plan'!AQ192+'Base Fleet Plan'!AQ205-AQ144</f>
        <v>0</v>
      </c>
      <c r="AR157" s="50">
        <f>'Base Fleet Plan'!AR192+'Base Fleet Plan'!AR205-AR144</f>
        <v>0</v>
      </c>
      <c r="AS157" s="50">
        <f>'Base Fleet Plan'!AS192+'Base Fleet Plan'!AS205-AS144</f>
        <v>0</v>
      </c>
      <c r="AT157" s="50">
        <f>'Base Fleet Plan'!AT192+'Base Fleet Plan'!AT205-AT144</f>
        <v>0</v>
      </c>
      <c r="AU157" s="50">
        <f>'Base Fleet Plan'!AU192+'Base Fleet Plan'!AU205-AU144</f>
        <v>0</v>
      </c>
      <c r="AV157" s="16"/>
    </row>
    <row r="158" spans="4:48">
      <c r="H158" s="17"/>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16"/>
    </row>
    <row r="159" spans="4:48">
      <c r="D159" s="1" t="s">
        <v>196</v>
      </c>
      <c r="F159" s="65" t="s">
        <v>169</v>
      </c>
      <c r="H159" s="17"/>
      <c r="I159" s="50">
        <f>SUM(I148:I157)</f>
        <v>10721</v>
      </c>
      <c r="J159" s="50">
        <f t="shared" ref="J159:AU159" si="38">SUM(J148:J157)</f>
        <v>10829</v>
      </c>
      <c r="K159" s="50">
        <f t="shared" si="38"/>
        <v>10937</v>
      </c>
      <c r="L159" s="50">
        <f t="shared" si="38"/>
        <v>11046</v>
      </c>
      <c r="M159" s="50">
        <f t="shared" si="38"/>
        <v>11157</v>
      </c>
      <c r="N159" s="50">
        <f t="shared" si="38"/>
        <v>11256</v>
      </c>
      <c r="O159" s="50">
        <f t="shared" si="38"/>
        <v>11357</v>
      </c>
      <c r="P159" s="50">
        <f t="shared" si="38"/>
        <v>11447</v>
      </c>
      <c r="Q159" s="50">
        <f t="shared" si="38"/>
        <v>11503</v>
      </c>
      <c r="R159" s="50">
        <f t="shared" si="38"/>
        <v>11530</v>
      </c>
      <c r="S159" s="50">
        <f t="shared" si="38"/>
        <v>11528</v>
      </c>
      <c r="T159" s="50">
        <f t="shared" si="38"/>
        <v>11452</v>
      </c>
      <c r="U159" s="50">
        <f t="shared" si="38"/>
        <v>11246</v>
      </c>
      <c r="V159" s="50">
        <f t="shared" si="38"/>
        <v>10911</v>
      </c>
      <c r="W159" s="50">
        <f t="shared" si="38"/>
        <v>10446</v>
      </c>
      <c r="X159" s="50">
        <f t="shared" si="38"/>
        <v>9863</v>
      </c>
      <c r="Y159" s="50">
        <f t="shared" si="38"/>
        <v>9148</v>
      </c>
      <c r="Z159" s="50">
        <f t="shared" si="38"/>
        <v>8183</v>
      </c>
      <c r="AA159" s="50">
        <f t="shared" si="38"/>
        <v>7055</v>
      </c>
      <c r="AB159" s="50">
        <f t="shared" si="38"/>
        <v>5956</v>
      </c>
      <c r="AC159" s="50">
        <f t="shared" si="38"/>
        <v>4886</v>
      </c>
      <c r="AD159" s="50">
        <f t="shared" si="38"/>
        <v>3781</v>
      </c>
      <c r="AE159" s="50">
        <f t="shared" si="38"/>
        <v>2807</v>
      </c>
      <c r="AF159" s="50">
        <f t="shared" si="38"/>
        <v>1961</v>
      </c>
      <c r="AG159" s="50">
        <f t="shared" si="38"/>
        <v>1243</v>
      </c>
      <c r="AH159" s="50">
        <f t="shared" si="38"/>
        <v>655</v>
      </c>
      <c r="AI159" s="50">
        <f t="shared" si="38"/>
        <v>197</v>
      </c>
      <c r="AJ159" s="50">
        <f t="shared" si="38"/>
        <v>0</v>
      </c>
      <c r="AK159" s="50">
        <f t="shared" si="38"/>
        <v>0</v>
      </c>
      <c r="AL159" s="50">
        <f t="shared" si="38"/>
        <v>0</v>
      </c>
      <c r="AM159" s="50">
        <f t="shared" si="38"/>
        <v>0</v>
      </c>
      <c r="AN159" s="50">
        <f t="shared" si="38"/>
        <v>0</v>
      </c>
      <c r="AO159" s="50">
        <f t="shared" si="38"/>
        <v>0</v>
      </c>
      <c r="AP159" s="50">
        <f t="shared" si="38"/>
        <v>0</v>
      </c>
      <c r="AQ159" s="50">
        <f t="shared" si="38"/>
        <v>0</v>
      </c>
      <c r="AR159" s="50">
        <f t="shared" si="38"/>
        <v>0</v>
      </c>
      <c r="AS159" s="50">
        <f t="shared" si="38"/>
        <v>0</v>
      </c>
      <c r="AT159" s="50">
        <f t="shared" si="38"/>
        <v>0</v>
      </c>
      <c r="AU159" s="50">
        <f t="shared" si="38"/>
        <v>0</v>
      </c>
      <c r="AV159" s="16"/>
    </row>
    <row r="160" spans="4:48">
      <c r="H160" s="17"/>
      <c r="AV160" s="16"/>
    </row>
    <row r="161" spans="1:48">
      <c r="A161" s="71"/>
      <c r="B161" s="71"/>
      <c r="C161" s="71"/>
      <c r="D161" s="72" t="s">
        <v>135</v>
      </c>
      <c r="E161" s="76"/>
      <c r="F161" s="74" t="s">
        <v>150</v>
      </c>
      <c r="G161" s="71"/>
      <c r="H161" s="75"/>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row>
    <row r="162" spans="1:48">
      <c r="D162" s="6"/>
      <c r="E162" s="53"/>
      <c r="F162" s="35"/>
      <c r="H162" s="17"/>
      <c r="AV162" s="16"/>
    </row>
    <row r="163" spans="1:48">
      <c r="D163" s="1" t="s">
        <v>264</v>
      </c>
      <c r="E163" s="1"/>
      <c r="F163" s="4" t="s">
        <v>169</v>
      </c>
      <c r="H163" s="17"/>
      <c r="I163" s="50">
        <f>I13+I43+I73+I103+I133</f>
        <v>0</v>
      </c>
      <c r="J163" s="50">
        <f t="shared" ref="J163:AU163" si="39">J13+J43+J73+J103+J133</f>
        <v>0</v>
      </c>
      <c r="K163" s="50">
        <f t="shared" si="39"/>
        <v>0</v>
      </c>
      <c r="L163" s="50">
        <f t="shared" si="39"/>
        <v>0</v>
      </c>
      <c r="M163" s="50">
        <f t="shared" si="39"/>
        <v>0</v>
      </c>
      <c r="N163" s="50">
        <f t="shared" si="39"/>
        <v>31</v>
      </c>
      <c r="O163" s="50">
        <f t="shared" si="39"/>
        <v>31</v>
      </c>
      <c r="P163" s="50">
        <f t="shared" si="39"/>
        <v>65</v>
      </c>
      <c r="Q163" s="50">
        <f t="shared" si="39"/>
        <v>159</v>
      </c>
      <c r="R163" s="50">
        <f t="shared" si="39"/>
        <v>240</v>
      </c>
      <c r="S163" s="50">
        <f t="shared" si="39"/>
        <v>320</v>
      </c>
      <c r="T163" s="50">
        <f t="shared" si="39"/>
        <v>524</v>
      </c>
      <c r="U163" s="50">
        <f t="shared" si="39"/>
        <v>875</v>
      </c>
      <c r="V163" s="50">
        <f t="shared" si="39"/>
        <v>1225</v>
      </c>
      <c r="W163" s="50">
        <f t="shared" si="39"/>
        <v>1579</v>
      </c>
      <c r="X163" s="50">
        <f t="shared" si="39"/>
        <v>1931</v>
      </c>
      <c r="Y163" s="50">
        <f t="shared" si="39"/>
        <v>2288</v>
      </c>
      <c r="Z163" s="50">
        <f t="shared" si="39"/>
        <v>2996</v>
      </c>
      <c r="AA163" s="50">
        <f t="shared" si="39"/>
        <v>3534</v>
      </c>
      <c r="AB163" s="50">
        <f t="shared" si="39"/>
        <v>3538</v>
      </c>
      <c r="AC163" s="50">
        <f t="shared" si="39"/>
        <v>3544</v>
      </c>
      <c r="AD163" s="50">
        <f t="shared" si="39"/>
        <v>3847</v>
      </c>
      <c r="AE163" s="50">
        <f t="shared" si="39"/>
        <v>3848</v>
      </c>
      <c r="AF163" s="50">
        <f t="shared" si="39"/>
        <v>3861</v>
      </c>
      <c r="AG163" s="50">
        <f t="shared" si="39"/>
        <v>3870</v>
      </c>
      <c r="AH163" s="50">
        <f t="shared" si="39"/>
        <v>3879</v>
      </c>
      <c r="AI163" s="50">
        <f t="shared" si="39"/>
        <v>3887</v>
      </c>
      <c r="AJ163" s="50">
        <f t="shared" si="39"/>
        <v>3900</v>
      </c>
      <c r="AK163" s="50">
        <f t="shared" si="39"/>
        <v>3911</v>
      </c>
      <c r="AL163" s="50">
        <f t="shared" si="39"/>
        <v>3919</v>
      </c>
      <c r="AM163" s="50">
        <f t="shared" si="39"/>
        <v>3929</v>
      </c>
      <c r="AN163" s="50">
        <f t="shared" si="39"/>
        <v>4234</v>
      </c>
      <c r="AO163" s="50">
        <f t="shared" si="39"/>
        <v>4241</v>
      </c>
      <c r="AP163" s="50">
        <f t="shared" si="39"/>
        <v>4258</v>
      </c>
      <c r="AQ163" s="50">
        <f t="shared" si="39"/>
        <v>4271</v>
      </c>
      <c r="AR163" s="50">
        <f t="shared" si="39"/>
        <v>4283</v>
      </c>
      <c r="AS163" s="50">
        <f t="shared" si="39"/>
        <v>4295</v>
      </c>
      <c r="AT163" s="50">
        <f t="shared" si="39"/>
        <v>4312</v>
      </c>
      <c r="AU163" s="50">
        <f t="shared" si="39"/>
        <v>4328</v>
      </c>
      <c r="AV163" s="16"/>
    </row>
    <row r="164" spans="1:48">
      <c r="D164" s="6"/>
      <c r="E164" s="53"/>
      <c r="F164" s="35"/>
      <c r="H164" s="17"/>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16"/>
    </row>
    <row r="165" spans="1:48">
      <c r="D165" s="1" t="s">
        <v>265</v>
      </c>
      <c r="E165" s="1"/>
      <c r="F165" s="4" t="s">
        <v>169</v>
      </c>
      <c r="H165" s="17"/>
      <c r="I165" s="50">
        <f t="shared" ref="I165:AU171" si="40">I15+I45+I75+I105+I135</f>
        <v>0</v>
      </c>
      <c r="J165" s="50">
        <f t="shared" si="40"/>
        <v>0</v>
      </c>
      <c r="K165" s="50">
        <f t="shared" si="40"/>
        <v>0</v>
      </c>
      <c r="L165" s="50">
        <f t="shared" si="40"/>
        <v>0</v>
      </c>
      <c r="M165" s="50">
        <f t="shared" si="40"/>
        <v>0</v>
      </c>
      <c r="N165" s="50">
        <f t="shared" si="40"/>
        <v>31</v>
      </c>
      <c r="O165" s="50">
        <f t="shared" si="40"/>
        <v>31</v>
      </c>
      <c r="P165" s="50">
        <f t="shared" si="40"/>
        <v>65</v>
      </c>
      <c r="Q165" s="50">
        <f t="shared" si="40"/>
        <v>159</v>
      </c>
      <c r="R165" s="50">
        <f t="shared" si="40"/>
        <v>240</v>
      </c>
      <c r="S165" s="50">
        <f t="shared" si="40"/>
        <v>320</v>
      </c>
      <c r="T165" s="50">
        <f t="shared" si="40"/>
        <v>524</v>
      </c>
      <c r="U165" s="50">
        <f t="shared" si="40"/>
        <v>875</v>
      </c>
      <c r="V165" s="50">
        <f t="shared" si="40"/>
        <v>1225</v>
      </c>
      <c r="W165" s="50">
        <f t="shared" si="40"/>
        <v>1579</v>
      </c>
      <c r="X165" s="50">
        <f t="shared" si="40"/>
        <v>1931</v>
      </c>
      <c r="Y165" s="50">
        <f t="shared" si="40"/>
        <v>2288</v>
      </c>
      <c r="Z165" s="50">
        <f t="shared" si="40"/>
        <v>2996</v>
      </c>
      <c r="AA165" s="50">
        <f t="shared" si="40"/>
        <v>3534</v>
      </c>
      <c r="AB165" s="50">
        <f t="shared" si="40"/>
        <v>3538</v>
      </c>
      <c r="AC165" s="50">
        <f t="shared" si="40"/>
        <v>3544</v>
      </c>
      <c r="AD165" s="50">
        <f t="shared" si="40"/>
        <v>3847</v>
      </c>
      <c r="AE165" s="50">
        <f t="shared" si="40"/>
        <v>3848</v>
      </c>
      <c r="AF165" s="50">
        <f t="shared" si="40"/>
        <v>3861</v>
      </c>
      <c r="AG165" s="50">
        <f t="shared" si="40"/>
        <v>3870</v>
      </c>
      <c r="AH165" s="50">
        <f t="shared" si="40"/>
        <v>3879</v>
      </c>
      <c r="AI165" s="50">
        <f t="shared" si="40"/>
        <v>3887</v>
      </c>
      <c r="AJ165" s="50">
        <f t="shared" si="40"/>
        <v>3900</v>
      </c>
      <c r="AK165" s="50">
        <f t="shared" si="40"/>
        <v>3911</v>
      </c>
      <c r="AL165" s="50">
        <f t="shared" si="40"/>
        <v>3919</v>
      </c>
      <c r="AM165" s="50">
        <f t="shared" si="40"/>
        <v>3929</v>
      </c>
      <c r="AN165" s="50">
        <f t="shared" si="40"/>
        <v>4234</v>
      </c>
      <c r="AO165" s="50">
        <f t="shared" si="40"/>
        <v>4241</v>
      </c>
      <c r="AP165" s="50">
        <f t="shared" si="40"/>
        <v>4258</v>
      </c>
      <c r="AQ165" s="50">
        <f t="shared" si="40"/>
        <v>4271</v>
      </c>
      <c r="AR165" s="50">
        <f t="shared" si="40"/>
        <v>4283</v>
      </c>
      <c r="AS165" s="50">
        <f t="shared" si="40"/>
        <v>4295</v>
      </c>
      <c r="AT165" s="50">
        <f t="shared" si="40"/>
        <v>4312</v>
      </c>
      <c r="AU165" s="50">
        <f t="shared" si="40"/>
        <v>4328</v>
      </c>
      <c r="AV165" s="16"/>
    </row>
    <row r="166" spans="1:48">
      <c r="D166" s="1" t="s">
        <v>266</v>
      </c>
      <c r="E166" s="1"/>
      <c r="F166" s="4" t="s">
        <v>169</v>
      </c>
      <c r="H166" s="17"/>
      <c r="I166" s="50">
        <f t="shared" si="40"/>
        <v>0</v>
      </c>
      <c r="J166" s="50">
        <f t="shared" si="40"/>
        <v>0</v>
      </c>
      <c r="K166" s="50">
        <f t="shared" si="40"/>
        <v>0</v>
      </c>
      <c r="L166" s="50">
        <f t="shared" si="40"/>
        <v>0</v>
      </c>
      <c r="M166" s="50">
        <f t="shared" si="40"/>
        <v>0</v>
      </c>
      <c r="N166" s="50">
        <f t="shared" si="40"/>
        <v>0</v>
      </c>
      <c r="O166" s="50">
        <f t="shared" si="40"/>
        <v>31</v>
      </c>
      <c r="P166" s="50">
        <f t="shared" si="40"/>
        <v>31</v>
      </c>
      <c r="Q166" s="50">
        <f t="shared" si="40"/>
        <v>65</v>
      </c>
      <c r="R166" s="50">
        <f t="shared" si="40"/>
        <v>159</v>
      </c>
      <c r="S166" s="50">
        <f t="shared" si="40"/>
        <v>240</v>
      </c>
      <c r="T166" s="50">
        <f t="shared" si="40"/>
        <v>320</v>
      </c>
      <c r="U166" s="50">
        <f t="shared" si="40"/>
        <v>524</v>
      </c>
      <c r="V166" s="50">
        <f t="shared" si="40"/>
        <v>875</v>
      </c>
      <c r="W166" s="50">
        <f t="shared" si="40"/>
        <v>1225</v>
      </c>
      <c r="X166" s="50">
        <f t="shared" si="40"/>
        <v>1579</v>
      </c>
      <c r="Y166" s="50">
        <f t="shared" si="40"/>
        <v>1931</v>
      </c>
      <c r="Z166" s="50">
        <f t="shared" si="40"/>
        <v>2288</v>
      </c>
      <c r="AA166" s="50">
        <f t="shared" si="40"/>
        <v>2996</v>
      </c>
      <c r="AB166" s="50">
        <f t="shared" si="40"/>
        <v>3534</v>
      </c>
      <c r="AC166" s="50">
        <f t="shared" si="40"/>
        <v>3538</v>
      </c>
      <c r="AD166" s="50">
        <f t="shared" si="40"/>
        <v>3544</v>
      </c>
      <c r="AE166" s="50">
        <f t="shared" si="40"/>
        <v>3847</v>
      </c>
      <c r="AF166" s="50">
        <f t="shared" si="40"/>
        <v>3848</v>
      </c>
      <c r="AG166" s="50">
        <f t="shared" si="40"/>
        <v>3861</v>
      </c>
      <c r="AH166" s="50">
        <f t="shared" si="40"/>
        <v>3870</v>
      </c>
      <c r="AI166" s="50">
        <f t="shared" si="40"/>
        <v>3879</v>
      </c>
      <c r="AJ166" s="50">
        <f t="shared" si="40"/>
        <v>3887</v>
      </c>
      <c r="AK166" s="50">
        <f t="shared" si="40"/>
        <v>3900</v>
      </c>
      <c r="AL166" s="50">
        <f t="shared" si="40"/>
        <v>3911</v>
      </c>
      <c r="AM166" s="50">
        <f t="shared" si="40"/>
        <v>3919</v>
      </c>
      <c r="AN166" s="50">
        <f t="shared" si="40"/>
        <v>3929</v>
      </c>
      <c r="AO166" s="50">
        <f t="shared" si="40"/>
        <v>4234</v>
      </c>
      <c r="AP166" s="50">
        <f t="shared" si="40"/>
        <v>4241</v>
      </c>
      <c r="AQ166" s="50">
        <f t="shared" si="40"/>
        <v>4258</v>
      </c>
      <c r="AR166" s="50">
        <f t="shared" si="40"/>
        <v>4271</v>
      </c>
      <c r="AS166" s="50">
        <f t="shared" si="40"/>
        <v>4283</v>
      </c>
      <c r="AT166" s="50">
        <f t="shared" si="40"/>
        <v>4295</v>
      </c>
      <c r="AU166" s="50">
        <f t="shared" si="40"/>
        <v>4312</v>
      </c>
      <c r="AV166" s="16"/>
    </row>
    <row r="167" spans="1:48">
      <c r="D167" s="1" t="s">
        <v>267</v>
      </c>
      <c r="E167" s="1"/>
      <c r="F167" s="4" t="s">
        <v>169</v>
      </c>
      <c r="H167" s="17"/>
      <c r="I167" s="50">
        <f t="shared" si="40"/>
        <v>0</v>
      </c>
      <c r="J167" s="50">
        <f t="shared" si="40"/>
        <v>0</v>
      </c>
      <c r="K167" s="50">
        <f t="shared" si="40"/>
        <v>0</v>
      </c>
      <c r="L167" s="50">
        <f t="shared" si="40"/>
        <v>0</v>
      </c>
      <c r="M167" s="50">
        <f t="shared" si="40"/>
        <v>0</v>
      </c>
      <c r="N167" s="50">
        <f t="shared" si="40"/>
        <v>0</v>
      </c>
      <c r="O167" s="50">
        <f t="shared" si="40"/>
        <v>0</v>
      </c>
      <c r="P167" s="50">
        <f t="shared" si="40"/>
        <v>31</v>
      </c>
      <c r="Q167" s="50">
        <f t="shared" si="40"/>
        <v>31</v>
      </c>
      <c r="R167" s="50">
        <f t="shared" si="40"/>
        <v>65</v>
      </c>
      <c r="S167" s="50">
        <f t="shared" si="40"/>
        <v>159</v>
      </c>
      <c r="T167" s="50">
        <f t="shared" si="40"/>
        <v>240</v>
      </c>
      <c r="U167" s="50">
        <f t="shared" si="40"/>
        <v>320</v>
      </c>
      <c r="V167" s="50">
        <f t="shared" si="40"/>
        <v>524</v>
      </c>
      <c r="W167" s="50">
        <f t="shared" si="40"/>
        <v>875</v>
      </c>
      <c r="X167" s="50">
        <f t="shared" si="40"/>
        <v>1225</v>
      </c>
      <c r="Y167" s="50">
        <f t="shared" si="40"/>
        <v>1579</v>
      </c>
      <c r="Z167" s="50">
        <f t="shared" si="40"/>
        <v>1931</v>
      </c>
      <c r="AA167" s="50">
        <f t="shared" si="40"/>
        <v>2288</v>
      </c>
      <c r="AB167" s="50">
        <f t="shared" si="40"/>
        <v>2996</v>
      </c>
      <c r="AC167" s="50">
        <f t="shared" si="40"/>
        <v>3534</v>
      </c>
      <c r="AD167" s="50">
        <f t="shared" si="40"/>
        <v>3538</v>
      </c>
      <c r="AE167" s="50">
        <f t="shared" si="40"/>
        <v>3544</v>
      </c>
      <c r="AF167" s="50">
        <f t="shared" si="40"/>
        <v>3847</v>
      </c>
      <c r="AG167" s="50">
        <f t="shared" si="40"/>
        <v>3848</v>
      </c>
      <c r="AH167" s="50">
        <f t="shared" si="40"/>
        <v>3861</v>
      </c>
      <c r="AI167" s="50">
        <f t="shared" si="40"/>
        <v>3870</v>
      </c>
      <c r="AJ167" s="50">
        <f t="shared" si="40"/>
        <v>3879</v>
      </c>
      <c r="AK167" s="50">
        <f t="shared" si="40"/>
        <v>3887</v>
      </c>
      <c r="AL167" s="50">
        <f t="shared" si="40"/>
        <v>3900</v>
      </c>
      <c r="AM167" s="50">
        <f t="shared" si="40"/>
        <v>3911</v>
      </c>
      <c r="AN167" s="50">
        <f t="shared" si="40"/>
        <v>3919</v>
      </c>
      <c r="AO167" s="50">
        <f t="shared" si="40"/>
        <v>3929</v>
      </c>
      <c r="AP167" s="50">
        <f t="shared" si="40"/>
        <v>4234</v>
      </c>
      <c r="AQ167" s="50">
        <f t="shared" si="40"/>
        <v>4241</v>
      </c>
      <c r="AR167" s="50">
        <f t="shared" si="40"/>
        <v>4258</v>
      </c>
      <c r="AS167" s="50">
        <f t="shared" si="40"/>
        <v>4271</v>
      </c>
      <c r="AT167" s="50">
        <f t="shared" si="40"/>
        <v>4283</v>
      </c>
      <c r="AU167" s="50">
        <f t="shared" si="40"/>
        <v>4295</v>
      </c>
      <c r="AV167" s="16"/>
    </row>
    <row r="168" spans="1:48">
      <c r="D168" s="1" t="s">
        <v>268</v>
      </c>
      <c r="E168" s="1"/>
      <c r="F168" s="4" t="s">
        <v>169</v>
      </c>
      <c r="H168" s="17"/>
      <c r="I168" s="50">
        <f t="shared" si="40"/>
        <v>0</v>
      </c>
      <c r="J168" s="50">
        <f t="shared" si="40"/>
        <v>0</v>
      </c>
      <c r="K168" s="50">
        <f t="shared" si="40"/>
        <v>0</v>
      </c>
      <c r="L168" s="50">
        <f t="shared" si="40"/>
        <v>0</v>
      </c>
      <c r="M168" s="50">
        <f t="shared" si="40"/>
        <v>0</v>
      </c>
      <c r="N168" s="50">
        <f t="shared" si="40"/>
        <v>0</v>
      </c>
      <c r="O168" s="50">
        <f t="shared" si="40"/>
        <v>0</v>
      </c>
      <c r="P168" s="50">
        <f t="shared" si="40"/>
        <v>0</v>
      </c>
      <c r="Q168" s="50">
        <f t="shared" si="40"/>
        <v>31</v>
      </c>
      <c r="R168" s="50">
        <f t="shared" si="40"/>
        <v>31</v>
      </c>
      <c r="S168" s="50">
        <f t="shared" si="40"/>
        <v>65</v>
      </c>
      <c r="T168" s="50">
        <f t="shared" si="40"/>
        <v>159</v>
      </c>
      <c r="U168" s="50">
        <f t="shared" si="40"/>
        <v>240</v>
      </c>
      <c r="V168" s="50">
        <f t="shared" si="40"/>
        <v>320</v>
      </c>
      <c r="W168" s="50">
        <f t="shared" si="40"/>
        <v>524</v>
      </c>
      <c r="X168" s="50">
        <f t="shared" si="40"/>
        <v>875</v>
      </c>
      <c r="Y168" s="50">
        <f t="shared" si="40"/>
        <v>1225</v>
      </c>
      <c r="Z168" s="50">
        <f t="shared" si="40"/>
        <v>1579</v>
      </c>
      <c r="AA168" s="50">
        <f t="shared" si="40"/>
        <v>1931</v>
      </c>
      <c r="AB168" s="50">
        <f t="shared" si="40"/>
        <v>2288</v>
      </c>
      <c r="AC168" s="50">
        <f t="shared" si="40"/>
        <v>2996</v>
      </c>
      <c r="AD168" s="50">
        <f t="shared" si="40"/>
        <v>3534</v>
      </c>
      <c r="AE168" s="50">
        <f t="shared" si="40"/>
        <v>3538</v>
      </c>
      <c r="AF168" s="50">
        <f t="shared" si="40"/>
        <v>3544</v>
      </c>
      <c r="AG168" s="50">
        <f t="shared" si="40"/>
        <v>3847</v>
      </c>
      <c r="AH168" s="50">
        <f t="shared" si="40"/>
        <v>3848</v>
      </c>
      <c r="AI168" s="50">
        <f t="shared" si="40"/>
        <v>3861</v>
      </c>
      <c r="AJ168" s="50">
        <f t="shared" si="40"/>
        <v>3870</v>
      </c>
      <c r="AK168" s="50">
        <f t="shared" si="40"/>
        <v>3879</v>
      </c>
      <c r="AL168" s="50">
        <f t="shared" si="40"/>
        <v>3887</v>
      </c>
      <c r="AM168" s="50">
        <f t="shared" si="40"/>
        <v>3900</v>
      </c>
      <c r="AN168" s="50">
        <f t="shared" si="40"/>
        <v>3911</v>
      </c>
      <c r="AO168" s="50">
        <f t="shared" si="40"/>
        <v>3919</v>
      </c>
      <c r="AP168" s="50">
        <f t="shared" si="40"/>
        <v>3929</v>
      </c>
      <c r="AQ168" s="50">
        <f t="shared" si="40"/>
        <v>4234</v>
      </c>
      <c r="AR168" s="50">
        <f t="shared" si="40"/>
        <v>4241</v>
      </c>
      <c r="AS168" s="50">
        <f t="shared" si="40"/>
        <v>4258</v>
      </c>
      <c r="AT168" s="50">
        <f t="shared" si="40"/>
        <v>4271</v>
      </c>
      <c r="AU168" s="50">
        <f t="shared" si="40"/>
        <v>4283</v>
      </c>
      <c r="AV168" s="16"/>
    </row>
    <row r="169" spans="1:48">
      <c r="D169" s="1" t="s">
        <v>269</v>
      </c>
      <c r="E169" s="1"/>
      <c r="F169" s="4" t="s">
        <v>169</v>
      </c>
      <c r="H169" s="17"/>
      <c r="I169" s="50">
        <f t="shared" si="40"/>
        <v>0</v>
      </c>
      <c r="J169" s="50">
        <f t="shared" si="40"/>
        <v>0</v>
      </c>
      <c r="K169" s="50">
        <f t="shared" si="40"/>
        <v>0</v>
      </c>
      <c r="L169" s="50">
        <f t="shared" si="40"/>
        <v>0</v>
      </c>
      <c r="M169" s="50">
        <f t="shared" si="40"/>
        <v>0</v>
      </c>
      <c r="N169" s="50">
        <f t="shared" si="40"/>
        <v>0</v>
      </c>
      <c r="O169" s="50">
        <f t="shared" si="40"/>
        <v>0</v>
      </c>
      <c r="P169" s="50">
        <f t="shared" si="40"/>
        <v>0</v>
      </c>
      <c r="Q169" s="50">
        <f t="shared" si="40"/>
        <v>0</v>
      </c>
      <c r="R169" s="50">
        <f t="shared" si="40"/>
        <v>31</v>
      </c>
      <c r="S169" s="50">
        <f t="shared" si="40"/>
        <v>31</v>
      </c>
      <c r="T169" s="50">
        <f t="shared" si="40"/>
        <v>65</v>
      </c>
      <c r="U169" s="50">
        <f t="shared" si="40"/>
        <v>159</v>
      </c>
      <c r="V169" s="50">
        <f t="shared" si="40"/>
        <v>240</v>
      </c>
      <c r="W169" s="50">
        <f t="shared" si="40"/>
        <v>320</v>
      </c>
      <c r="X169" s="50">
        <f t="shared" si="40"/>
        <v>524</v>
      </c>
      <c r="Y169" s="50">
        <f t="shared" si="40"/>
        <v>875</v>
      </c>
      <c r="Z169" s="50">
        <f t="shared" si="40"/>
        <v>1225</v>
      </c>
      <c r="AA169" s="50">
        <f t="shared" si="40"/>
        <v>1579</v>
      </c>
      <c r="AB169" s="50">
        <f t="shared" si="40"/>
        <v>1931</v>
      </c>
      <c r="AC169" s="50">
        <f t="shared" si="40"/>
        <v>2288</v>
      </c>
      <c r="AD169" s="50">
        <f t="shared" si="40"/>
        <v>2996</v>
      </c>
      <c r="AE169" s="50">
        <f t="shared" si="40"/>
        <v>3534</v>
      </c>
      <c r="AF169" s="50">
        <f t="shared" si="40"/>
        <v>3538</v>
      </c>
      <c r="AG169" s="50">
        <f t="shared" si="40"/>
        <v>3544</v>
      </c>
      <c r="AH169" s="50">
        <f t="shared" si="40"/>
        <v>3847</v>
      </c>
      <c r="AI169" s="50">
        <f t="shared" si="40"/>
        <v>3848</v>
      </c>
      <c r="AJ169" s="50">
        <f t="shared" si="40"/>
        <v>3861</v>
      </c>
      <c r="AK169" s="50">
        <f t="shared" si="40"/>
        <v>3870</v>
      </c>
      <c r="AL169" s="50">
        <f t="shared" si="40"/>
        <v>3879</v>
      </c>
      <c r="AM169" s="50">
        <f t="shared" si="40"/>
        <v>3887</v>
      </c>
      <c r="AN169" s="50">
        <f t="shared" si="40"/>
        <v>3900</v>
      </c>
      <c r="AO169" s="50">
        <f t="shared" si="40"/>
        <v>3911</v>
      </c>
      <c r="AP169" s="50">
        <f t="shared" si="40"/>
        <v>3919</v>
      </c>
      <c r="AQ169" s="50">
        <f t="shared" si="40"/>
        <v>3929</v>
      </c>
      <c r="AR169" s="50">
        <f t="shared" si="40"/>
        <v>4234</v>
      </c>
      <c r="AS169" s="50">
        <f t="shared" si="40"/>
        <v>4241</v>
      </c>
      <c r="AT169" s="50">
        <f t="shared" si="40"/>
        <v>4258</v>
      </c>
      <c r="AU169" s="50">
        <f t="shared" si="40"/>
        <v>4271</v>
      </c>
      <c r="AV169" s="16"/>
    </row>
    <row r="170" spans="1:48">
      <c r="D170" s="1" t="s">
        <v>270</v>
      </c>
      <c r="E170" s="1"/>
      <c r="F170" s="4" t="s">
        <v>169</v>
      </c>
      <c r="H170" s="17"/>
      <c r="I170" s="50">
        <f t="shared" si="40"/>
        <v>0</v>
      </c>
      <c r="J170" s="50">
        <f t="shared" si="40"/>
        <v>0</v>
      </c>
      <c r="K170" s="50">
        <f t="shared" si="40"/>
        <v>0</v>
      </c>
      <c r="L170" s="50">
        <f t="shared" si="40"/>
        <v>0</v>
      </c>
      <c r="M170" s="50">
        <f t="shared" si="40"/>
        <v>0</v>
      </c>
      <c r="N170" s="50">
        <f t="shared" si="40"/>
        <v>0</v>
      </c>
      <c r="O170" s="50">
        <f t="shared" si="40"/>
        <v>0</v>
      </c>
      <c r="P170" s="50">
        <f t="shared" si="40"/>
        <v>0</v>
      </c>
      <c r="Q170" s="50">
        <f t="shared" si="40"/>
        <v>0</v>
      </c>
      <c r="R170" s="50">
        <f t="shared" si="40"/>
        <v>0</v>
      </c>
      <c r="S170" s="50">
        <f t="shared" si="40"/>
        <v>31</v>
      </c>
      <c r="T170" s="50">
        <f t="shared" si="40"/>
        <v>31</v>
      </c>
      <c r="U170" s="50">
        <f t="shared" si="40"/>
        <v>65</v>
      </c>
      <c r="V170" s="50">
        <f t="shared" si="40"/>
        <v>159</v>
      </c>
      <c r="W170" s="50">
        <f t="shared" si="40"/>
        <v>240</v>
      </c>
      <c r="X170" s="50">
        <f t="shared" si="40"/>
        <v>320</v>
      </c>
      <c r="Y170" s="50">
        <f t="shared" si="40"/>
        <v>524</v>
      </c>
      <c r="Z170" s="50">
        <f t="shared" si="40"/>
        <v>875</v>
      </c>
      <c r="AA170" s="50">
        <f t="shared" si="40"/>
        <v>1225</v>
      </c>
      <c r="AB170" s="50">
        <f t="shared" si="40"/>
        <v>1579</v>
      </c>
      <c r="AC170" s="50">
        <f t="shared" si="40"/>
        <v>1931</v>
      </c>
      <c r="AD170" s="50">
        <f t="shared" si="40"/>
        <v>2288</v>
      </c>
      <c r="AE170" s="50">
        <f t="shared" si="40"/>
        <v>2996</v>
      </c>
      <c r="AF170" s="50">
        <f t="shared" si="40"/>
        <v>3534</v>
      </c>
      <c r="AG170" s="50">
        <f t="shared" si="40"/>
        <v>3538</v>
      </c>
      <c r="AH170" s="50">
        <f t="shared" si="40"/>
        <v>3544</v>
      </c>
      <c r="AI170" s="50">
        <f t="shared" si="40"/>
        <v>3847</v>
      </c>
      <c r="AJ170" s="50">
        <f t="shared" si="40"/>
        <v>3848</v>
      </c>
      <c r="AK170" s="50">
        <f t="shared" si="40"/>
        <v>3861</v>
      </c>
      <c r="AL170" s="50">
        <f t="shared" si="40"/>
        <v>3870</v>
      </c>
      <c r="AM170" s="50">
        <f t="shared" si="40"/>
        <v>3879</v>
      </c>
      <c r="AN170" s="50">
        <f t="shared" si="40"/>
        <v>3887</v>
      </c>
      <c r="AO170" s="50">
        <f t="shared" si="40"/>
        <v>3900</v>
      </c>
      <c r="AP170" s="50">
        <f t="shared" si="40"/>
        <v>3911</v>
      </c>
      <c r="AQ170" s="50">
        <f t="shared" si="40"/>
        <v>3919</v>
      </c>
      <c r="AR170" s="50">
        <f t="shared" si="40"/>
        <v>3929</v>
      </c>
      <c r="AS170" s="50">
        <f t="shared" si="40"/>
        <v>4234</v>
      </c>
      <c r="AT170" s="50">
        <f t="shared" si="40"/>
        <v>4241</v>
      </c>
      <c r="AU170" s="50">
        <f t="shared" si="40"/>
        <v>4258</v>
      </c>
      <c r="AV170" s="16"/>
    </row>
    <row r="171" spans="1:48">
      <c r="D171" s="1" t="s">
        <v>271</v>
      </c>
      <c r="E171" s="1"/>
      <c r="F171" s="4" t="s">
        <v>169</v>
      </c>
      <c r="H171" s="17"/>
      <c r="I171" s="50">
        <f t="shared" si="40"/>
        <v>0</v>
      </c>
      <c r="J171" s="50">
        <f t="shared" si="40"/>
        <v>0</v>
      </c>
      <c r="K171" s="50">
        <f t="shared" si="40"/>
        <v>0</v>
      </c>
      <c r="L171" s="50">
        <f t="shared" si="40"/>
        <v>0</v>
      </c>
      <c r="M171" s="50">
        <f t="shared" si="40"/>
        <v>0</v>
      </c>
      <c r="N171" s="50">
        <f t="shared" si="40"/>
        <v>0</v>
      </c>
      <c r="O171" s="50">
        <f t="shared" si="40"/>
        <v>0</v>
      </c>
      <c r="P171" s="50">
        <f t="shared" si="40"/>
        <v>0</v>
      </c>
      <c r="Q171" s="50">
        <f t="shared" si="40"/>
        <v>0</v>
      </c>
      <c r="R171" s="50">
        <f t="shared" si="40"/>
        <v>0</v>
      </c>
      <c r="S171" s="50">
        <f t="shared" si="40"/>
        <v>0</v>
      </c>
      <c r="T171" s="50">
        <f t="shared" si="40"/>
        <v>31</v>
      </c>
      <c r="U171" s="50">
        <f t="shared" si="40"/>
        <v>31</v>
      </c>
      <c r="V171" s="50">
        <f t="shared" si="40"/>
        <v>65</v>
      </c>
      <c r="W171" s="50">
        <f t="shared" si="40"/>
        <v>159</v>
      </c>
      <c r="X171" s="50">
        <f t="shared" si="40"/>
        <v>240</v>
      </c>
      <c r="Y171" s="50">
        <f t="shared" si="40"/>
        <v>320</v>
      </c>
      <c r="Z171" s="50">
        <f t="shared" si="40"/>
        <v>524</v>
      </c>
      <c r="AA171" s="50">
        <f t="shared" si="40"/>
        <v>875</v>
      </c>
      <c r="AB171" s="50">
        <f t="shared" si="40"/>
        <v>1225</v>
      </c>
      <c r="AC171" s="50">
        <f t="shared" si="40"/>
        <v>1579</v>
      </c>
      <c r="AD171" s="50">
        <f t="shared" ref="AD171:AU171" si="41">AD21+AD51+AD81+AD111+AD141</f>
        <v>1931</v>
      </c>
      <c r="AE171" s="50">
        <f t="shared" si="41"/>
        <v>2288</v>
      </c>
      <c r="AF171" s="50">
        <f t="shared" si="41"/>
        <v>2996</v>
      </c>
      <c r="AG171" s="50">
        <f t="shared" si="41"/>
        <v>3534</v>
      </c>
      <c r="AH171" s="50">
        <f t="shared" si="41"/>
        <v>3538</v>
      </c>
      <c r="AI171" s="50">
        <f t="shared" si="41"/>
        <v>3544</v>
      </c>
      <c r="AJ171" s="50">
        <f t="shared" si="41"/>
        <v>3847</v>
      </c>
      <c r="AK171" s="50">
        <f t="shared" si="41"/>
        <v>3848</v>
      </c>
      <c r="AL171" s="50">
        <f t="shared" si="41"/>
        <v>3861</v>
      </c>
      <c r="AM171" s="50">
        <f t="shared" si="41"/>
        <v>3870</v>
      </c>
      <c r="AN171" s="50">
        <f t="shared" si="41"/>
        <v>3879</v>
      </c>
      <c r="AO171" s="50">
        <f t="shared" si="41"/>
        <v>3887</v>
      </c>
      <c r="AP171" s="50">
        <f t="shared" si="41"/>
        <v>3900</v>
      </c>
      <c r="AQ171" s="50">
        <f t="shared" si="41"/>
        <v>3911</v>
      </c>
      <c r="AR171" s="50">
        <f t="shared" si="41"/>
        <v>3919</v>
      </c>
      <c r="AS171" s="50">
        <f t="shared" si="41"/>
        <v>3929</v>
      </c>
      <c r="AT171" s="50">
        <f t="shared" si="41"/>
        <v>4234</v>
      </c>
      <c r="AU171" s="50">
        <f t="shared" si="41"/>
        <v>4241</v>
      </c>
      <c r="AV171" s="16"/>
    </row>
    <row r="172" spans="1:48">
      <c r="D172" s="1" t="s">
        <v>272</v>
      </c>
      <c r="E172" s="1"/>
      <c r="F172" s="4" t="s">
        <v>169</v>
      </c>
      <c r="H172" s="17"/>
      <c r="I172" s="50">
        <f t="shared" ref="I172:AU180" si="42">I22+I52+I82+I112+I142</f>
        <v>0</v>
      </c>
      <c r="J172" s="50">
        <f t="shared" si="42"/>
        <v>0</v>
      </c>
      <c r="K172" s="50">
        <f t="shared" si="42"/>
        <v>0</v>
      </c>
      <c r="L172" s="50">
        <f t="shared" si="42"/>
        <v>0</v>
      </c>
      <c r="M172" s="50">
        <f t="shared" si="42"/>
        <v>0</v>
      </c>
      <c r="N172" s="50">
        <f t="shared" si="42"/>
        <v>0</v>
      </c>
      <c r="O172" s="50">
        <f t="shared" si="42"/>
        <v>0</v>
      </c>
      <c r="P172" s="50">
        <f t="shared" si="42"/>
        <v>0</v>
      </c>
      <c r="Q172" s="50">
        <f t="shared" si="42"/>
        <v>0</v>
      </c>
      <c r="R172" s="50">
        <f t="shared" si="42"/>
        <v>0</v>
      </c>
      <c r="S172" s="50">
        <f t="shared" si="42"/>
        <v>0</v>
      </c>
      <c r="T172" s="50">
        <f t="shared" si="42"/>
        <v>0</v>
      </c>
      <c r="U172" s="50">
        <f t="shared" si="42"/>
        <v>31</v>
      </c>
      <c r="V172" s="50">
        <f t="shared" si="42"/>
        <v>31</v>
      </c>
      <c r="W172" s="50">
        <f t="shared" si="42"/>
        <v>65</v>
      </c>
      <c r="X172" s="50">
        <f t="shared" si="42"/>
        <v>159</v>
      </c>
      <c r="Y172" s="50">
        <f t="shared" si="42"/>
        <v>240</v>
      </c>
      <c r="Z172" s="50">
        <f t="shared" si="42"/>
        <v>320</v>
      </c>
      <c r="AA172" s="50">
        <f t="shared" si="42"/>
        <v>524</v>
      </c>
      <c r="AB172" s="50">
        <f t="shared" si="42"/>
        <v>875</v>
      </c>
      <c r="AC172" s="50">
        <f t="shared" si="42"/>
        <v>1225</v>
      </c>
      <c r="AD172" s="50">
        <f t="shared" si="42"/>
        <v>1579</v>
      </c>
      <c r="AE172" s="50">
        <f t="shared" si="42"/>
        <v>1931</v>
      </c>
      <c r="AF172" s="50">
        <f t="shared" si="42"/>
        <v>2288</v>
      </c>
      <c r="AG172" s="50">
        <f t="shared" si="42"/>
        <v>2996</v>
      </c>
      <c r="AH172" s="50">
        <f t="shared" si="42"/>
        <v>3534</v>
      </c>
      <c r="AI172" s="50">
        <f t="shared" si="42"/>
        <v>3538</v>
      </c>
      <c r="AJ172" s="50">
        <f t="shared" si="42"/>
        <v>3544</v>
      </c>
      <c r="AK172" s="50">
        <f t="shared" si="42"/>
        <v>3847</v>
      </c>
      <c r="AL172" s="50">
        <f t="shared" si="42"/>
        <v>3848</v>
      </c>
      <c r="AM172" s="50">
        <f t="shared" si="42"/>
        <v>3861</v>
      </c>
      <c r="AN172" s="50">
        <f t="shared" si="42"/>
        <v>3870</v>
      </c>
      <c r="AO172" s="50">
        <f t="shared" si="42"/>
        <v>3879</v>
      </c>
      <c r="AP172" s="50">
        <f t="shared" si="42"/>
        <v>3887</v>
      </c>
      <c r="AQ172" s="50">
        <f t="shared" si="42"/>
        <v>3900</v>
      </c>
      <c r="AR172" s="50">
        <f t="shared" si="42"/>
        <v>3911</v>
      </c>
      <c r="AS172" s="50">
        <f t="shared" si="42"/>
        <v>3919</v>
      </c>
      <c r="AT172" s="50">
        <f t="shared" si="42"/>
        <v>3929</v>
      </c>
      <c r="AU172" s="50">
        <f t="shared" si="42"/>
        <v>4234</v>
      </c>
      <c r="AV172" s="16"/>
    </row>
    <row r="173" spans="1:48">
      <c r="D173" s="1" t="s">
        <v>273</v>
      </c>
      <c r="E173" s="1"/>
      <c r="F173" s="4" t="s">
        <v>169</v>
      </c>
      <c r="H173" s="17"/>
      <c r="I173" s="50">
        <f t="shared" si="42"/>
        <v>0</v>
      </c>
      <c r="J173" s="50">
        <f t="shared" si="42"/>
        <v>0</v>
      </c>
      <c r="K173" s="50">
        <f t="shared" si="42"/>
        <v>0</v>
      </c>
      <c r="L173" s="50">
        <f t="shared" si="42"/>
        <v>0</v>
      </c>
      <c r="M173" s="50">
        <f t="shared" si="42"/>
        <v>0</v>
      </c>
      <c r="N173" s="50">
        <f t="shared" si="42"/>
        <v>0</v>
      </c>
      <c r="O173" s="50">
        <f t="shared" si="42"/>
        <v>0</v>
      </c>
      <c r="P173" s="50">
        <f t="shared" si="42"/>
        <v>0</v>
      </c>
      <c r="Q173" s="50">
        <f t="shared" si="42"/>
        <v>0</v>
      </c>
      <c r="R173" s="50">
        <f t="shared" si="42"/>
        <v>0</v>
      </c>
      <c r="S173" s="50">
        <f t="shared" si="42"/>
        <v>0</v>
      </c>
      <c r="T173" s="50">
        <f t="shared" si="42"/>
        <v>0</v>
      </c>
      <c r="U173" s="50">
        <f t="shared" si="42"/>
        <v>0</v>
      </c>
      <c r="V173" s="50">
        <f t="shared" si="42"/>
        <v>31</v>
      </c>
      <c r="W173" s="50">
        <f t="shared" si="42"/>
        <v>31</v>
      </c>
      <c r="X173" s="50">
        <f t="shared" si="42"/>
        <v>65</v>
      </c>
      <c r="Y173" s="50">
        <f t="shared" si="42"/>
        <v>159</v>
      </c>
      <c r="Z173" s="50">
        <f t="shared" si="42"/>
        <v>240</v>
      </c>
      <c r="AA173" s="50">
        <f t="shared" si="42"/>
        <v>320</v>
      </c>
      <c r="AB173" s="50">
        <f t="shared" si="42"/>
        <v>524</v>
      </c>
      <c r="AC173" s="50">
        <f t="shared" si="42"/>
        <v>875</v>
      </c>
      <c r="AD173" s="50">
        <f t="shared" si="42"/>
        <v>1225</v>
      </c>
      <c r="AE173" s="50">
        <f t="shared" si="42"/>
        <v>1579</v>
      </c>
      <c r="AF173" s="50">
        <f t="shared" si="42"/>
        <v>1931</v>
      </c>
      <c r="AG173" s="50">
        <f t="shared" si="42"/>
        <v>2288</v>
      </c>
      <c r="AH173" s="50">
        <f t="shared" si="42"/>
        <v>2996</v>
      </c>
      <c r="AI173" s="50">
        <f t="shared" si="42"/>
        <v>3534</v>
      </c>
      <c r="AJ173" s="50">
        <f t="shared" si="42"/>
        <v>3538</v>
      </c>
      <c r="AK173" s="50">
        <f t="shared" si="42"/>
        <v>3544</v>
      </c>
      <c r="AL173" s="50">
        <f t="shared" si="42"/>
        <v>3847</v>
      </c>
      <c r="AM173" s="50">
        <f t="shared" si="42"/>
        <v>3848</v>
      </c>
      <c r="AN173" s="50">
        <f t="shared" si="42"/>
        <v>3861</v>
      </c>
      <c r="AO173" s="50">
        <f t="shared" si="42"/>
        <v>3870</v>
      </c>
      <c r="AP173" s="50">
        <f t="shared" si="42"/>
        <v>3879</v>
      </c>
      <c r="AQ173" s="50">
        <f t="shared" si="42"/>
        <v>3887</v>
      </c>
      <c r="AR173" s="50">
        <f t="shared" si="42"/>
        <v>3900</v>
      </c>
      <c r="AS173" s="50">
        <f t="shared" si="42"/>
        <v>3911</v>
      </c>
      <c r="AT173" s="50">
        <f t="shared" si="42"/>
        <v>3919</v>
      </c>
      <c r="AU173" s="50">
        <f t="shared" si="42"/>
        <v>3929</v>
      </c>
      <c r="AV173" s="16"/>
    </row>
    <row r="174" spans="1:48">
      <c r="D174" s="1" t="s">
        <v>274</v>
      </c>
      <c r="E174" s="1"/>
      <c r="F174" s="4" t="s">
        <v>169</v>
      </c>
      <c r="H174" s="17"/>
      <c r="I174" s="50">
        <f t="shared" si="42"/>
        <v>0</v>
      </c>
      <c r="J174" s="50">
        <f t="shared" si="42"/>
        <v>0</v>
      </c>
      <c r="K174" s="50">
        <f t="shared" si="42"/>
        <v>0</v>
      </c>
      <c r="L174" s="50">
        <f t="shared" si="42"/>
        <v>0</v>
      </c>
      <c r="M174" s="50">
        <f t="shared" si="42"/>
        <v>0</v>
      </c>
      <c r="N174" s="50">
        <f t="shared" si="42"/>
        <v>0</v>
      </c>
      <c r="O174" s="50">
        <f t="shared" si="42"/>
        <v>0</v>
      </c>
      <c r="P174" s="50">
        <f t="shared" si="42"/>
        <v>0</v>
      </c>
      <c r="Q174" s="50">
        <f t="shared" si="42"/>
        <v>0</v>
      </c>
      <c r="R174" s="50">
        <f t="shared" si="42"/>
        <v>0</v>
      </c>
      <c r="S174" s="50">
        <f t="shared" si="42"/>
        <v>0</v>
      </c>
      <c r="T174" s="50">
        <f t="shared" si="42"/>
        <v>0</v>
      </c>
      <c r="U174" s="50">
        <f t="shared" si="42"/>
        <v>0</v>
      </c>
      <c r="V174" s="50">
        <f t="shared" si="42"/>
        <v>0</v>
      </c>
      <c r="W174" s="50">
        <f t="shared" si="42"/>
        <v>31</v>
      </c>
      <c r="X174" s="50">
        <f t="shared" si="42"/>
        <v>31</v>
      </c>
      <c r="Y174" s="50">
        <f t="shared" si="42"/>
        <v>65</v>
      </c>
      <c r="Z174" s="50">
        <f t="shared" si="42"/>
        <v>159</v>
      </c>
      <c r="AA174" s="50">
        <f t="shared" si="42"/>
        <v>240</v>
      </c>
      <c r="AB174" s="50">
        <f t="shared" si="42"/>
        <v>320</v>
      </c>
      <c r="AC174" s="50">
        <f t="shared" si="42"/>
        <v>524</v>
      </c>
      <c r="AD174" s="50">
        <f t="shared" si="42"/>
        <v>875</v>
      </c>
      <c r="AE174" s="50">
        <f t="shared" si="42"/>
        <v>1225</v>
      </c>
      <c r="AF174" s="50">
        <f t="shared" si="42"/>
        <v>1579</v>
      </c>
      <c r="AG174" s="50">
        <f t="shared" si="42"/>
        <v>1931</v>
      </c>
      <c r="AH174" s="50">
        <f t="shared" si="42"/>
        <v>2288</v>
      </c>
      <c r="AI174" s="50">
        <f t="shared" si="42"/>
        <v>2996</v>
      </c>
      <c r="AJ174" s="50">
        <f t="shared" si="42"/>
        <v>3534</v>
      </c>
      <c r="AK174" s="50">
        <f t="shared" si="42"/>
        <v>3538</v>
      </c>
      <c r="AL174" s="50">
        <f t="shared" si="42"/>
        <v>3544</v>
      </c>
      <c r="AM174" s="50">
        <f t="shared" si="42"/>
        <v>3847</v>
      </c>
      <c r="AN174" s="50">
        <f t="shared" si="42"/>
        <v>3848</v>
      </c>
      <c r="AO174" s="50">
        <f t="shared" si="42"/>
        <v>3861</v>
      </c>
      <c r="AP174" s="50">
        <f t="shared" si="42"/>
        <v>3870</v>
      </c>
      <c r="AQ174" s="50">
        <f t="shared" si="42"/>
        <v>3879</v>
      </c>
      <c r="AR174" s="50">
        <f t="shared" si="42"/>
        <v>3887</v>
      </c>
      <c r="AS174" s="50">
        <f t="shared" si="42"/>
        <v>3900</v>
      </c>
      <c r="AT174" s="50">
        <f t="shared" si="42"/>
        <v>3911</v>
      </c>
      <c r="AU174" s="50">
        <f t="shared" si="42"/>
        <v>3919</v>
      </c>
      <c r="AV174" s="16"/>
    </row>
    <row r="175" spans="1:48">
      <c r="H175" s="17"/>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16"/>
    </row>
    <row r="176" spans="1:48">
      <c r="D176" s="1" t="s">
        <v>275</v>
      </c>
      <c r="F176" s="4" t="s">
        <v>169</v>
      </c>
      <c r="H176" s="17"/>
      <c r="I176" s="50">
        <f t="shared" si="42"/>
        <v>0</v>
      </c>
      <c r="J176" s="50">
        <f t="shared" si="42"/>
        <v>0</v>
      </c>
      <c r="K176" s="50">
        <f t="shared" si="42"/>
        <v>0</v>
      </c>
      <c r="L176" s="50">
        <f t="shared" si="42"/>
        <v>0</v>
      </c>
      <c r="M176" s="50">
        <f t="shared" si="42"/>
        <v>0</v>
      </c>
      <c r="N176" s="50">
        <f t="shared" si="42"/>
        <v>31</v>
      </c>
      <c r="O176" s="50">
        <f t="shared" si="42"/>
        <v>62</v>
      </c>
      <c r="P176" s="50">
        <f t="shared" si="42"/>
        <v>127</v>
      </c>
      <c r="Q176" s="50">
        <f t="shared" si="42"/>
        <v>286</v>
      </c>
      <c r="R176" s="50">
        <f t="shared" si="42"/>
        <v>526</v>
      </c>
      <c r="S176" s="50">
        <f t="shared" si="42"/>
        <v>846</v>
      </c>
      <c r="T176" s="50">
        <f t="shared" si="42"/>
        <v>1370</v>
      </c>
      <c r="U176" s="50">
        <f t="shared" si="42"/>
        <v>2245</v>
      </c>
      <c r="V176" s="50">
        <f t="shared" si="42"/>
        <v>3470</v>
      </c>
      <c r="W176" s="50">
        <f t="shared" si="42"/>
        <v>5049</v>
      </c>
      <c r="X176" s="50">
        <f t="shared" si="42"/>
        <v>6949</v>
      </c>
      <c r="Y176" s="50">
        <f t="shared" si="42"/>
        <v>9206</v>
      </c>
      <c r="Z176" s="50">
        <f t="shared" si="42"/>
        <v>12137</v>
      </c>
      <c r="AA176" s="50">
        <f t="shared" si="42"/>
        <v>15512</v>
      </c>
      <c r="AB176" s="50">
        <f t="shared" si="42"/>
        <v>18810</v>
      </c>
      <c r="AC176" s="50">
        <f t="shared" si="42"/>
        <v>22034</v>
      </c>
      <c r="AD176" s="50">
        <f t="shared" si="42"/>
        <v>25357</v>
      </c>
      <c r="AE176" s="50">
        <f t="shared" si="42"/>
        <v>28330</v>
      </c>
      <c r="AF176" s="50">
        <f t="shared" si="42"/>
        <v>30966</v>
      </c>
      <c r="AG176" s="50">
        <f t="shared" si="42"/>
        <v>33257</v>
      </c>
      <c r="AH176" s="50">
        <f t="shared" si="42"/>
        <v>35205</v>
      </c>
      <c r="AI176" s="50">
        <f t="shared" si="42"/>
        <v>36804</v>
      </c>
      <c r="AJ176" s="50">
        <f t="shared" si="42"/>
        <v>37708</v>
      </c>
      <c r="AK176" s="50">
        <f t="shared" si="42"/>
        <v>38085</v>
      </c>
      <c r="AL176" s="50">
        <f t="shared" si="42"/>
        <v>38466</v>
      </c>
      <c r="AM176" s="50">
        <f t="shared" si="42"/>
        <v>38851</v>
      </c>
      <c r="AN176" s="50">
        <f t="shared" si="42"/>
        <v>39238</v>
      </c>
      <c r="AO176" s="50">
        <f t="shared" si="42"/>
        <v>39631</v>
      </c>
      <c r="AP176" s="50">
        <f t="shared" si="42"/>
        <v>40028</v>
      </c>
      <c r="AQ176" s="50">
        <f t="shared" si="42"/>
        <v>40429</v>
      </c>
      <c r="AR176" s="50">
        <f t="shared" si="42"/>
        <v>40833</v>
      </c>
      <c r="AS176" s="50">
        <f t="shared" si="42"/>
        <v>41241</v>
      </c>
      <c r="AT176" s="50">
        <f t="shared" si="42"/>
        <v>41653</v>
      </c>
      <c r="AU176" s="50">
        <f t="shared" si="42"/>
        <v>42070</v>
      </c>
      <c r="AV176" s="16"/>
    </row>
    <row r="177" spans="4:48">
      <c r="H177" s="17"/>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16"/>
    </row>
    <row r="178" spans="4:48">
      <c r="D178" s="1" t="s">
        <v>186</v>
      </c>
      <c r="F178" s="4" t="s">
        <v>169</v>
      </c>
      <c r="H178" s="17"/>
      <c r="I178" s="50">
        <f t="shared" si="42"/>
        <v>2882</v>
      </c>
      <c r="J178" s="50">
        <f t="shared" si="42"/>
        <v>3175</v>
      </c>
      <c r="K178" s="50">
        <f t="shared" si="42"/>
        <v>3172</v>
      </c>
      <c r="L178" s="50">
        <f t="shared" si="42"/>
        <v>3177</v>
      </c>
      <c r="M178" s="50">
        <f t="shared" si="42"/>
        <v>3179</v>
      </c>
      <c r="N178" s="50">
        <f t="shared" si="42"/>
        <v>3151</v>
      </c>
      <c r="O178" s="50">
        <f t="shared" si="42"/>
        <v>3153</v>
      </c>
      <c r="P178" s="50">
        <f t="shared" si="42"/>
        <v>3124</v>
      </c>
      <c r="Q178" s="50">
        <f t="shared" si="42"/>
        <v>3032</v>
      </c>
      <c r="R178" s="50">
        <f t="shared" si="42"/>
        <v>2953</v>
      </c>
      <c r="S178" s="50">
        <f t="shared" si="42"/>
        <v>2877</v>
      </c>
      <c r="T178" s="50">
        <f t="shared" si="42"/>
        <v>2970</v>
      </c>
      <c r="U178" s="50">
        <f t="shared" si="42"/>
        <v>2618</v>
      </c>
      <c r="V178" s="50">
        <f t="shared" si="42"/>
        <v>2277</v>
      </c>
      <c r="W178" s="50">
        <f t="shared" si="42"/>
        <v>1929</v>
      </c>
      <c r="X178" s="50">
        <f t="shared" si="42"/>
        <v>1581</v>
      </c>
      <c r="Y178" s="50">
        <f t="shared" si="42"/>
        <v>1231</v>
      </c>
      <c r="Z178" s="50">
        <f t="shared" si="42"/>
        <v>530</v>
      </c>
      <c r="AA178" s="50">
        <f t="shared" si="42"/>
        <v>0</v>
      </c>
      <c r="AB178" s="50">
        <f t="shared" si="42"/>
        <v>0</v>
      </c>
      <c r="AC178" s="50">
        <f t="shared" si="42"/>
        <v>0</v>
      </c>
      <c r="AD178" s="50">
        <f t="shared" si="42"/>
        <v>0</v>
      </c>
      <c r="AE178" s="50">
        <f t="shared" si="42"/>
        <v>0</v>
      </c>
      <c r="AF178" s="50">
        <f t="shared" si="42"/>
        <v>0</v>
      </c>
      <c r="AG178" s="50">
        <f t="shared" si="42"/>
        <v>0</v>
      </c>
      <c r="AH178" s="50">
        <f t="shared" si="42"/>
        <v>0</v>
      </c>
      <c r="AI178" s="50">
        <f t="shared" si="42"/>
        <v>0</v>
      </c>
      <c r="AJ178" s="50">
        <f t="shared" si="42"/>
        <v>0</v>
      </c>
      <c r="AK178" s="50">
        <f t="shared" si="42"/>
        <v>0</v>
      </c>
      <c r="AL178" s="50">
        <f t="shared" si="42"/>
        <v>0</v>
      </c>
      <c r="AM178" s="50">
        <f t="shared" si="42"/>
        <v>0</v>
      </c>
      <c r="AN178" s="50">
        <f t="shared" si="42"/>
        <v>0</v>
      </c>
      <c r="AO178" s="50">
        <f t="shared" si="42"/>
        <v>0</v>
      </c>
      <c r="AP178" s="50">
        <f t="shared" si="42"/>
        <v>0</v>
      </c>
      <c r="AQ178" s="50">
        <f t="shared" si="42"/>
        <v>0</v>
      </c>
      <c r="AR178" s="50">
        <f t="shared" si="42"/>
        <v>0</v>
      </c>
      <c r="AS178" s="50">
        <f t="shared" si="42"/>
        <v>0</v>
      </c>
      <c r="AT178" s="50">
        <f t="shared" si="42"/>
        <v>0</v>
      </c>
      <c r="AU178" s="50">
        <f t="shared" si="42"/>
        <v>0</v>
      </c>
      <c r="AV178" s="16"/>
    </row>
    <row r="179" spans="4:48">
      <c r="D179" s="1" t="s">
        <v>187</v>
      </c>
      <c r="F179" s="4" t="s">
        <v>169</v>
      </c>
      <c r="H179" s="17"/>
      <c r="I179" s="50">
        <f t="shared" si="42"/>
        <v>2882</v>
      </c>
      <c r="J179" s="50">
        <f t="shared" si="42"/>
        <v>2882</v>
      </c>
      <c r="K179" s="50">
        <f t="shared" si="42"/>
        <v>3175</v>
      </c>
      <c r="L179" s="50">
        <f t="shared" si="42"/>
        <v>3172</v>
      </c>
      <c r="M179" s="50">
        <f t="shared" si="42"/>
        <v>3177</v>
      </c>
      <c r="N179" s="50">
        <f t="shared" si="42"/>
        <v>3179</v>
      </c>
      <c r="O179" s="50">
        <f t="shared" si="42"/>
        <v>3151</v>
      </c>
      <c r="P179" s="50">
        <f t="shared" si="42"/>
        <v>3153</v>
      </c>
      <c r="Q179" s="50">
        <f t="shared" si="42"/>
        <v>3124</v>
      </c>
      <c r="R179" s="50">
        <f t="shared" si="42"/>
        <v>3032</v>
      </c>
      <c r="S179" s="50">
        <f t="shared" si="42"/>
        <v>2953</v>
      </c>
      <c r="T179" s="50">
        <f t="shared" si="42"/>
        <v>2877</v>
      </c>
      <c r="U179" s="50">
        <f t="shared" si="42"/>
        <v>2970</v>
      </c>
      <c r="V179" s="50">
        <f t="shared" si="42"/>
        <v>2618</v>
      </c>
      <c r="W179" s="50">
        <f t="shared" si="42"/>
        <v>2277</v>
      </c>
      <c r="X179" s="50">
        <f t="shared" si="42"/>
        <v>1929</v>
      </c>
      <c r="Y179" s="50">
        <f t="shared" si="42"/>
        <v>1581</v>
      </c>
      <c r="Z179" s="50">
        <f t="shared" si="42"/>
        <v>1231</v>
      </c>
      <c r="AA179" s="50">
        <f t="shared" si="42"/>
        <v>530</v>
      </c>
      <c r="AB179" s="50">
        <f t="shared" si="42"/>
        <v>0</v>
      </c>
      <c r="AC179" s="50">
        <f t="shared" si="42"/>
        <v>0</v>
      </c>
      <c r="AD179" s="50">
        <f t="shared" si="42"/>
        <v>0</v>
      </c>
      <c r="AE179" s="50">
        <f t="shared" si="42"/>
        <v>0</v>
      </c>
      <c r="AF179" s="50">
        <f t="shared" si="42"/>
        <v>0</v>
      </c>
      <c r="AG179" s="50">
        <f t="shared" si="42"/>
        <v>0</v>
      </c>
      <c r="AH179" s="50">
        <f t="shared" si="42"/>
        <v>0</v>
      </c>
      <c r="AI179" s="50">
        <f t="shared" si="42"/>
        <v>0</v>
      </c>
      <c r="AJ179" s="50">
        <f t="shared" si="42"/>
        <v>0</v>
      </c>
      <c r="AK179" s="50">
        <f t="shared" si="42"/>
        <v>0</v>
      </c>
      <c r="AL179" s="50">
        <f t="shared" si="42"/>
        <v>0</v>
      </c>
      <c r="AM179" s="50">
        <f t="shared" si="42"/>
        <v>0</v>
      </c>
      <c r="AN179" s="50">
        <f t="shared" si="42"/>
        <v>0</v>
      </c>
      <c r="AO179" s="50">
        <f t="shared" si="42"/>
        <v>0</v>
      </c>
      <c r="AP179" s="50">
        <f t="shared" si="42"/>
        <v>0</v>
      </c>
      <c r="AQ179" s="50">
        <f t="shared" si="42"/>
        <v>0</v>
      </c>
      <c r="AR179" s="50">
        <f t="shared" si="42"/>
        <v>0</v>
      </c>
      <c r="AS179" s="50">
        <f t="shared" si="42"/>
        <v>0</v>
      </c>
      <c r="AT179" s="50">
        <f t="shared" si="42"/>
        <v>0</v>
      </c>
      <c r="AU179" s="50">
        <f t="shared" si="42"/>
        <v>0</v>
      </c>
      <c r="AV179" s="16"/>
    </row>
    <row r="180" spans="4:48">
      <c r="D180" s="1" t="s">
        <v>188</v>
      </c>
      <c r="F180" s="4" t="s">
        <v>169</v>
      </c>
      <c r="H180" s="17"/>
      <c r="I180" s="50">
        <f t="shared" si="42"/>
        <v>2882</v>
      </c>
      <c r="J180" s="50">
        <f t="shared" si="42"/>
        <v>2882</v>
      </c>
      <c r="K180" s="50">
        <f t="shared" si="42"/>
        <v>2882</v>
      </c>
      <c r="L180" s="50">
        <f t="shared" si="42"/>
        <v>3175</v>
      </c>
      <c r="M180" s="50">
        <f t="shared" si="42"/>
        <v>3172</v>
      </c>
      <c r="N180" s="50">
        <f t="shared" si="42"/>
        <v>3177</v>
      </c>
      <c r="O180" s="50">
        <f t="shared" si="42"/>
        <v>3179</v>
      </c>
      <c r="P180" s="50">
        <f t="shared" si="42"/>
        <v>3151</v>
      </c>
      <c r="Q180" s="50">
        <f t="shared" si="42"/>
        <v>3153</v>
      </c>
      <c r="R180" s="50">
        <f t="shared" si="42"/>
        <v>3124</v>
      </c>
      <c r="S180" s="50">
        <f t="shared" si="42"/>
        <v>3032</v>
      </c>
      <c r="T180" s="50">
        <f t="shared" si="42"/>
        <v>2953</v>
      </c>
      <c r="U180" s="50">
        <f t="shared" si="42"/>
        <v>2877</v>
      </c>
      <c r="V180" s="50">
        <f t="shared" si="42"/>
        <v>2970</v>
      </c>
      <c r="W180" s="50">
        <f t="shared" si="42"/>
        <v>2618</v>
      </c>
      <c r="X180" s="50">
        <f t="shared" si="42"/>
        <v>2277</v>
      </c>
      <c r="Y180" s="50">
        <f t="shared" si="42"/>
        <v>1929</v>
      </c>
      <c r="Z180" s="50">
        <f t="shared" si="42"/>
        <v>1581</v>
      </c>
      <c r="AA180" s="50">
        <f t="shared" si="42"/>
        <v>1231</v>
      </c>
      <c r="AB180" s="50">
        <f t="shared" si="42"/>
        <v>530</v>
      </c>
      <c r="AC180" s="50">
        <f t="shared" si="42"/>
        <v>0</v>
      </c>
      <c r="AD180" s="50">
        <f t="shared" ref="AD180:AU180" si="43">AD30+AD60+AD90+AD120+AD150</f>
        <v>0</v>
      </c>
      <c r="AE180" s="50">
        <f t="shared" si="43"/>
        <v>0</v>
      </c>
      <c r="AF180" s="50">
        <f t="shared" si="43"/>
        <v>0</v>
      </c>
      <c r="AG180" s="50">
        <f t="shared" si="43"/>
        <v>0</v>
      </c>
      <c r="AH180" s="50">
        <f t="shared" si="43"/>
        <v>0</v>
      </c>
      <c r="AI180" s="50">
        <f t="shared" si="43"/>
        <v>0</v>
      </c>
      <c r="AJ180" s="50">
        <f t="shared" si="43"/>
        <v>0</v>
      </c>
      <c r="AK180" s="50">
        <f t="shared" si="43"/>
        <v>0</v>
      </c>
      <c r="AL180" s="50">
        <f t="shared" si="43"/>
        <v>0</v>
      </c>
      <c r="AM180" s="50">
        <f t="shared" si="43"/>
        <v>0</v>
      </c>
      <c r="AN180" s="50">
        <f t="shared" si="43"/>
        <v>0</v>
      </c>
      <c r="AO180" s="50">
        <f t="shared" si="43"/>
        <v>0</v>
      </c>
      <c r="AP180" s="50">
        <f t="shared" si="43"/>
        <v>0</v>
      </c>
      <c r="AQ180" s="50">
        <f t="shared" si="43"/>
        <v>0</v>
      </c>
      <c r="AR180" s="50">
        <f t="shared" si="43"/>
        <v>0</v>
      </c>
      <c r="AS180" s="50">
        <f t="shared" si="43"/>
        <v>0</v>
      </c>
      <c r="AT180" s="50">
        <f t="shared" si="43"/>
        <v>0</v>
      </c>
      <c r="AU180" s="50">
        <f t="shared" si="43"/>
        <v>0</v>
      </c>
      <c r="AV180" s="16"/>
    </row>
    <row r="181" spans="4:48">
      <c r="D181" s="1" t="s">
        <v>189</v>
      </c>
      <c r="F181" s="4" t="s">
        <v>169</v>
      </c>
      <c r="H181" s="17"/>
      <c r="I181" s="50">
        <f t="shared" ref="I181:AU187" si="44">I31+I61+I91+I121+I151</f>
        <v>2882</v>
      </c>
      <c r="J181" s="50">
        <f t="shared" si="44"/>
        <v>2882</v>
      </c>
      <c r="K181" s="50">
        <f t="shared" si="44"/>
        <v>2882</v>
      </c>
      <c r="L181" s="50">
        <f t="shared" si="44"/>
        <v>2882</v>
      </c>
      <c r="M181" s="50">
        <f t="shared" si="44"/>
        <v>3175</v>
      </c>
      <c r="N181" s="50">
        <f t="shared" si="44"/>
        <v>3172</v>
      </c>
      <c r="O181" s="50">
        <f t="shared" si="44"/>
        <v>3177</v>
      </c>
      <c r="P181" s="50">
        <f t="shared" si="44"/>
        <v>3179</v>
      </c>
      <c r="Q181" s="50">
        <f t="shared" si="44"/>
        <v>3151</v>
      </c>
      <c r="R181" s="50">
        <f t="shared" si="44"/>
        <v>3153</v>
      </c>
      <c r="S181" s="50">
        <f t="shared" si="44"/>
        <v>3124</v>
      </c>
      <c r="T181" s="50">
        <f t="shared" si="44"/>
        <v>3032</v>
      </c>
      <c r="U181" s="50">
        <f t="shared" si="44"/>
        <v>2953</v>
      </c>
      <c r="V181" s="50">
        <f t="shared" si="44"/>
        <v>2877</v>
      </c>
      <c r="W181" s="50">
        <f t="shared" si="44"/>
        <v>2970</v>
      </c>
      <c r="X181" s="50">
        <f t="shared" si="44"/>
        <v>2618</v>
      </c>
      <c r="Y181" s="50">
        <f t="shared" si="44"/>
        <v>2277</v>
      </c>
      <c r="Z181" s="50">
        <f t="shared" si="44"/>
        <v>1929</v>
      </c>
      <c r="AA181" s="50">
        <f t="shared" si="44"/>
        <v>1581</v>
      </c>
      <c r="AB181" s="50">
        <f t="shared" si="44"/>
        <v>1231</v>
      </c>
      <c r="AC181" s="50">
        <f t="shared" si="44"/>
        <v>530</v>
      </c>
      <c r="AD181" s="50">
        <f t="shared" si="44"/>
        <v>0</v>
      </c>
      <c r="AE181" s="50">
        <f t="shared" si="44"/>
        <v>0</v>
      </c>
      <c r="AF181" s="50">
        <f t="shared" si="44"/>
        <v>0</v>
      </c>
      <c r="AG181" s="50">
        <f t="shared" si="44"/>
        <v>0</v>
      </c>
      <c r="AH181" s="50">
        <f t="shared" si="44"/>
        <v>0</v>
      </c>
      <c r="AI181" s="50">
        <f t="shared" si="44"/>
        <v>0</v>
      </c>
      <c r="AJ181" s="50">
        <f t="shared" si="44"/>
        <v>0</v>
      </c>
      <c r="AK181" s="50">
        <f t="shared" si="44"/>
        <v>0</v>
      </c>
      <c r="AL181" s="50">
        <f t="shared" si="44"/>
        <v>0</v>
      </c>
      <c r="AM181" s="50">
        <f t="shared" si="44"/>
        <v>0</v>
      </c>
      <c r="AN181" s="50">
        <f t="shared" si="44"/>
        <v>0</v>
      </c>
      <c r="AO181" s="50">
        <f t="shared" si="44"/>
        <v>0</v>
      </c>
      <c r="AP181" s="50">
        <f t="shared" si="44"/>
        <v>0</v>
      </c>
      <c r="AQ181" s="50">
        <f t="shared" si="44"/>
        <v>0</v>
      </c>
      <c r="AR181" s="50">
        <f t="shared" si="44"/>
        <v>0</v>
      </c>
      <c r="AS181" s="50">
        <f t="shared" si="44"/>
        <v>0</v>
      </c>
      <c r="AT181" s="50">
        <f t="shared" si="44"/>
        <v>0</v>
      </c>
      <c r="AU181" s="50">
        <f t="shared" si="44"/>
        <v>0</v>
      </c>
      <c r="AV181" s="16"/>
    </row>
    <row r="182" spans="4:48">
      <c r="D182" s="1" t="s">
        <v>190</v>
      </c>
      <c r="F182" s="4" t="s">
        <v>169</v>
      </c>
      <c r="H182" s="17"/>
      <c r="I182" s="50">
        <f t="shared" si="44"/>
        <v>2882</v>
      </c>
      <c r="J182" s="50">
        <f t="shared" si="44"/>
        <v>2882</v>
      </c>
      <c r="K182" s="50">
        <f t="shared" si="44"/>
        <v>2882</v>
      </c>
      <c r="L182" s="50">
        <f t="shared" si="44"/>
        <v>2882</v>
      </c>
      <c r="M182" s="50">
        <f t="shared" si="44"/>
        <v>2882</v>
      </c>
      <c r="N182" s="50">
        <f t="shared" si="44"/>
        <v>3175</v>
      </c>
      <c r="O182" s="50">
        <f t="shared" si="44"/>
        <v>3172</v>
      </c>
      <c r="P182" s="50">
        <f t="shared" si="44"/>
        <v>3177</v>
      </c>
      <c r="Q182" s="50">
        <f t="shared" si="44"/>
        <v>3179</v>
      </c>
      <c r="R182" s="50">
        <f t="shared" si="44"/>
        <v>3151</v>
      </c>
      <c r="S182" s="50">
        <f t="shared" si="44"/>
        <v>3153</v>
      </c>
      <c r="T182" s="50">
        <f t="shared" si="44"/>
        <v>3124</v>
      </c>
      <c r="U182" s="50">
        <f t="shared" si="44"/>
        <v>3032</v>
      </c>
      <c r="V182" s="50">
        <f t="shared" si="44"/>
        <v>2953</v>
      </c>
      <c r="W182" s="50">
        <f t="shared" si="44"/>
        <v>2877</v>
      </c>
      <c r="X182" s="50">
        <f t="shared" si="44"/>
        <v>2970</v>
      </c>
      <c r="Y182" s="50">
        <f t="shared" si="44"/>
        <v>2618</v>
      </c>
      <c r="Z182" s="50">
        <f t="shared" si="44"/>
        <v>2277</v>
      </c>
      <c r="AA182" s="50">
        <f t="shared" si="44"/>
        <v>1929</v>
      </c>
      <c r="AB182" s="50">
        <f t="shared" si="44"/>
        <v>1581</v>
      </c>
      <c r="AC182" s="50">
        <f t="shared" si="44"/>
        <v>1231</v>
      </c>
      <c r="AD182" s="50">
        <f t="shared" si="44"/>
        <v>530</v>
      </c>
      <c r="AE182" s="50">
        <f t="shared" si="44"/>
        <v>0</v>
      </c>
      <c r="AF182" s="50">
        <f t="shared" si="44"/>
        <v>0</v>
      </c>
      <c r="AG182" s="50">
        <f t="shared" si="44"/>
        <v>0</v>
      </c>
      <c r="AH182" s="50">
        <f t="shared" si="44"/>
        <v>0</v>
      </c>
      <c r="AI182" s="50">
        <f t="shared" si="44"/>
        <v>0</v>
      </c>
      <c r="AJ182" s="50">
        <f t="shared" si="44"/>
        <v>0</v>
      </c>
      <c r="AK182" s="50">
        <f t="shared" si="44"/>
        <v>0</v>
      </c>
      <c r="AL182" s="50">
        <f t="shared" si="44"/>
        <v>0</v>
      </c>
      <c r="AM182" s="50">
        <f t="shared" si="44"/>
        <v>0</v>
      </c>
      <c r="AN182" s="50">
        <f t="shared" si="44"/>
        <v>0</v>
      </c>
      <c r="AO182" s="50">
        <f t="shared" si="44"/>
        <v>0</v>
      </c>
      <c r="AP182" s="50">
        <f t="shared" si="44"/>
        <v>0</v>
      </c>
      <c r="AQ182" s="50">
        <f t="shared" si="44"/>
        <v>0</v>
      </c>
      <c r="AR182" s="50">
        <f t="shared" si="44"/>
        <v>0</v>
      </c>
      <c r="AS182" s="50">
        <f t="shared" si="44"/>
        <v>0</v>
      </c>
      <c r="AT182" s="50">
        <f t="shared" si="44"/>
        <v>0</v>
      </c>
      <c r="AU182" s="50">
        <f t="shared" si="44"/>
        <v>0</v>
      </c>
      <c r="AV182" s="16"/>
    </row>
    <row r="183" spans="4:48">
      <c r="D183" s="1" t="s">
        <v>191</v>
      </c>
      <c r="F183" s="4" t="s">
        <v>169</v>
      </c>
      <c r="H183" s="17"/>
      <c r="I183" s="50">
        <f t="shared" si="44"/>
        <v>2882</v>
      </c>
      <c r="J183" s="50">
        <f t="shared" si="44"/>
        <v>2882</v>
      </c>
      <c r="K183" s="50">
        <f t="shared" si="44"/>
        <v>2882</v>
      </c>
      <c r="L183" s="50">
        <f t="shared" si="44"/>
        <v>2882</v>
      </c>
      <c r="M183" s="50">
        <f t="shared" si="44"/>
        <v>2882</v>
      </c>
      <c r="N183" s="50">
        <f t="shared" si="44"/>
        <v>2882</v>
      </c>
      <c r="O183" s="50">
        <f t="shared" si="44"/>
        <v>3175</v>
      </c>
      <c r="P183" s="50">
        <f t="shared" si="44"/>
        <v>3172</v>
      </c>
      <c r="Q183" s="50">
        <f t="shared" si="44"/>
        <v>3177</v>
      </c>
      <c r="R183" s="50">
        <f t="shared" si="44"/>
        <v>3179</v>
      </c>
      <c r="S183" s="50">
        <f t="shared" si="44"/>
        <v>3151</v>
      </c>
      <c r="T183" s="50">
        <f t="shared" si="44"/>
        <v>3153</v>
      </c>
      <c r="U183" s="50">
        <f t="shared" si="44"/>
        <v>3124</v>
      </c>
      <c r="V183" s="50">
        <f t="shared" si="44"/>
        <v>3032</v>
      </c>
      <c r="W183" s="50">
        <f t="shared" si="44"/>
        <v>2953</v>
      </c>
      <c r="X183" s="50">
        <f t="shared" si="44"/>
        <v>2877</v>
      </c>
      <c r="Y183" s="50">
        <f t="shared" si="44"/>
        <v>2970</v>
      </c>
      <c r="Z183" s="50">
        <f t="shared" si="44"/>
        <v>2618</v>
      </c>
      <c r="AA183" s="50">
        <f t="shared" si="44"/>
        <v>2277</v>
      </c>
      <c r="AB183" s="50">
        <f t="shared" si="44"/>
        <v>1929</v>
      </c>
      <c r="AC183" s="50">
        <f t="shared" si="44"/>
        <v>1581</v>
      </c>
      <c r="AD183" s="50">
        <f t="shared" si="44"/>
        <v>1231</v>
      </c>
      <c r="AE183" s="50">
        <f t="shared" si="44"/>
        <v>530</v>
      </c>
      <c r="AF183" s="50">
        <f t="shared" si="44"/>
        <v>0</v>
      </c>
      <c r="AG183" s="50">
        <f t="shared" si="44"/>
        <v>0</v>
      </c>
      <c r="AH183" s="50">
        <f t="shared" si="44"/>
        <v>0</v>
      </c>
      <c r="AI183" s="50">
        <f t="shared" si="44"/>
        <v>0</v>
      </c>
      <c r="AJ183" s="50">
        <f t="shared" si="44"/>
        <v>0</v>
      </c>
      <c r="AK183" s="50">
        <f t="shared" si="44"/>
        <v>0</v>
      </c>
      <c r="AL183" s="50">
        <f t="shared" si="44"/>
        <v>0</v>
      </c>
      <c r="AM183" s="50">
        <f t="shared" si="44"/>
        <v>0</v>
      </c>
      <c r="AN183" s="50">
        <f t="shared" si="44"/>
        <v>0</v>
      </c>
      <c r="AO183" s="50">
        <f t="shared" si="44"/>
        <v>0</v>
      </c>
      <c r="AP183" s="50">
        <f t="shared" si="44"/>
        <v>0</v>
      </c>
      <c r="AQ183" s="50">
        <f t="shared" si="44"/>
        <v>0</v>
      </c>
      <c r="AR183" s="50">
        <f t="shared" si="44"/>
        <v>0</v>
      </c>
      <c r="AS183" s="50">
        <f t="shared" si="44"/>
        <v>0</v>
      </c>
      <c r="AT183" s="50">
        <f t="shared" si="44"/>
        <v>0</v>
      </c>
      <c r="AU183" s="50">
        <f t="shared" si="44"/>
        <v>0</v>
      </c>
      <c r="AV183" s="16"/>
    </row>
    <row r="184" spans="4:48">
      <c r="D184" s="1" t="s">
        <v>192</v>
      </c>
      <c r="F184" s="4" t="s">
        <v>169</v>
      </c>
      <c r="H184" s="17"/>
      <c r="I184" s="50">
        <f t="shared" si="44"/>
        <v>2882</v>
      </c>
      <c r="J184" s="50">
        <f t="shared" si="44"/>
        <v>2882</v>
      </c>
      <c r="K184" s="50">
        <f t="shared" si="44"/>
        <v>2882</v>
      </c>
      <c r="L184" s="50">
        <f t="shared" si="44"/>
        <v>2882</v>
      </c>
      <c r="M184" s="50">
        <f t="shared" si="44"/>
        <v>2882</v>
      </c>
      <c r="N184" s="50">
        <f t="shared" si="44"/>
        <v>2882</v>
      </c>
      <c r="O184" s="50">
        <f t="shared" si="44"/>
        <v>2882</v>
      </c>
      <c r="P184" s="50">
        <f t="shared" si="44"/>
        <v>3175</v>
      </c>
      <c r="Q184" s="50">
        <f t="shared" si="44"/>
        <v>3172</v>
      </c>
      <c r="R184" s="50">
        <f t="shared" si="44"/>
        <v>3177</v>
      </c>
      <c r="S184" s="50">
        <f t="shared" si="44"/>
        <v>3179</v>
      </c>
      <c r="T184" s="50">
        <f t="shared" si="44"/>
        <v>3151</v>
      </c>
      <c r="U184" s="50">
        <f t="shared" si="44"/>
        <v>3153</v>
      </c>
      <c r="V184" s="50">
        <f t="shared" si="44"/>
        <v>3124</v>
      </c>
      <c r="W184" s="50">
        <f t="shared" si="44"/>
        <v>3032</v>
      </c>
      <c r="X184" s="50">
        <f t="shared" si="44"/>
        <v>2953</v>
      </c>
      <c r="Y184" s="50">
        <f t="shared" si="44"/>
        <v>2877</v>
      </c>
      <c r="Z184" s="50">
        <f t="shared" si="44"/>
        <v>2970</v>
      </c>
      <c r="AA184" s="50">
        <f t="shared" si="44"/>
        <v>2618</v>
      </c>
      <c r="AB184" s="50">
        <f t="shared" si="44"/>
        <v>2277</v>
      </c>
      <c r="AC184" s="50">
        <f t="shared" si="44"/>
        <v>1929</v>
      </c>
      <c r="AD184" s="50">
        <f t="shared" si="44"/>
        <v>1581</v>
      </c>
      <c r="AE184" s="50">
        <f t="shared" si="44"/>
        <v>1231</v>
      </c>
      <c r="AF184" s="50">
        <f t="shared" si="44"/>
        <v>530</v>
      </c>
      <c r="AG184" s="50">
        <f t="shared" si="44"/>
        <v>0</v>
      </c>
      <c r="AH184" s="50">
        <f t="shared" si="44"/>
        <v>0</v>
      </c>
      <c r="AI184" s="50">
        <f t="shared" si="44"/>
        <v>0</v>
      </c>
      <c r="AJ184" s="50">
        <f t="shared" si="44"/>
        <v>0</v>
      </c>
      <c r="AK184" s="50">
        <f t="shared" si="44"/>
        <v>0</v>
      </c>
      <c r="AL184" s="50">
        <f t="shared" si="44"/>
        <v>0</v>
      </c>
      <c r="AM184" s="50">
        <f t="shared" si="44"/>
        <v>0</v>
      </c>
      <c r="AN184" s="50">
        <f t="shared" si="44"/>
        <v>0</v>
      </c>
      <c r="AO184" s="50">
        <f t="shared" si="44"/>
        <v>0</v>
      </c>
      <c r="AP184" s="50">
        <f t="shared" si="44"/>
        <v>0</v>
      </c>
      <c r="AQ184" s="50">
        <f t="shared" si="44"/>
        <v>0</v>
      </c>
      <c r="AR184" s="50">
        <f t="shared" si="44"/>
        <v>0</v>
      </c>
      <c r="AS184" s="50">
        <f t="shared" si="44"/>
        <v>0</v>
      </c>
      <c r="AT184" s="50">
        <f t="shared" si="44"/>
        <v>0</v>
      </c>
      <c r="AU184" s="50">
        <f t="shared" si="44"/>
        <v>0</v>
      </c>
      <c r="AV184" s="16"/>
    </row>
    <row r="185" spans="4:48">
      <c r="D185" s="1" t="s">
        <v>193</v>
      </c>
      <c r="F185" s="4" t="s">
        <v>169</v>
      </c>
      <c r="H185" s="17"/>
      <c r="I185" s="50">
        <f t="shared" si="44"/>
        <v>2882</v>
      </c>
      <c r="J185" s="50">
        <f t="shared" si="44"/>
        <v>2882</v>
      </c>
      <c r="K185" s="50">
        <f t="shared" si="44"/>
        <v>2882</v>
      </c>
      <c r="L185" s="50">
        <f t="shared" si="44"/>
        <v>2882</v>
      </c>
      <c r="M185" s="50">
        <f t="shared" si="44"/>
        <v>2882</v>
      </c>
      <c r="N185" s="50">
        <f t="shared" si="44"/>
        <v>2882</v>
      </c>
      <c r="O185" s="50">
        <f t="shared" si="44"/>
        <v>2882</v>
      </c>
      <c r="P185" s="50">
        <f t="shared" si="44"/>
        <v>2882</v>
      </c>
      <c r="Q185" s="50">
        <f t="shared" si="44"/>
        <v>3175</v>
      </c>
      <c r="R185" s="50">
        <f t="shared" si="44"/>
        <v>3172</v>
      </c>
      <c r="S185" s="50">
        <f t="shared" si="44"/>
        <v>3177</v>
      </c>
      <c r="T185" s="50">
        <f t="shared" si="44"/>
        <v>3179</v>
      </c>
      <c r="U185" s="50">
        <f t="shared" si="44"/>
        <v>3151</v>
      </c>
      <c r="V185" s="50">
        <f t="shared" si="44"/>
        <v>3153</v>
      </c>
      <c r="W185" s="50">
        <f t="shared" si="44"/>
        <v>3124</v>
      </c>
      <c r="X185" s="50">
        <f t="shared" si="44"/>
        <v>3032</v>
      </c>
      <c r="Y185" s="50">
        <f t="shared" si="44"/>
        <v>2953</v>
      </c>
      <c r="Z185" s="50">
        <f t="shared" si="44"/>
        <v>2877</v>
      </c>
      <c r="AA185" s="50">
        <f t="shared" si="44"/>
        <v>2970</v>
      </c>
      <c r="AB185" s="50">
        <f t="shared" si="44"/>
        <v>2618</v>
      </c>
      <c r="AC185" s="50">
        <f t="shared" si="44"/>
        <v>2277</v>
      </c>
      <c r="AD185" s="50">
        <f t="shared" si="44"/>
        <v>1929</v>
      </c>
      <c r="AE185" s="50">
        <f t="shared" si="44"/>
        <v>1581</v>
      </c>
      <c r="AF185" s="50">
        <f t="shared" si="44"/>
        <v>1231</v>
      </c>
      <c r="AG185" s="50">
        <f t="shared" si="44"/>
        <v>530</v>
      </c>
      <c r="AH185" s="50">
        <f t="shared" si="44"/>
        <v>0</v>
      </c>
      <c r="AI185" s="50">
        <f t="shared" si="44"/>
        <v>0</v>
      </c>
      <c r="AJ185" s="50">
        <f t="shared" si="44"/>
        <v>0</v>
      </c>
      <c r="AK185" s="50">
        <f t="shared" si="44"/>
        <v>0</v>
      </c>
      <c r="AL185" s="50">
        <f t="shared" si="44"/>
        <v>0</v>
      </c>
      <c r="AM185" s="50">
        <f t="shared" si="44"/>
        <v>0</v>
      </c>
      <c r="AN185" s="50">
        <f t="shared" si="44"/>
        <v>0</v>
      </c>
      <c r="AO185" s="50">
        <f t="shared" si="44"/>
        <v>0</v>
      </c>
      <c r="AP185" s="50">
        <f t="shared" si="44"/>
        <v>0</v>
      </c>
      <c r="AQ185" s="50">
        <f t="shared" si="44"/>
        <v>0</v>
      </c>
      <c r="AR185" s="50">
        <f t="shared" si="44"/>
        <v>0</v>
      </c>
      <c r="AS185" s="50">
        <f t="shared" si="44"/>
        <v>0</v>
      </c>
      <c r="AT185" s="50">
        <f t="shared" si="44"/>
        <v>0</v>
      </c>
      <c r="AU185" s="50">
        <f t="shared" si="44"/>
        <v>0</v>
      </c>
      <c r="AV185" s="16"/>
    </row>
    <row r="186" spans="4:48">
      <c r="D186" s="1" t="s">
        <v>194</v>
      </c>
      <c r="F186" s="4" t="s">
        <v>169</v>
      </c>
      <c r="H186" s="17"/>
      <c r="I186" s="50">
        <f t="shared" si="44"/>
        <v>2882</v>
      </c>
      <c r="J186" s="50">
        <f t="shared" si="44"/>
        <v>2882</v>
      </c>
      <c r="K186" s="50">
        <f t="shared" si="44"/>
        <v>2882</v>
      </c>
      <c r="L186" s="50">
        <f t="shared" si="44"/>
        <v>2882</v>
      </c>
      <c r="M186" s="50">
        <f t="shared" si="44"/>
        <v>2882</v>
      </c>
      <c r="N186" s="50">
        <f t="shared" si="44"/>
        <v>2882</v>
      </c>
      <c r="O186" s="50">
        <f t="shared" si="44"/>
        <v>2882</v>
      </c>
      <c r="P186" s="50">
        <f t="shared" si="44"/>
        <v>2882</v>
      </c>
      <c r="Q186" s="50">
        <f t="shared" si="44"/>
        <v>2882</v>
      </c>
      <c r="R186" s="50">
        <f t="shared" si="44"/>
        <v>3175</v>
      </c>
      <c r="S186" s="50">
        <f t="shared" si="44"/>
        <v>3172</v>
      </c>
      <c r="T186" s="50">
        <f t="shared" si="44"/>
        <v>3177</v>
      </c>
      <c r="U186" s="50">
        <f t="shared" si="44"/>
        <v>3179</v>
      </c>
      <c r="V186" s="50">
        <f t="shared" si="44"/>
        <v>3151</v>
      </c>
      <c r="W186" s="50">
        <f t="shared" si="44"/>
        <v>3153</v>
      </c>
      <c r="X186" s="50">
        <f t="shared" si="44"/>
        <v>3124</v>
      </c>
      <c r="Y186" s="50">
        <f t="shared" si="44"/>
        <v>3032</v>
      </c>
      <c r="Z186" s="50">
        <f t="shared" si="44"/>
        <v>2953</v>
      </c>
      <c r="AA186" s="50">
        <f t="shared" si="44"/>
        <v>2877</v>
      </c>
      <c r="AB186" s="50">
        <f t="shared" si="44"/>
        <v>2970</v>
      </c>
      <c r="AC186" s="50">
        <f t="shared" si="44"/>
        <v>2618</v>
      </c>
      <c r="AD186" s="50">
        <f t="shared" si="44"/>
        <v>2277</v>
      </c>
      <c r="AE186" s="50">
        <f t="shared" si="44"/>
        <v>1929</v>
      </c>
      <c r="AF186" s="50">
        <f t="shared" si="44"/>
        <v>1581</v>
      </c>
      <c r="AG186" s="50">
        <f t="shared" si="44"/>
        <v>1231</v>
      </c>
      <c r="AH186" s="50">
        <f t="shared" si="44"/>
        <v>530</v>
      </c>
      <c r="AI186" s="50">
        <f t="shared" si="44"/>
        <v>0</v>
      </c>
      <c r="AJ186" s="50">
        <f t="shared" si="44"/>
        <v>0</v>
      </c>
      <c r="AK186" s="50">
        <f t="shared" si="44"/>
        <v>0</v>
      </c>
      <c r="AL186" s="50">
        <f t="shared" si="44"/>
        <v>0</v>
      </c>
      <c r="AM186" s="50">
        <f t="shared" si="44"/>
        <v>0</v>
      </c>
      <c r="AN186" s="50">
        <f t="shared" si="44"/>
        <v>0</v>
      </c>
      <c r="AO186" s="50">
        <f t="shared" si="44"/>
        <v>0</v>
      </c>
      <c r="AP186" s="50">
        <f t="shared" si="44"/>
        <v>0</v>
      </c>
      <c r="AQ186" s="50">
        <f t="shared" si="44"/>
        <v>0</v>
      </c>
      <c r="AR186" s="50">
        <f t="shared" si="44"/>
        <v>0</v>
      </c>
      <c r="AS186" s="50">
        <f t="shared" si="44"/>
        <v>0</v>
      </c>
      <c r="AT186" s="50">
        <f t="shared" si="44"/>
        <v>0</v>
      </c>
      <c r="AU186" s="50">
        <f t="shared" si="44"/>
        <v>0</v>
      </c>
      <c r="AV186" s="16"/>
    </row>
    <row r="187" spans="4:48">
      <c r="D187" s="1" t="s">
        <v>195</v>
      </c>
      <c r="F187" s="4" t="s">
        <v>169</v>
      </c>
      <c r="H187" s="17"/>
      <c r="I187" s="50">
        <f t="shared" si="44"/>
        <v>2885</v>
      </c>
      <c r="J187" s="50">
        <f t="shared" si="44"/>
        <v>2882</v>
      </c>
      <c r="K187" s="50">
        <f t="shared" si="44"/>
        <v>2882</v>
      </c>
      <c r="L187" s="50">
        <f t="shared" si="44"/>
        <v>2882</v>
      </c>
      <c r="M187" s="50">
        <f t="shared" si="44"/>
        <v>2882</v>
      </c>
      <c r="N187" s="50">
        <f t="shared" si="44"/>
        <v>2882</v>
      </c>
      <c r="O187" s="50">
        <f t="shared" si="44"/>
        <v>2882</v>
      </c>
      <c r="P187" s="50">
        <f t="shared" si="44"/>
        <v>2882</v>
      </c>
      <c r="Q187" s="50">
        <f t="shared" si="44"/>
        <v>2882</v>
      </c>
      <c r="R187" s="50">
        <f t="shared" si="44"/>
        <v>2882</v>
      </c>
      <c r="S187" s="50">
        <f t="shared" si="44"/>
        <v>3175</v>
      </c>
      <c r="T187" s="50">
        <f t="shared" si="44"/>
        <v>3172</v>
      </c>
      <c r="U187" s="50">
        <f t="shared" si="44"/>
        <v>3177</v>
      </c>
      <c r="V187" s="50">
        <f t="shared" si="44"/>
        <v>3179</v>
      </c>
      <c r="W187" s="50">
        <f t="shared" si="44"/>
        <v>3151</v>
      </c>
      <c r="X187" s="50">
        <f t="shared" si="44"/>
        <v>3153</v>
      </c>
      <c r="Y187" s="50">
        <f t="shared" si="44"/>
        <v>3124</v>
      </c>
      <c r="Z187" s="50">
        <f t="shared" si="44"/>
        <v>3032</v>
      </c>
      <c r="AA187" s="50">
        <f t="shared" si="44"/>
        <v>2953</v>
      </c>
      <c r="AB187" s="50">
        <f t="shared" si="44"/>
        <v>2877</v>
      </c>
      <c r="AC187" s="50">
        <f t="shared" si="44"/>
        <v>2970</v>
      </c>
      <c r="AD187" s="50">
        <f t="shared" ref="AD187:AU187" si="45">AD37+AD67+AD97+AD127+AD157</f>
        <v>2618</v>
      </c>
      <c r="AE187" s="50">
        <f t="shared" si="45"/>
        <v>2277</v>
      </c>
      <c r="AF187" s="50">
        <f t="shared" si="45"/>
        <v>1929</v>
      </c>
      <c r="AG187" s="50">
        <f t="shared" si="45"/>
        <v>1581</v>
      </c>
      <c r="AH187" s="50">
        <f t="shared" si="45"/>
        <v>1231</v>
      </c>
      <c r="AI187" s="50">
        <f t="shared" si="45"/>
        <v>530</v>
      </c>
      <c r="AJ187" s="50">
        <f t="shared" si="45"/>
        <v>0</v>
      </c>
      <c r="AK187" s="50">
        <f t="shared" si="45"/>
        <v>0</v>
      </c>
      <c r="AL187" s="50">
        <f t="shared" si="45"/>
        <v>0</v>
      </c>
      <c r="AM187" s="50">
        <f t="shared" si="45"/>
        <v>0</v>
      </c>
      <c r="AN187" s="50">
        <f t="shared" si="45"/>
        <v>0</v>
      </c>
      <c r="AO187" s="50">
        <f t="shared" si="45"/>
        <v>0</v>
      </c>
      <c r="AP187" s="50">
        <f t="shared" si="45"/>
        <v>0</v>
      </c>
      <c r="AQ187" s="50">
        <f t="shared" si="45"/>
        <v>0</v>
      </c>
      <c r="AR187" s="50">
        <f t="shared" si="45"/>
        <v>0</v>
      </c>
      <c r="AS187" s="50">
        <f t="shared" si="45"/>
        <v>0</v>
      </c>
      <c r="AT187" s="50">
        <f t="shared" si="45"/>
        <v>0</v>
      </c>
      <c r="AU187" s="50">
        <f t="shared" si="45"/>
        <v>0</v>
      </c>
      <c r="AV187" s="16"/>
    </row>
    <row r="188" spans="4:48">
      <c r="H188" s="17"/>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16"/>
    </row>
    <row r="189" spans="4:48">
      <c r="D189" s="1" t="s">
        <v>196</v>
      </c>
      <c r="F189" s="65" t="s">
        <v>169</v>
      </c>
      <c r="H189" s="17"/>
      <c r="I189" s="50">
        <f t="shared" ref="I189:AU189" si="46">I39+I69+I99+I129+I159</f>
        <v>28823</v>
      </c>
      <c r="J189" s="50">
        <f t="shared" si="46"/>
        <v>29113</v>
      </c>
      <c r="K189" s="50">
        <f t="shared" si="46"/>
        <v>29403</v>
      </c>
      <c r="L189" s="50">
        <f t="shared" si="46"/>
        <v>29698</v>
      </c>
      <c r="M189" s="50">
        <f t="shared" si="46"/>
        <v>29995</v>
      </c>
      <c r="N189" s="50">
        <f t="shared" si="46"/>
        <v>30264</v>
      </c>
      <c r="O189" s="50">
        <f t="shared" si="46"/>
        <v>30535</v>
      </c>
      <c r="P189" s="50">
        <f t="shared" si="46"/>
        <v>30777</v>
      </c>
      <c r="Q189" s="50">
        <f t="shared" si="46"/>
        <v>30927</v>
      </c>
      <c r="R189" s="50">
        <f t="shared" si="46"/>
        <v>30998</v>
      </c>
      <c r="S189" s="50">
        <f t="shared" si="46"/>
        <v>30993</v>
      </c>
      <c r="T189" s="50">
        <f t="shared" si="46"/>
        <v>30788</v>
      </c>
      <c r="U189" s="50">
        <f t="shared" si="46"/>
        <v>30234</v>
      </c>
      <c r="V189" s="50">
        <f t="shared" si="46"/>
        <v>29334</v>
      </c>
      <c r="W189" s="50">
        <f t="shared" si="46"/>
        <v>28084</v>
      </c>
      <c r="X189" s="50">
        <f t="shared" si="46"/>
        <v>26514</v>
      </c>
      <c r="Y189" s="50">
        <f t="shared" si="46"/>
        <v>24592</v>
      </c>
      <c r="Z189" s="50">
        <f t="shared" si="46"/>
        <v>21998</v>
      </c>
      <c r="AA189" s="50">
        <f t="shared" si="46"/>
        <v>18966</v>
      </c>
      <c r="AB189" s="50">
        <f t="shared" si="46"/>
        <v>16013</v>
      </c>
      <c r="AC189" s="50">
        <f t="shared" si="46"/>
        <v>13136</v>
      </c>
      <c r="AD189" s="50">
        <f t="shared" si="46"/>
        <v>10166</v>
      </c>
      <c r="AE189" s="50">
        <f t="shared" si="46"/>
        <v>7548</v>
      </c>
      <c r="AF189" s="50">
        <f t="shared" si="46"/>
        <v>5271</v>
      </c>
      <c r="AG189" s="50">
        <f t="shared" si="46"/>
        <v>3342</v>
      </c>
      <c r="AH189" s="50">
        <f t="shared" si="46"/>
        <v>1761</v>
      </c>
      <c r="AI189" s="50">
        <f t="shared" si="46"/>
        <v>530</v>
      </c>
      <c r="AJ189" s="50">
        <f t="shared" si="46"/>
        <v>0</v>
      </c>
      <c r="AK189" s="50">
        <f t="shared" si="46"/>
        <v>0</v>
      </c>
      <c r="AL189" s="50">
        <f t="shared" si="46"/>
        <v>0</v>
      </c>
      <c r="AM189" s="50">
        <f t="shared" si="46"/>
        <v>0</v>
      </c>
      <c r="AN189" s="50">
        <f t="shared" si="46"/>
        <v>0</v>
      </c>
      <c r="AO189" s="50">
        <f t="shared" si="46"/>
        <v>0</v>
      </c>
      <c r="AP189" s="50">
        <f t="shared" si="46"/>
        <v>0</v>
      </c>
      <c r="AQ189" s="50">
        <f t="shared" si="46"/>
        <v>0</v>
      </c>
      <c r="AR189" s="50">
        <f t="shared" si="46"/>
        <v>0</v>
      </c>
      <c r="AS189" s="50">
        <f t="shared" si="46"/>
        <v>0</v>
      </c>
      <c r="AT189" s="50">
        <f t="shared" si="46"/>
        <v>0</v>
      </c>
      <c r="AU189" s="50">
        <f t="shared" si="46"/>
        <v>0</v>
      </c>
      <c r="AV189" s="16"/>
    </row>
    <row r="190" spans="4:48">
      <c r="H190" s="17"/>
      <c r="AV190" s="16"/>
    </row>
    <row r="191" spans="4:48">
      <c r="H191" s="17"/>
      <c r="AV191" s="16"/>
    </row>
    <row r="192" spans="4:48">
      <c r="H192" s="17"/>
    </row>
    <row r="193" spans="8:8">
      <c r="H193" s="17"/>
    </row>
    <row r="194" spans="8:8">
      <c r="H194" s="17"/>
    </row>
  </sheetData>
  <sheetProtection algorithmName="SHA-512" hashValue="pPgZXmRAP/qVNQvrV6bNK+G15o+RbqpTWQHLQ8JOG7/nQ9h8yR2sAPoBIIzcybbcn7GTx0SBspiEZoN8bGvNVw==" saltValue="LvQyriwx0cdmomjad6z08w==" spinCount="100000" sheet="1" objects="1" scenarios="1"/>
  <phoneticPr fontId="7"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829A-7145-43D7-84DA-6A43F63B54FE}">
  <sheetPr>
    <tabColor theme="4" tint="9.9978637043366805E-2"/>
  </sheetPr>
  <dimension ref="A1:AW194"/>
  <sheetViews>
    <sheetView zoomScale="80" zoomScaleNormal="80" workbookViewId="0">
      <pane xSplit="7" ySplit="4" topLeftCell="H5" activePane="bottomRight" state="frozen"/>
      <selection pane="topRight" activeCell="H1" sqref="H1"/>
      <selection pane="bottomLeft" activeCell="A5" sqref="A5"/>
      <selection pane="bottomRight" activeCell="D24" sqref="D24"/>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H7" s="17"/>
      <c r="AV7" s="16"/>
    </row>
    <row r="8" spans="1:49">
      <c r="A8" s="91"/>
      <c r="B8" s="93" t="s">
        <v>278</v>
      </c>
      <c r="C8" s="91"/>
      <c r="D8" s="91"/>
      <c r="E8" s="91"/>
      <c r="F8" s="91"/>
      <c r="G8" s="91"/>
      <c r="H8" s="92"/>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row>
    <row r="9" spans="1:49">
      <c r="D9" s="1" t="str">
        <f>'Input R'!C15</f>
        <v>Catenary Fleet Purchases</v>
      </c>
      <c r="E9" s="1"/>
      <c r="F9" s="4" t="str">
        <f>'Input R'!D15</f>
        <v>% of sales</v>
      </c>
      <c r="H9" s="17"/>
      <c r="I9" s="69">
        <f>'Input R'!I15</f>
        <v>0</v>
      </c>
      <c r="J9" s="69">
        <f>'Input R'!J15</f>
        <v>0</v>
      </c>
      <c r="K9" s="69">
        <f>'Input R'!K15</f>
        <v>0</v>
      </c>
      <c r="L9" s="69">
        <f>'Input R'!L15</f>
        <v>0</v>
      </c>
      <c r="M9" s="69">
        <f>'Input R'!M15</f>
        <v>0</v>
      </c>
      <c r="N9" s="69">
        <f>'Input R'!N15</f>
        <v>0.01</v>
      </c>
      <c r="O9" s="69">
        <f>'Input R'!O15</f>
        <v>0.01</v>
      </c>
      <c r="P9" s="69">
        <f>'Input R'!P15</f>
        <v>0.02</v>
      </c>
      <c r="Q9" s="69">
        <f>'Input R'!Q15</f>
        <v>0.05</v>
      </c>
      <c r="R9" s="69">
        <f>'Input R'!R15</f>
        <v>7.4999999999999997E-2</v>
      </c>
      <c r="S9" s="69">
        <f>'Input R'!S15</f>
        <v>0.1</v>
      </c>
      <c r="T9" s="69">
        <f>'Input R'!T15</f>
        <v>0.15</v>
      </c>
      <c r="U9" s="69">
        <f>'Input R'!U15</f>
        <v>0.25</v>
      </c>
      <c r="V9" s="69">
        <f>'Input R'!V15</f>
        <v>0.35</v>
      </c>
      <c r="W9" s="69">
        <f>'Input R'!W15</f>
        <v>0.45</v>
      </c>
      <c r="X9" s="69">
        <f>'Input R'!X15</f>
        <v>0.55000000000000004</v>
      </c>
      <c r="Y9" s="69">
        <f>'Input R'!Y15</f>
        <v>0.65</v>
      </c>
      <c r="Z9" s="69">
        <f>'Input R'!Z15</f>
        <v>0.85</v>
      </c>
      <c r="AA9" s="69">
        <f>'Input R'!AA15</f>
        <v>1</v>
      </c>
      <c r="AB9" s="69">
        <f>'Input R'!AB15</f>
        <v>1</v>
      </c>
      <c r="AC9" s="69">
        <f>'Input R'!AC15</f>
        <v>1</v>
      </c>
      <c r="AD9" s="69">
        <f>'Input R'!AD15</f>
        <v>1</v>
      </c>
      <c r="AE9" s="69">
        <f>'Input R'!AE15</f>
        <v>1</v>
      </c>
      <c r="AF9" s="69">
        <f>'Input R'!AF15</f>
        <v>1</v>
      </c>
      <c r="AG9" s="69">
        <f>'Input R'!AG15</f>
        <v>1</v>
      </c>
      <c r="AH9" s="69">
        <f>'Input R'!AH15</f>
        <v>1</v>
      </c>
      <c r="AI9" s="69">
        <f>'Input R'!AI15</f>
        <v>1</v>
      </c>
      <c r="AJ9" s="69">
        <f>'Input R'!AJ15</f>
        <v>1</v>
      </c>
      <c r="AK9" s="69">
        <f>'Input R'!AK15</f>
        <v>1</v>
      </c>
      <c r="AL9" s="69">
        <f>'Input R'!AL15</f>
        <v>1</v>
      </c>
      <c r="AM9" s="69">
        <f>'Input R'!AM15</f>
        <v>1</v>
      </c>
      <c r="AN9" s="69">
        <f>'Input R'!AN15</f>
        <v>1</v>
      </c>
      <c r="AO9" s="69">
        <f>'Input R'!AO15</f>
        <v>1</v>
      </c>
      <c r="AP9" s="69">
        <f>'Input R'!AP15</f>
        <v>1</v>
      </c>
      <c r="AQ9" s="69">
        <f>'Input R'!AQ15</f>
        <v>1</v>
      </c>
      <c r="AR9" s="69">
        <f>'Input R'!AR15</f>
        <v>1</v>
      </c>
      <c r="AS9" s="69">
        <f>'Input R'!AS15</f>
        <v>1</v>
      </c>
      <c r="AT9" s="69">
        <f>'Input R'!AT15</f>
        <v>1</v>
      </c>
      <c r="AU9" s="69">
        <f>'Input R'!AU15</f>
        <v>1</v>
      </c>
      <c r="AV9" s="16"/>
    </row>
    <row r="10" spans="1:49">
      <c r="H10" s="17"/>
      <c r="AV10" s="16"/>
    </row>
    <row r="11" spans="1:49">
      <c r="D11" s="58" t="s">
        <v>73</v>
      </c>
      <c r="E11" s="57"/>
      <c r="F11" s="59" t="s">
        <v>150</v>
      </c>
      <c r="H11" s="17"/>
      <c r="AV11" s="16"/>
    </row>
    <row r="12" spans="1:49">
      <c r="D12" s="6"/>
      <c r="E12" s="53"/>
      <c r="F12" s="35"/>
      <c r="H12" s="17"/>
      <c r="AV12" s="16"/>
    </row>
    <row r="13" spans="1:49">
      <c r="D13" s="1" t="s">
        <v>279</v>
      </c>
      <c r="E13" s="1"/>
      <c r="F13" s="4" t="s">
        <v>169</v>
      </c>
      <c r="H13" s="17"/>
      <c r="I13" s="1">
        <f>ROUND(I$9*'Base Fleet Plan'!I$83,0)</f>
        <v>0</v>
      </c>
      <c r="J13" s="1">
        <f>ROUND(J$9*'Base Fleet Plan'!J$83,0)</f>
        <v>0</v>
      </c>
      <c r="K13" s="1">
        <f>ROUND(K$9*'Base Fleet Plan'!K$83,0)</f>
        <v>0</v>
      </c>
      <c r="L13" s="1">
        <f>ROUND(L$9*'Base Fleet Plan'!L$83,0)</f>
        <v>0</v>
      </c>
      <c r="M13" s="1">
        <f>ROUND(M$9*'Base Fleet Plan'!M$83,0)</f>
        <v>0</v>
      </c>
      <c r="N13" s="1">
        <f>ROUND(N$9*'Base Fleet Plan'!N$83,0)</f>
        <v>2</v>
      </c>
      <c r="O13" s="1">
        <f>ROUND(O$9*'Base Fleet Plan'!O$83,0)</f>
        <v>2</v>
      </c>
      <c r="P13" s="1">
        <f>ROUND(P$9*'Base Fleet Plan'!P$83,0)</f>
        <v>5</v>
      </c>
      <c r="Q13" s="1">
        <f>ROUND(Q$9*'Base Fleet Plan'!Q$83,0)</f>
        <v>12</v>
      </c>
      <c r="R13" s="1">
        <f>ROUND(R$9*'Base Fleet Plan'!R$83,0)</f>
        <v>19</v>
      </c>
      <c r="S13" s="1">
        <f>ROUND(S$9*'Base Fleet Plan'!S$83,0)</f>
        <v>25</v>
      </c>
      <c r="T13" s="1">
        <f>ROUND(T$9*'Base Fleet Plan'!T$83,0)</f>
        <v>41</v>
      </c>
      <c r="U13" s="1">
        <f>ROUND(U$9*'Base Fleet Plan'!U$83,0)</f>
        <v>68</v>
      </c>
      <c r="V13" s="1">
        <f>ROUND(V$9*'Base Fleet Plan'!V$83,0)</f>
        <v>95</v>
      </c>
      <c r="W13" s="1">
        <f>ROUND(W$9*'Base Fleet Plan'!W$83,0)</f>
        <v>122</v>
      </c>
      <c r="X13" s="1">
        <f>ROUND(X$9*'Base Fleet Plan'!X$83,0)</f>
        <v>149</v>
      </c>
      <c r="Y13" s="1">
        <f>ROUND(Y$9*'Base Fleet Plan'!Y$83,0)</f>
        <v>177</v>
      </c>
      <c r="Z13" s="1">
        <f>ROUND(Z$9*'Base Fleet Plan'!Z$83,0)</f>
        <v>232</v>
      </c>
      <c r="AA13" s="1">
        <f>ROUND(AA$9*'Base Fleet Plan'!AA$83,0)</f>
        <v>274</v>
      </c>
      <c r="AB13" s="1">
        <f>ROUND(AB$9*'Base Fleet Plan'!AB$83,0)</f>
        <v>274</v>
      </c>
      <c r="AC13" s="1">
        <f>ROUND(AC$9*'Base Fleet Plan'!AC$83,0)</f>
        <v>274</v>
      </c>
      <c r="AD13" s="1">
        <f>ROUND(AD$9*'Base Fleet Plan'!AD$83,0)</f>
        <v>300</v>
      </c>
      <c r="AE13" s="1">
        <f>ROUND(AE$9*'Base Fleet Plan'!AE$83,0)</f>
        <v>298</v>
      </c>
      <c r="AF13" s="1">
        <f>ROUND(AF$9*'Base Fleet Plan'!AF$83,0)</f>
        <v>299</v>
      </c>
      <c r="AG13" s="1">
        <f>ROUND(AG$9*'Base Fleet Plan'!AG$83,0)</f>
        <v>300</v>
      </c>
      <c r="AH13" s="1">
        <f>ROUND(AH$9*'Base Fleet Plan'!AH$83,0)</f>
        <v>300</v>
      </c>
      <c r="AI13" s="1">
        <f>ROUND(AI$9*'Base Fleet Plan'!AI$83,0)</f>
        <v>300</v>
      </c>
      <c r="AJ13" s="1">
        <f>ROUND(AJ$9*'Base Fleet Plan'!AJ$83,0)</f>
        <v>302</v>
      </c>
      <c r="AK13" s="1">
        <f>ROUND(AK$9*'Base Fleet Plan'!AK$83,0)</f>
        <v>303</v>
      </c>
      <c r="AL13" s="1">
        <f>ROUND(AL$9*'Base Fleet Plan'!AL$83,0)</f>
        <v>304</v>
      </c>
      <c r="AM13" s="1">
        <f>ROUND(AM$9*'Base Fleet Plan'!AM$83,0)</f>
        <v>304</v>
      </c>
      <c r="AN13" s="1">
        <f>ROUND(AN$9*'Base Fleet Plan'!AN$83,0)</f>
        <v>330</v>
      </c>
      <c r="AO13" s="1">
        <f>ROUND(AO$9*'Base Fleet Plan'!AO$83,0)</f>
        <v>328</v>
      </c>
      <c r="AP13" s="1">
        <f>ROUND(AP$9*'Base Fleet Plan'!AP$83,0)</f>
        <v>330</v>
      </c>
      <c r="AQ13" s="1">
        <f>ROUND(AQ$9*'Base Fleet Plan'!AQ$83,0)</f>
        <v>331</v>
      </c>
      <c r="AR13" s="1">
        <f>ROUND(AR$9*'Base Fleet Plan'!AR$83,0)</f>
        <v>331</v>
      </c>
      <c r="AS13" s="1">
        <f>ROUND(AS$9*'Base Fleet Plan'!AS$83,0)</f>
        <v>332</v>
      </c>
      <c r="AT13" s="1">
        <f>ROUND(AT$9*'Base Fleet Plan'!AT$83,0)</f>
        <v>334</v>
      </c>
      <c r="AU13" s="1">
        <f>ROUND(AU$9*'Base Fleet Plan'!AU$83,0)</f>
        <v>335</v>
      </c>
      <c r="AV13" s="16"/>
    </row>
    <row r="14" spans="1:49">
      <c r="D14" s="6"/>
      <c r="E14" s="53"/>
      <c r="F14" s="35"/>
      <c r="H14" s="17"/>
      <c r="AV14" s="16"/>
    </row>
    <row r="15" spans="1:49">
      <c r="D15" s="1" t="s">
        <v>280</v>
      </c>
      <c r="E15" s="1"/>
      <c r="F15" s="4" t="s">
        <v>169</v>
      </c>
      <c r="H15" s="17"/>
      <c r="I15" s="63">
        <f>I13+H24</f>
        <v>0</v>
      </c>
      <c r="J15" s="1">
        <f t="shared" ref="J15:AU15" si="1">J13</f>
        <v>0</v>
      </c>
      <c r="K15" s="1">
        <f t="shared" si="1"/>
        <v>0</v>
      </c>
      <c r="L15" s="1">
        <f t="shared" si="1"/>
        <v>0</v>
      </c>
      <c r="M15" s="1">
        <f t="shared" si="1"/>
        <v>0</v>
      </c>
      <c r="N15" s="1">
        <f t="shared" si="1"/>
        <v>2</v>
      </c>
      <c r="O15" s="1">
        <f t="shared" si="1"/>
        <v>2</v>
      </c>
      <c r="P15" s="1">
        <f t="shared" si="1"/>
        <v>5</v>
      </c>
      <c r="Q15" s="1">
        <f t="shared" si="1"/>
        <v>12</v>
      </c>
      <c r="R15" s="1">
        <f t="shared" si="1"/>
        <v>19</v>
      </c>
      <c r="S15" s="1">
        <f t="shared" si="1"/>
        <v>25</v>
      </c>
      <c r="T15" s="1">
        <f t="shared" si="1"/>
        <v>41</v>
      </c>
      <c r="U15" s="1">
        <f t="shared" si="1"/>
        <v>68</v>
      </c>
      <c r="V15" s="1">
        <f t="shared" si="1"/>
        <v>95</v>
      </c>
      <c r="W15" s="1">
        <f t="shared" si="1"/>
        <v>122</v>
      </c>
      <c r="X15" s="1">
        <f t="shared" si="1"/>
        <v>149</v>
      </c>
      <c r="Y15" s="1">
        <f t="shared" si="1"/>
        <v>177</v>
      </c>
      <c r="Z15" s="1">
        <f t="shared" si="1"/>
        <v>232</v>
      </c>
      <c r="AA15" s="1">
        <f t="shared" si="1"/>
        <v>274</v>
      </c>
      <c r="AB15" s="1">
        <f t="shared" si="1"/>
        <v>274</v>
      </c>
      <c r="AC15" s="1">
        <f t="shared" si="1"/>
        <v>274</v>
      </c>
      <c r="AD15" s="1">
        <f t="shared" si="1"/>
        <v>300</v>
      </c>
      <c r="AE15" s="1">
        <f t="shared" si="1"/>
        <v>298</v>
      </c>
      <c r="AF15" s="1">
        <f t="shared" si="1"/>
        <v>299</v>
      </c>
      <c r="AG15" s="1">
        <f t="shared" si="1"/>
        <v>300</v>
      </c>
      <c r="AH15" s="1">
        <f t="shared" si="1"/>
        <v>300</v>
      </c>
      <c r="AI15" s="1">
        <f t="shared" si="1"/>
        <v>300</v>
      </c>
      <c r="AJ15" s="1">
        <f t="shared" si="1"/>
        <v>302</v>
      </c>
      <c r="AK15" s="1">
        <f t="shared" si="1"/>
        <v>303</v>
      </c>
      <c r="AL15" s="1">
        <f t="shared" si="1"/>
        <v>304</v>
      </c>
      <c r="AM15" s="1">
        <f t="shared" si="1"/>
        <v>304</v>
      </c>
      <c r="AN15" s="1">
        <f t="shared" si="1"/>
        <v>330</v>
      </c>
      <c r="AO15" s="1">
        <f t="shared" si="1"/>
        <v>328</v>
      </c>
      <c r="AP15" s="1">
        <f t="shared" si="1"/>
        <v>330</v>
      </c>
      <c r="AQ15" s="1">
        <f t="shared" si="1"/>
        <v>331</v>
      </c>
      <c r="AR15" s="1">
        <f t="shared" si="1"/>
        <v>331</v>
      </c>
      <c r="AS15" s="1">
        <f t="shared" si="1"/>
        <v>332</v>
      </c>
      <c r="AT15" s="1">
        <f t="shared" si="1"/>
        <v>334</v>
      </c>
      <c r="AU15" s="1">
        <f t="shared" si="1"/>
        <v>335</v>
      </c>
      <c r="AV15" s="16"/>
    </row>
    <row r="16" spans="1:49">
      <c r="D16" s="1" t="s">
        <v>281</v>
      </c>
      <c r="E16" s="1"/>
      <c r="F16" s="4" t="s">
        <v>169</v>
      </c>
      <c r="H16" s="17"/>
      <c r="I16" s="63">
        <v>0</v>
      </c>
      <c r="J16" s="1">
        <f>I15</f>
        <v>0</v>
      </c>
      <c r="K16" s="1">
        <f t="shared" ref="K16:Z24" si="2">J15</f>
        <v>0</v>
      </c>
      <c r="L16" s="1">
        <f t="shared" si="2"/>
        <v>0</v>
      </c>
      <c r="M16" s="1">
        <f t="shared" si="2"/>
        <v>0</v>
      </c>
      <c r="N16" s="1">
        <f t="shared" si="2"/>
        <v>0</v>
      </c>
      <c r="O16" s="1">
        <f t="shared" si="2"/>
        <v>2</v>
      </c>
      <c r="P16" s="1">
        <f t="shared" si="2"/>
        <v>2</v>
      </c>
      <c r="Q16" s="1">
        <f t="shared" si="2"/>
        <v>5</v>
      </c>
      <c r="R16" s="1">
        <f t="shared" si="2"/>
        <v>12</v>
      </c>
      <c r="S16" s="1">
        <f t="shared" si="2"/>
        <v>19</v>
      </c>
      <c r="T16" s="1">
        <f t="shared" si="2"/>
        <v>25</v>
      </c>
      <c r="U16" s="1">
        <f t="shared" si="2"/>
        <v>41</v>
      </c>
      <c r="V16" s="1">
        <f t="shared" si="2"/>
        <v>68</v>
      </c>
      <c r="W16" s="1">
        <f t="shared" si="2"/>
        <v>95</v>
      </c>
      <c r="X16" s="1">
        <f t="shared" si="2"/>
        <v>122</v>
      </c>
      <c r="Y16" s="1">
        <f t="shared" si="2"/>
        <v>149</v>
      </c>
      <c r="Z16" s="1">
        <f t="shared" si="2"/>
        <v>177</v>
      </c>
      <c r="AA16" s="1">
        <f t="shared" ref="AA16:AP24" si="3">Z15</f>
        <v>232</v>
      </c>
      <c r="AB16" s="1">
        <f t="shared" si="3"/>
        <v>274</v>
      </c>
      <c r="AC16" s="1">
        <f t="shared" si="3"/>
        <v>274</v>
      </c>
      <c r="AD16" s="1">
        <f t="shared" si="3"/>
        <v>274</v>
      </c>
      <c r="AE16" s="1">
        <f t="shared" si="3"/>
        <v>300</v>
      </c>
      <c r="AF16" s="1">
        <f t="shared" si="3"/>
        <v>298</v>
      </c>
      <c r="AG16" s="1">
        <f t="shared" si="3"/>
        <v>299</v>
      </c>
      <c r="AH16" s="1">
        <f t="shared" si="3"/>
        <v>300</v>
      </c>
      <c r="AI16" s="1">
        <f t="shared" si="3"/>
        <v>300</v>
      </c>
      <c r="AJ16" s="1">
        <f t="shared" si="3"/>
        <v>300</v>
      </c>
      <c r="AK16" s="1">
        <f t="shared" si="3"/>
        <v>302</v>
      </c>
      <c r="AL16" s="1">
        <f t="shared" si="3"/>
        <v>303</v>
      </c>
      <c r="AM16" s="1">
        <f t="shared" si="3"/>
        <v>304</v>
      </c>
      <c r="AN16" s="1">
        <f t="shared" si="3"/>
        <v>304</v>
      </c>
      <c r="AO16" s="1">
        <f t="shared" si="3"/>
        <v>330</v>
      </c>
      <c r="AP16" s="1">
        <f t="shared" si="3"/>
        <v>328</v>
      </c>
      <c r="AQ16" s="1">
        <f t="shared" ref="AQ16:AU24" si="4">AP15</f>
        <v>330</v>
      </c>
      <c r="AR16" s="1">
        <f t="shared" si="4"/>
        <v>331</v>
      </c>
      <c r="AS16" s="1">
        <f t="shared" si="4"/>
        <v>331</v>
      </c>
      <c r="AT16" s="1">
        <f t="shared" si="4"/>
        <v>332</v>
      </c>
      <c r="AU16" s="1">
        <f t="shared" si="4"/>
        <v>334</v>
      </c>
      <c r="AV16" s="16"/>
    </row>
    <row r="17" spans="4:48">
      <c r="D17" s="1" t="s">
        <v>282</v>
      </c>
      <c r="E17" s="1"/>
      <c r="F17" s="4" t="s">
        <v>169</v>
      </c>
      <c r="H17" s="17"/>
      <c r="I17" s="63">
        <v>0</v>
      </c>
      <c r="J17" s="1">
        <f t="shared" ref="J17:Y24" si="5">I16</f>
        <v>0</v>
      </c>
      <c r="K17" s="1">
        <f t="shared" si="5"/>
        <v>0</v>
      </c>
      <c r="L17" s="1">
        <f t="shared" si="5"/>
        <v>0</v>
      </c>
      <c r="M17" s="1">
        <f t="shared" si="5"/>
        <v>0</v>
      </c>
      <c r="N17" s="1">
        <f t="shared" si="5"/>
        <v>0</v>
      </c>
      <c r="O17" s="1">
        <f t="shared" si="5"/>
        <v>0</v>
      </c>
      <c r="P17" s="1">
        <f t="shared" si="5"/>
        <v>2</v>
      </c>
      <c r="Q17" s="1">
        <f t="shared" si="5"/>
        <v>2</v>
      </c>
      <c r="R17" s="1">
        <f t="shared" si="5"/>
        <v>5</v>
      </c>
      <c r="S17" s="1">
        <f t="shared" si="5"/>
        <v>12</v>
      </c>
      <c r="T17" s="1">
        <f t="shared" si="5"/>
        <v>19</v>
      </c>
      <c r="U17" s="1">
        <f t="shared" si="5"/>
        <v>25</v>
      </c>
      <c r="V17" s="1">
        <f t="shared" si="5"/>
        <v>41</v>
      </c>
      <c r="W17" s="1">
        <f t="shared" si="5"/>
        <v>68</v>
      </c>
      <c r="X17" s="1">
        <f t="shared" si="5"/>
        <v>95</v>
      </c>
      <c r="Y17" s="1">
        <f t="shared" si="5"/>
        <v>122</v>
      </c>
      <c r="Z17" s="1">
        <f t="shared" si="2"/>
        <v>149</v>
      </c>
      <c r="AA17" s="1">
        <f t="shared" si="3"/>
        <v>177</v>
      </c>
      <c r="AB17" s="1">
        <f t="shared" si="3"/>
        <v>232</v>
      </c>
      <c r="AC17" s="1">
        <f t="shared" si="3"/>
        <v>274</v>
      </c>
      <c r="AD17" s="1">
        <f t="shared" si="3"/>
        <v>274</v>
      </c>
      <c r="AE17" s="1">
        <f t="shared" si="3"/>
        <v>274</v>
      </c>
      <c r="AF17" s="1">
        <f t="shared" si="3"/>
        <v>300</v>
      </c>
      <c r="AG17" s="1">
        <f t="shared" si="3"/>
        <v>298</v>
      </c>
      <c r="AH17" s="1">
        <f t="shared" si="3"/>
        <v>299</v>
      </c>
      <c r="AI17" s="1">
        <f t="shared" si="3"/>
        <v>300</v>
      </c>
      <c r="AJ17" s="1">
        <f t="shared" si="3"/>
        <v>300</v>
      </c>
      <c r="AK17" s="1">
        <f t="shared" si="3"/>
        <v>300</v>
      </c>
      <c r="AL17" s="1">
        <f t="shared" si="3"/>
        <v>302</v>
      </c>
      <c r="AM17" s="1">
        <f t="shared" si="3"/>
        <v>303</v>
      </c>
      <c r="AN17" s="1">
        <f t="shared" si="3"/>
        <v>304</v>
      </c>
      <c r="AO17" s="1">
        <f t="shared" si="3"/>
        <v>304</v>
      </c>
      <c r="AP17" s="1">
        <f t="shared" si="3"/>
        <v>330</v>
      </c>
      <c r="AQ17" s="1">
        <f t="shared" si="4"/>
        <v>328</v>
      </c>
      <c r="AR17" s="1">
        <f t="shared" si="4"/>
        <v>330</v>
      </c>
      <c r="AS17" s="1">
        <f t="shared" si="4"/>
        <v>331</v>
      </c>
      <c r="AT17" s="1">
        <f t="shared" si="4"/>
        <v>331</v>
      </c>
      <c r="AU17" s="1">
        <f t="shared" si="4"/>
        <v>332</v>
      </c>
      <c r="AV17" s="16"/>
    </row>
    <row r="18" spans="4:48">
      <c r="D18" s="1" t="s">
        <v>283</v>
      </c>
      <c r="E18" s="1"/>
      <c r="F18" s="4" t="s">
        <v>169</v>
      </c>
      <c r="H18" s="17"/>
      <c r="I18" s="63">
        <v>0</v>
      </c>
      <c r="J18" s="1">
        <f t="shared" si="5"/>
        <v>0</v>
      </c>
      <c r="K18" s="1">
        <f t="shared" si="5"/>
        <v>0</v>
      </c>
      <c r="L18" s="1">
        <f t="shared" si="5"/>
        <v>0</v>
      </c>
      <c r="M18" s="1">
        <f t="shared" si="5"/>
        <v>0</v>
      </c>
      <c r="N18" s="1">
        <f t="shared" si="5"/>
        <v>0</v>
      </c>
      <c r="O18" s="1">
        <f t="shared" si="5"/>
        <v>0</v>
      </c>
      <c r="P18" s="1">
        <f t="shared" si="5"/>
        <v>0</v>
      </c>
      <c r="Q18" s="1">
        <f t="shared" si="5"/>
        <v>2</v>
      </c>
      <c r="R18" s="1">
        <f t="shared" si="5"/>
        <v>2</v>
      </c>
      <c r="S18" s="1">
        <f t="shared" si="5"/>
        <v>5</v>
      </c>
      <c r="T18" s="1">
        <f t="shared" si="5"/>
        <v>12</v>
      </c>
      <c r="U18" s="1">
        <f t="shared" si="5"/>
        <v>19</v>
      </c>
      <c r="V18" s="1">
        <f t="shared" si="5"/>
        <v>25</v>
      </c>
      <c r="W18" s="1">
        <f t="shared" si="5"/>
        <v>41</v>
      </c>
      <c r="X18" s="1">
        <f t="shared" si="5"/>
        <v>68</v>
      </c>
      <c r="Y18" s="1">
        <f t="shared" si="5"/>
        <v>95</v>
      </c>
      <c r="Z18" s="1">
        <f t="shared" si="2"/>
        <v>122</v>
      </c>
      <c r="AA18" s="1">
        <f t="shared" si="3"/>
        <v>149</v>
      </c>
      <c r="AB18" s="1">
        <f t="shared" si="3"/>
        <v>177</v>
      </c>
      <c r="AC18" s="1">
        <f t="shared" si="3"/>
        <v>232</v>
      </c>
      <c r="AD18" s="1">
        <f t="shared" si="3"/>
        <v>274</v>
      </c>
      <c r="AE18" s="1">
        <f t="shared" si="3"/>
        <v>274</v>
      </c>
      <c r="AF18" s="1">
        <f t="shared" si="3"/>
        <v>274</v>
      </c>
      <c r="AG18" s="1">
        <f t="shared" si="3"/>
        <v>300</v>
      </c>
      <c r="AH18" s="1">
        <f t="shared" si="3"/>
        <v>298</v>
      </c>
      <c r="AI18" s="1">
        <f t="shared" si="3"/>
        <v>299</v>
      </c>
      <c r="AJ18" s="1">
        <f t="shared" si="3"/>
        <v>300</v>
      </c>
      <c r="AK18" s="1">
        <f t="shared" si="3"/>
        <v>300</v>
      </c>
      <c r="AL18" s="1">
        <f t="shared" si="3"/>
        <v>300</v>
      </c>
      <c r="AM18" s="1">
        <f t="shared" si="3"/>
        <v>302</v>
      </c>
      <c r="AN18" s="1">
        <f t="shared" si="3"/>
        <v>303</v>
      </c>
      <c r="AO18" s="1">
        <f t="shared" si="3"/>
        <v>304</v>
      </c>
      <c r="AP18" s="1">
        <f t="shared" si="3"/>
        <v>304</v>
      </c>
      <c r="AQ18" s="1">
        <f t="shared" si="4"/>
        <v>330</v>
      </c>
      <c r="AR18" s="1">
        <f t="shared" si="4"/>
        <v>328</v>
      </c>
      <c r="AS18" s="1">
        <f t="shared" si="4"/>
        <v>330</v>
      </c>
      <c r="AT18" s="1">
        <f t="shared" si="4"/>
        <v>331</v>
      </c>
      <c r="AU18" s="1">
        <f t="shared" si="4"/>
        <v>331</v>
      </c>
      <c r="AV18" s="16"/>
    </row>
    <row r="19" spans="4:48">
      <c r="D19" s="1" t="s">
        <v>284</v>
      </c>
      <c r="E19" s="1"/>
      <c r="F19" s="4" t="s">
        <v>169</v>
      </c>
      <c r="H19" s="17"/>
      <c r="I19" s="63">
        <v>0</v>
      </c>
      <c r="J19" s="1">
        <f t="shared" si="5"/>
        <v>0</v>
      </c>
      <c r="K19" s="1">
        <f t="shared" si="5"/>
        <v>0</v>
      </c>
      <c r="L19" s="1">
        <f t="shared" si="5"/>
        <v>0</v>
      </c>
      <c r="M19" s="1">
        <f t="shared" si="5"/>
        <v>0</v>
      </c>
      <c r="N19" s="1">
        <f t="shared" si="5"/>
        <v>0</v>
      </c>
      <c r="O19" s="1">
        <f t="shared" si="5"/>
        <v>0</v>
      </c>
      <c r="P19" s="1">
        <f t="shared" si="5"/>
        <v>0</v>
      </c>
      <c r="Q19" s="1">
        <f t="shared" si="5"/>
        <v>0</v>
      </c>
      <c r="R19" s="1">
        <f t="shared" si="5"/>
        <v>2</v>
      </c>
      <c r="S19" s="1">
        <f t="shared" si="5"/>
        <v>2</v>
      </c>
      <c r="T19" s="1">
        <f t="shared" si="5"/>
        <v>5</v>
      </c>
      <c r="U19" s="1">
        <f t="shared" si="5"/>
        <v>12</v>
      </c>
      <c r="V19" s="1">
        <f t="shared" si="5"/>
        <v>19</v>
      </c>
      <c r="W19" s="1">
        <f t="shared" si="5"/>
        <v>25</v>
      </c>
      <c r="X19" s="1">
        <f t="shared" si="5"/>
        <v>41</v>
      </c>
      <c r="Y19" s="1">
        <f t="shared" si="5"/>
        <v>68</v>
      </c>
      <c r="Z19" s="1">
        <f t="shared" si="2"/>
        <v>95</v>
      </c>
      <c r="AA19" s="1">
        <f t="shared" si="3"/>
        <v>122</v>
      </c>
      <c r="AB19" s="1">
        <f t="shared" si="3"/>
        <v>149</v>
      </c>
      <c r="AC19" s="1">
        <f t="shared" si="3"/>
        <v>177</v>
      </c>
      <c r="AD19" s="1">
        <f t="shared" si="3"/>
        <v>232</v>
      </c>
      <c r="AE19" s="1">
        <f t="shared" si="3"/>
        <v>274</v>
      </c>
      <c r="AF19" s="1">
        <f t="shared" si="3"/>
        <v>274</v>
      </c>
      <c r="AG19" s="1">
        <f t="shared" si="3"/>
        <v>274</v>
      </c>
      <c r="AH19" s="1">
        <f t="shared" si="3"/>
        <v>300</v>
      </c>
      <c r="AI19" s="1">
        <f t="shared" si="3"/>
        <v>298</v>
      </c>
      <c r="AJ19" s="1">
        <f t="shared" si="3"/>
        <v>299</v>
      </c>
      <c r="AK19" s="1">
        <f t="shared" si="3"/>
        <v>300</v>
      </c>
      <c r="AL19" s="1">
        <f t="shared" si="3"/>
        <v>300</v>
      </c>
      <c r="AM19" s="1">
        <f t="shared" si="3"/>
        <v>300</v>
      </c>
      <c r="AN19" s="1">
        <f t="shared" si="3"/>
        <v>302</v>
      </c>
      <c r="AO19" s="1">
        <f t="shared" si="3"/>
        <v>303</v>
      </c>
      <c r="AP19" s="1">
        <f t="shared" si="3"/>
        <v>304</v>
      </c>
      <c r="AQ19" s="1">
        <f t="shared" si="4"/>
        <v>304</v>
      </c>
      <c r="AR19" s="1">
        <f t="shared" si="4"/>
        <v>330</v>
      </c>
      <c r="AS19" s="1">
        <f t="shared" si="4"/>
        <v>328</v>
      </c>
      <c r="AT19" s="1">
        <f t="shared" si="4"/>
        <v>330</v>
      </c>
      <c r="AU19" s="1">
        <f t="shared" si="4"/>
        <v>331</v>
      </c>
      <c r="AV19" s="16"/>
    </row>
    <row r="20" spans="4:48">
      <c r="D20" s="1" t="s">
        <v>285</v>
      </c>
      <c r="E20" s="1"/>
      <c r="F20" s="4" t="s">
        <v>169</v>
      </c>
      <c r="H20" s="17"/>
      <c r="I20" s="63">
        <v>0</v>
      </c>
      <c r="J20" s="1">
        <f t="shared" si="5"/>
        <v>0</v>
      </c>
      <c r="K20" s="1">
        <f t="shared" si="5"/>
        <v>0</v>
      </c>
      <c r="L20" s="1">
        <f t="shared" si="5"/>
        <v>0</v>
      </c>
      <c r="M20" s="1">
        <f t="shared" si="5"/>
        <v>0</v>
      </c>
      <c r="N20" s="1">
        <f t="shared" si="5"/>
        <v>0</v>
      </c>
      <c r="O20" s="1">
        <f t="shared" si="5"/>
        <v>0</v>
      </c>
      <c r="P20" s="1">
        <f t="shared" si="5"/>
        <v>0</v>
      </c>
      <c r="Q20" s="1">
        <f t="shared" si="5"/>
        <v>0</v>
      </c>
      <c r="R20" s="1">
        <f t="shared" si="5"/>
        <v>0</v>
      </c>
      <c r="S20" s="1">
        <f t="shared" si="5"/>
        <v>2</v>
      </c>
      <c r="T20" s="1">
        <f t="shared" si="5"/>
        <v>2</v>
      </c>
      <c r="U20" s="1">
        <f t="shared" si="5"/>
        <v>5</v>
      </c>
      <c r="V20" s="1">
        <f t="shared" si="5"/>
        <v>12</v>
      </c>
      <c r="W20" s="1">
        <f t="shared" si="5"/>
        <v>19</v>
      </c>
      <c r="X20" s="1">
        <f t="shared" si="5"/>
        <v>25</v>
      </c>
      <c r="Y20" s="1">
        <f t="shared" si="5"/>
        <v>41</v>
      </c>
      <c r="Z20" s="1">
        <f t="shared" si="2"/>
        <v>68</v>
      </c>
      <c r="AA20" s="1">
        <f t="shared" si="3"/>
        <v>95</v>
      </c>
      <c r="AB20" s="1">
        <f t="shared" si="3"/>
        <v>122</v>
      </c>
      <c r="AC20" s="1">
        <f t="shared" si="3"/>
        <v>149</v>
      </c>
      <c r="AD20" s="1">
        <f t="shared" si="3"/>
        <v>177</v>
      </c>
      <c r="AE20" s="1">
        <f t="shared" si="3"/>
        <v>232</v>
      </c>
      <c r="AF20" s="1">
        <f t="shared" si="3"/>
        <v>274</v>
      </c>
      <c r="AG20" s="1">
        <f t="shared" si="3"/>
        <v>274</v>
      </c>
      <c r="AH20" s="1">
        <f t="shared" si="3"/>
        <v>274</v>
      </c>
      <c r="AI20" s="1">
        <f t="shared" si="3"/>
        <v>300</v>
      </c>
      <c r="AJ20" s="1">
        <f t="shared" si="3"/>
        <v>298</v>
      </c>
      <c r="AK20" s="1">
        <f t="shared" si="3"/>
        <v>299</v>
      </c>
      <c r="AL20" s="1">
        <f t="shared" si="3"/>
        <v>300</v>
      </c>
      <c r="AM20" s="1">
        <f t="shared" si="3"/>
        <v>300</v>
      </c>
      <c r="AN20" s="1">
        <f t="shared" si="3"/>
        <v>300</v>
      </c>
      <c r="AO20" s="1">
        <f t="shared" si="3"/>
        <v>302</v>
      </c>
      <c r="AP20" s="1">
        <f t="shared" si="3"/>
        <v>303</v>
      </c>
      <c r="AQ20" s="1">
        <f t="shared" si="4"/>
        <v>304</v>
      </c>
      <c r="AR20" s="1">
        <f t="shared" si="4"/>
        <v>304</v>
      </c>
      <c r="AS20" s="1">
        <f t="shared" si="4"/>
        <v>330</v>
      </c>
      <c r="AT20" s="1">
        <f t="shared" si="4"/>
        <v>328</v>
      </c>
      <c r="AU20" s="1">
        <f t="shared" si="4"/>
        <v>330</v>
      </c>
      <c r="AV20" s="16"/>
    </row>
    <row r="21" spans="4:48">
      <c r="D21" s="1" t="s">
        <v>286</v>
      </c>
      <c r="E21" s="1"/>
      <c r="F21" s="4" t="s">
        <v>169</v>
      </c>
      <c r="H21" s="17"/>
      <c r="I21" s="63">
        <v>0</v>
      </c>
      <c r="J21" s="1">
        <f t="shared" si="5"/>
        <v>0</v>
      </c>
      <c r="K21" s="1">
        <f t="shared" si="5"/>
        <v>0</v>
      </c>
      <c r="L21" s="1">
        <f t="shared" si="5"/>
        <v>0</v>
      </c>
      <c r="M21" s="1">
        <f t="shared" si="5"/>
        <v>0</v>
      </c>
      <c r="N21" s="1">
        <f t="shared" si="5"/>
        <v>0</v>
      </c>
      <c r="O21" s="1">
        <f t="shared" si="5"/>
        <v>0</v>
      </c>
      <c r="P21" s="1">
        <f t="shared" si="5"/>
        <v>0</v>
      </c>
      <c r="Q21" s="1">
        <f t="shared" si="5"/>
        <v>0</v>
      </c>
      <c r="R21" s="1">
        <f t="shared" si="5"/>
        <v>0</v>
      </c>
      <c r="S21" s="1">
        <f t="shared" si="5"/>
        <v>0</v>
      </c>
      <c r="T21" s="1">
        <f t="shared" si="5"/>
        <v>2</v>
      </c>
      <c r="U21" s="1">
        <f t="shared" si="5"/>
        <v>2</v>
      </c>
      <c r="V21" s="1">
        <f t="shared" si="5"/>
        <v>5</v>
      </c>
      <c r="W21" s="1">
        <f t="shared" si="5"/>
        <v>12</v>
      </c>
      <c r="X21" s="1">
        <f t="shared" si="5"/>
        <v>19</v>
      </c>
      <c r="Y21" s="1">
        <f t="shared" si="5"/>
        <v>25</v>
      </c>
      <c r="Z21" s="1">
        <f t="shared" si="2"/>
        <v>41</v>
      </c>
      <c r="AA21" s="1">
        <f t="shared" si="3"/>
        <v>68</v>
      </c>
      <c r="AB21" s="1">
        <f t="shared" si="3"/>
        <v>95</v>
      </c>
      <c r="AC21" s="1">
        <f t="shared" si="3"/>
        <v>122</v>
      </c>
      <c r="AD21" s="1">
        <f t="shared" si="3"/>
        <v>149</v>
      </c>
      <c r="AE21" s="1">
        <f t="shared" si="3"/>
        <v>177</v>
      </c>
      <c r="AF21" s="1">
        <f t="shared" si="3"/>
        <v>232</v>
      </c>
      <c r="AG21" s="1">
        <f t="shared" si="3"/>
        <v>274</v>
      </c>
      <c r="AH21" s="1">
        <f t="shared" si="3"/>
        <v>274</v>
      </c>
      <c r="AI21" s="1">
        <f t="shared" si="3"/>
        <v>274</v>
      </c>
      <c r="AJ21" s="1">
        <f t="shared" si="3"/>
        <v>300</v>
      </c>
      <c r="AK21" s="1">
        <f t="shared" si="3"/>
        <v>298</v>
      </c>
      <c r="AL21" s="1">
        <f t="shared" si="3"/>
        <v>299</v>
      </c>
      <c r="AM21" s="1">
        <f t="shared" si="3"/>
        <v>300</v>
      </c>
      <c r="AN21" s="1">
        <f t="shared" si="3"/>
        <v>300</v>
      </c>
      <c r="AO21" s="1">
        <f t="shared" si="3"/>
        <v>300</v>
      </c>
      <c r="AP21" s="1">
        <f t="shared" si="3"/>
        <v>302</v>
      </c>
      <c r="AQ21" s="1">
        <f t="shared" si="4"/>
        <v>303</v>
      </c>
      <c r="AR21" s="1">
        <f t="shared" si="4"/>
        <v>304</v>
      </c>
      <c r="AS21" s="1">
        <f t="shared" si="4"/>
        <v>304</v>
      </c>
      <c r="AT21" s="1">
        <f t="shared" si="4"/>
        <v>330</v>
      </c>
      <c r="AU21" s="1">
        <f t="shared" si="4"/>
        <v>328</v>
      </c>
      <c r="AV21" s="16"/>
    </row>
    <row r="22" spans="4:48">
      <c r="D22" s="1" t="s">
        <v>287</v>
      </c>
      <c r="E22" s="1"/>
      <c r="F22" s="4" t="s">
        <v>169</v>
      </c>
      <c r="H22" s="17"/>
      <c r="I22" s="63">
        <v>0</v>
      </c>
      <c r="J22" s="1">
        <f t="shared" si="5"/>
        <v>0</v>
      </c>
      <c r="K22" s="1">
        <f t="shared" si="5"/>
        <v>0</v>
      </c>
      <c r="L22" s="1">
        <f t="shared" si="5"/>
        <v>0</v>
      </c>
      <c r="M22" s="1">
        <f t="shared" si="5"/>
        <v>0</v>
      </c>
      <c r="N22" s="1">
        <f t="shared" si="5"/>
        <v>0</v>
      </c>
      <c r="O22" s="1">
        <f t="shared" si="5"/>
        <v>0</v>
      </c>
      <c r="P22" s="1">
        <f t="shared" si="5"/>
        <v>0</v>
      </c>
      <c r="Q22" s="1">
        <f t="shared" si="5"/>
        <v>0</v>
      </c>
      <c r="R22" s="1">
        <f t="shared" si="5"/>
        <v>0</v>
      </c>
      <c r="S22" s="1">
        <f t="shared" si="5"/>
        <v>0</v>
      </c>
      <c r="T22" s="1">
        <f t="shared" si="5"/>
        <v>0</v>
      </c>
      <c r="U22" s="1">
        <f t="shared" si="5"/>
        <v>2</v>
      </c>
      <c r="V22" s="1">
        <f t="shared" si="5"/>
        <v>2</v>
      </c>
      <c r="W22" s="1">
        <f t="shared" si="5"/>
        <v>5</v>
      </c>
      <c r="X22" s="1">
        <f t="shared" si="5"/>
        <v>12</v>
      </c>
      <c r="Y22" s="1">
        <f t="shared" si="5"/>
        <v>19</v>
      </c>
      <c r="Z22" s="1">
        <f t="shared" si="2"/>
        <v>25</v>
      </c>
      <c r="AA22" s="1">
        <f t="shared" si="3"/>
        <v>41</v>
      </c>
      <c r="AB22" s="1">
        <f t="shared" si="3"/>
        <v>68</v>
      </c>
      <c r="AC22" s="1">
        <f t="shared" si="3"/>
        <v>95</v>
      </c>
      <c r="AD22" s="1">
        <f t="shared" si="3"/>
        <v>122</v>
      </c>
      <c r="AE22" s="1">
        <f t="shared" si="3"/>
        <v>149</v>
      </c>
      <c r="AF22" s="1">
        <f t="shared" si="3"/>
        <v>177</v>
      </c>
      <c r="AG22" s="1">
        <f t="shared" si="3"/>
        <v>232</v>
      </c>
      <c r="AH22" s="1">
        <f t="shared" si="3"/>
        <v>274</v>
      </c>
      <c r="AI22" s="1">
        <f t="shared" si="3"/>
        <v>274</v>
      </c>
      <c r="AJ22" s="1">
        <f t="shared" si="3"/>
        <v>274</v>
      </c>
      <c r="AK22" s="1">
        <f t="shared" si="3"/>
        <v>300</v>
      </c>
      <c r="AL22" s="1">
        <f t="shared" si="3"/>
        <v>298</v>
      </c>
      <c r="AM22" s="1">
        <f t="shared" si="3"/>
        <v>299</v>
      </c>
      <c r="AN22" s="1">
        <f t="shared" si="3"/>
        <v>300</v>
      </c>
      <c r="AO22" s="1">
        <f t="shared" si="3"/>
        <v>300</v>
      </c>
      <c r="AP22" s="1">
        <f t="shared" si="3"/>
        <v>300</v>
      </c>
      <c r="AQ22" s="1">
        <f t="shared" si="4"/>
        <v>302</v>
      </c>
      <c r="AR22" s="1">
        <f t="shared" si="4"/>
        <v>303</v>
      </c>
      <c r="AS22" s="1">
        <f t="shared" si="4"/>
        <v>304</v>
      </c>
      <c r="AT22" s="1">
        <f t="shared" si="4"/>
        <v>304</v>
      </c>
      <c r="AU22" s="1">
        <f t="shared" si="4"/>
        <v>330</v>
      </c>
      <c r="AV22" s="16"/>
    </row>
    <row r="23" spans="4:48">
      <c r="D23" s="1" t="s">
        <v>288</v>
      </c>
      <c r="E23" s="1"/>
      <c r="F23" s="4" t="s">
        <v>169</v>
      </c>
      <c r="H23" s="17"/>
      <c r="I23" s="63">
        <v>0</v>
      </c>
      <c r="J23" s="1">
        <f t="shared" si="5"/>
        <v>0</v>
      </c>
      <c r="K23" s="1">
        <f t="shared" si="5"/>
        <v>0</v>
      </c>
      <c r="L23" s="1">
        <f t="shared" si="5"/>
        <v>0</v>
      </c>
      <c r="M23" s="1">
        <f t="shared" si="5"/>
        <v>0</v>
      </c>
      <c r="N23" s="1">
        <f t="shared" si="5"/>
        <v>0</v>
      </c>
      <c r="O23" s="1">
        <f t="shared" si="5"/>
        <v>0</v>
      </c>
      <c r="P23" s="1">
        <f t="shared" si="5"/>
        <v>0</v>
      </c>
      <c r="Q23" s="1">
        <f t="shared" si="5"/>
        <v>0</v>
      </c>
      <c r="R23" s="1">
        <f t="shared" si="5"/>
        <v>0</v>
      </c>
      <c r="S23" s="1">
        <f t="shared" si="5"/>
        <v>0</v>
      </c>
      <c r="T23" s="1">
        <f t="shared" si="5"/>
        <v>0</v>
      </c>
      <c r="U23" s="1">
        <f t="shared" si="5"/>
        <v>0</v>
      </c>
      <c r="V23" s="1">
        <f t="shared" si="5"/>
        <v>2</v>
      </c>
      <c r="W23" s="1">
        <f t="shared" si="5"/>
        <v>2</v>
      </c>
      <c r="X23" s="1">
        <f t="shared" si="5"/>
        <v>5</v>
      </c>
      <c r="Y23" s="1">
        <f t="shared" si="5"/>
        <v>12</v>
      </c>
      <c r="Z23" s="1">
        <f t="shared" si="2"/>
        <v>19</v>
      </c>
      <c r="AA23" s="1">
        <f t="shared" si="3"/>
        <v>25</v>
      </c>
      <c r="AB23" s="1">
        <f t="shared" si="3"/>
        <v>41</v>
      </c>
      <c r="AC23" s="1">
        <f t="shared" si="3"/>
        <v>68</v>
      </c>
      <c r="AD23" s="1">
        <f t="shared" si="3"/>
        <v>95</v>
      </c>
      <c r="AE23" s="1">
        <f t="shared" si="3"/>
        <v>122</v>
      </c>
      <c r="AF23" s="1">
        <f t="shared" si="3"/>
        <v>149</v>
      </c>
      <c r="AG23" s="1">
        <f t="shared" si="3"/>
        <v>177</v>
      </c>
      <c r="AH23" s="1">
        <f t="shared" si="3"/>
        <v>232</v>
      </c>
      <c r="AI23" s="1">
        <f t="shared" si="3"/>
        <v>274</v>
      </c>
      <c r="AJ23" s="1">
        <f t="shared" si="3"/>
        <v>274</v>
      </c>
      <c r="AK23" s="1">
        <f t="shared" si="3"/>
        <v>274</v>
      </c>
      <c r="AL23" s="1">
        <f t="shared" si="3"/>
        <v>300</v>
      </c>
      <c r="AM23" s="1">
        <f t="shared" si="3"/>
        <v>298</v>
      </c>
      <c r="AN23" s="1">
        <f t="shared" si="3"/>
        <v>299</v>
      </c>
      <c r="AO23" s="1">
        <f t="shared" si="3"/>
        <v>300</v>
      </c>
      <c r="AP23" s="1">
        <f t="shared" si="3"/>
        <v>300</v>
      </c>
      <c r="AQ23" s="1">
        <f t="shared" si="4"/>
        <v>300</v>
      </c>
      <c r="AR23" s="1">
        <f t="shared" si="4"/>
        <v>302</v>
      </c>
      <c r="AS23" s="1">
        <f t="shared" si="4"/>
        <v>303</v>
      </c>
      <c r="AT23" s="1">
        <f t="shared" si="4"/>
        <v>304</v>
      </c>
      <c r="AU23" s="1">
        <f t="shared" si="4"/>
        <v>304</v>
      </c>
      <c r="AV23" s="16"/>
    </row>
    <row r="24" spans="4:48">
      <c r="D24" s="1" t="s">
        <v>289</v>
      </c>
      <c r="E24" s="1"/>
      <c r="F24" s="4" t="s">
        <v>169</v>
      </c>
      <c r="H24" s="17"/>
      <c r="I24" s="63">
        <v>0</v>
      </c>
      <c r="J24" s="1">
        <f t="shared" si="5"/>
        <v>0</v>
      </c>
      <c r="K24" s="1">
        <f t="shared" si="5"/>
        <v>0</v>
      </c>
      <c r="L24" s="1">
        <f t="shared" si="5"/>
        <v>0</v>
      </c>
      <c r="M24" s="1">
        <f t="shared" si="5"/>
        <v>0</v>
      </c>
      <c r="N24" s="1">
        <f t="shared" si="5"/>
        <v>0</v>
      </c>
      <c r="O24" s="1">
        <f t="shared" si="5"/>
        <v>0</v>
      </c>
      <c r="P24" s="1">
        <f t="shared" si="5"/>
        <v>0</v>
      </c>
      <c r="Q24" s="1">
        <f t="shared" si="5"/>
        <v>0</v>
      </c>
      <c r="R24" s="1">
        <f t="shared" si="5"/>
        <v>0</v>
      </c>
      <c r="S24" s="1">
        <f t="shared" si="5"/>
        <v>0</v>
      </c>
      <c r="T24" s="1">
        <f t="shared" si="5"/>
        <v>0</v>
      </c>
      <c r="U24" s="1">
        <f t="shared" si="5"/>
        <v>0</v>
      </c>
      <c r="V24" s="1">
        <f t="shared" si="5"/>
        <v>0</v>
      </c>
      <c r="W24" s="1">
        <f t="shared" si="5"/>
        <v>2</v>
      </c>
      <c r="X24" s="1">
        <f t="shared" si="5"/>
        <v>2</v>
      </c>
      <c r="Y24" s="1">
        <f t="shared" si="5"/>
        <v>5</v>
      </c>
      <c r="Z24" s="1">
        <f t="shared" si="2"/>
        <v>12</v>
      </c>
      <c r="AA24" s="1">
        <f t="shared" si="3"/>
        <v>19</v>
      </c>
      <c r="AB24" s="1">
        <f t="shared" si="3"/>
        <v>25</v>
      </c>
      <c r="AC24" s="1">
        <f t="shared" si="3"/>
        <v>41</v>
      </c>
      <c r="AD24" s="1">
        <f t="shared" si="3"/>
        <v>68</v>
      </c>
      <c r="AE24" s="1">
        <f t="shared" si="3"/>
        <v>95</v>
      </c>
      <c r="AF24" s="1">
        <f t="shared" si="3"/>
        <v>122</v>
      </c>
      <c r="AG24" s="1">
        <f t="shared" si="3"/>
        <v>149</v>
      </c>
      <c r="AH24" s="1">
        <f t="shared" si="3"/>
        <v>177</v>
      </c>
      <c r="AI24" s="1">
        <f t="shared" si="3"/>
        <v>232</v>
      </c>
      <c r="AJ24" s="1">
        <f t="shared" si="3"/>
        <v>274</v>
      </c>
      <c r="AK24" s="1">
        <f t="shared" si="3"/>
        <v>274</v>
      </c>
      <c r="AL24" s="1">
        <f t="shared" si="3"/>
        <v>274</v>
      </c>
      <c r="AM24" s="1">
        <f t="shared" si="3"/>
        <v>300</v>
      </c>
      <c r="AN24" s="1">
        <f t="shared" si="3"/>
        <v>298</v>
      </c>
      <c r="AO24" s="1">
        <f t="shared" si="3"/>
        <v>299</v>
      </c>
      <c r="AP24" s="1">
        <f t="shared" si="3"/>
        <v>300</v>
      </c>
      <c r="AQ24" s="1">
        <f t="shared" si="4"/>
        <v>300</v>
      </c>
      <c r="AR24" s="1">
        <f t="shared" si="4"/>
        <v>300</v>
      </c>
      <c r="AS24" s="1">
        <f t="shared" si="4"/>
        <v>302</v>
      </c>
      <c r="AT24" s="1">
        <f t="shared" si="4"/>
        <v>303</v>
      </c>
      <c r="AU24" s="1">
        <f t="shared" si="4"/>
        <v>304</v>
      </c>
      <c r="AV24" s="16"/>
    </row>
    <row r="25" spans="4:48">
      <c r="H25" s="17"/>
      <c r="AV25" s="16"/>
    </row>
    <row r="26" spans="4:48">
      <c r="D26" s="1" t="s">
        <v>290</v>
      </c>
      <c r="F26" s="4" t="s">
        <v>169</v>
      </c>
      <c r="H26" s="17"/>
      <c r="I26" s="50">
        <f t="shared" ref="I26:AT26" si="6">SUM(I15:I24)</f>
        <v>0</v>
      </c>
      <c r="J26" s="50">
        <f t="shared" si="6"/>
        <v>0</v>
      </c>
      <c r="K26" s="50">
        <f t="shared" si="6"/>
        <v>0</v>
      </c>
      <c r="L26" s="50">
        <f t="shared" si="6"/>
        <v>0</v>
      </c>
      <c r="M26" s="50">
        <f t="shared" si="6"/>
        <v>0</v>
      </c>
      <c r="N26" s="50">
        <f t="shared" si="6"/>
        <v>2</v>
      </c>
      <c r="O26" s="50">
        <f t="shared" si="6"/>
        <v>4</v>
      </c>
      <c r="P26" s="50">
        <f t="shared" si="6"/>
        <v>9</v>
      </c>
      <c r="Q26" s="50">
        <f t="shared" si="6"/>
        <v>21</v>
      </c>
      <c r="R26" s="50">
        <f t="shared" si="6"/>
        <v>40</v>
      </c>
      <c r="S26" s="50">
        <f t="shared" si="6"/>
        <v>65</v>
      </c>
      <c r="T26" s="50">
        <f t="shared" si="6"/>
        <v>106</v>
      </c>
      <c r="U26" s="50">
        <f t="shared" si="6"/>
        <v>174</v>
      </c>
      <c r="V26" s="50">
        <f t="shared" si="6"/>
        <v>269</v>
      </c>
      <c r="W26" s="50">
        <f t="shared" si="6"/>
        <v>391</v>
      </c>
      <c r="X26" s="50">
        <f t="shared" si="6"/>
        <v>538</v>
      </c>
      <c r="Y26" s="50">
        <f t="shared" si="6"/>
        <v>713</v>
      </c>
      <c r="Z26" s="50">
        <f t="shared" si="6"/>
        <v>940</v>
      </c>
      <c r="AA26" s="50">
        <f t="shared" si="6"/>
        <v>1202</v>
      </c>
      <c r="AB26" s="50">
        <f t="shared" si="6"/>
        <v>1457</v>
      </c>
      <c r="AC26" s="50">
        <f t="shared" si="6"/>
        <v>1706</v>
      </c>
      <c r="AD26" s="50">
        <f t="shared" si="6"/>
        <v>1965</v>
      </c>
      <c r="AE26" s="50">
        <f t="shared" si="6"/>
        <v>2195</v>
      </c>
      <c r="AF26" s="50">
        <f t="shared" si="6"/>
        <v>2399</v>
      </c>
      <c r="AG26" s="50">
        <f t="shared" si="6"/>
        <v>2577</v>
      </c>
      <c r="AH26" s="50">
        <f t="shared" si="6"/>
        <v>2728</v>
      </c>
      <c r="AI26" s="50">
        <f t="shared" si="6"/>
        <v>2851</v>
      </c>
      <c r="AJ26" s="50">
        <f t="shared" si="6"/>
        <v>2921</v>
      </c>
      <c r="AK26" s="50">
        <f t="shared" si="6"/>
        <v>2950</v>
      </c>
      <c r="AL26" s="50">
        <f t="shared" si="6"/>
        <v>2980</v>
      </c>
      <c r="AM26" s="50">
        <f t="shared" si="6"/>
        <v>3010</v>
      </c>
      <c r="AN26" s="50">
        <f t="shared" si="6"/>
        <v>3040</v>
      </c>
      <c r="AO26" s="50">
        <f t="shared" si="6"/>
        <v>3070</v>
      </c>
      <c r="AP26" s="50">
        <f t="shared" si="6"/>
        <v>3101</v>
      </c>
      <c r="AQ26" s="50">
        <f t="shared" si="6"/>
        <v>3132</v>
      </c>
      <c r="AR26" s="50">
        <f t="shared" si="6"/>
        <v>3163</v>
      </c>
      <c r="AS26" s="50">
        <f t="shared" si="6"/>
        <v>3195</v>
      </c>
      <c r="AT26" s="50">
        <f t="shared" si="6"/>
        <v>3227</v>
      </c>
      <c r="AU26" s="50">
        <f>SUM(AU15:AU24)</f>
        <v>3259</v>
      </c>
      <c r="AV26" s="16"/>
    </row>
    <row r="27" spans="4:48">
      <c r="H27" s="17"/>
      <c r="AV27" s="16"/>
    </row>
    <row r="28" spans="4:48">
      <c r="D28" s="1" t="s">
        <v>186</v>
      </c>
      <c r="F28" s="4" t="s">
        <v>169</v>
      </c>
      <c r="H28" s="17"/>
      <c r="I28" s="1">
        <f>'Base Fleet Plan'!I55+'Base Fleet Plan'!I68-I15</f>
        <v>223</v>
      </c>
      <c r="J28" s="1">
        <f>'Base Fleet Plan'!J55+'Base Fleet Plan'!J68-J15</f>
        <v>248</v>
      </c>
      <c r="K28" s="1">
        <f>'Base Fleet Plan'!K55+'Base Fleet Plan'!K68-K15</f>
        <v>246</v>
      </c>
      <c r="L28" s="1">
        <f>'Base Fleet Plan'!L55+'Base Fleet Plan'!L68-L15</f>
        <v>246</v>
      </c>
      <c r="M28" s="1">
        <f>'Base Fleet Plan'!M55+'Base Fleet Plan'!M68-M15</f>
        <v>246</v>
      </c>
      <c r="N28" s="1">
        <f>'Base Fleet Plan'!N55+'Base Fleet Plan'!N68-N15</f>
        <v>244</v>
      </c>
      <c r="O28" s="1">
        <f>'Base Fleet Plan'!O55+'Base Fleet Plan'!O68-O15</f>
        <v>244</v>
      </c>
      <c r="P28" s="1">
        <f>'Base Fleet Plan'!P55+'Base Fleet Plan'!P68-P15</f>
        <v>242</v>
      </c>
      <c r="Q28" s="1">
        <f>'Base Fleet Plan'!Q55+'Base Fleet Plan'!Q68-Q15</f>
        <v>235</v>
      </c>
      <c r="R28" s="1">
        <f>'Base Fleet Plan'!R55+'Base Fleet Plan'!R68-R15</f>
        <v>228</v>
      </c>
      <c r="S28" s="1">
        <f>'Base Fleet Plan'!S55+'Base Fleet Plan'!S68-S15</f>
        <v>222</v>
      </c>
      <c r="T28" s="1">
        <f>'Base Fleet Plan'!T55+'Base Fleet Plan'!T68-T15</f>
        <v>232</v>
      </c>
      <c r="U28" s="1">
        <f>'Base Fleet Plan'!U55+'Base Fleet Plan'!U68-U15</f>
        <v>203</v>
      </c>
      <c r="V28" s="1">
        <f>'Base Fleet Plan'!V55+'Base Fleet Plan'!V68-V15</f>
        <v>176</v>
      </c>
      <c r="W28" s="1">
        <f>'Base Fleet Plan'!W55+'Base Fleet Plan'!W68-W15</f>
        <v>150</v>
      </c>
      <c r="X28" s="1">
        <f>'Base Fleet Plan'!X55+'Base Fleet Plan'!X68-X15</f>
        <v>122</v>
      </c>
      <c r="Y28" s="1">
        <f>'Base Fleet Plan'!Y55+'Base Fleet Plan'!Y68-Y15</f>
        <v>95</v>
      </c>
      <c r="Z28" s="1">
        <f>'Base Fleet Plan'!Z55+'Base Fleet Plan'!Z68-Z15</f>
        <v>41</v>
      </c>
      <c r="AA28" s="1">
        <f>'Base Fleet Plan'!AA55+'Base Fleet Plan'!AA68-AA15</f>
        <v>0</v>
      </c>
      <c r="AB28" s="1">
        <f>'Base Fleet Plan'!AB55+'Base Fleet Plan'!AB68-AB15</f>
        <v>0</v>
      </c>
      <c r="AC28" s="1">
        <f>'Base Fleet Plan'!AC55+'Base Fleet Plan'!AC68-AC15</f>
        <v>0</v>
      </c>
      <c r="AD28" s="1">
        <f>'Base Fleet Plan'!AD55+'Base Fleet Plan'!AD68-AD15</f>
        <v>0</v>
      </c>
      <c r="AE28" s="1">
        <f>'Base Fleet Plan'!AE55+'Base Fleet Plan'!AE68-AE15</f>
        <v>0</v>
      </c>
      <c r="AF28" s="1">
        <f>'Base Fleet Plan'!AF55+'Base Fleet Plan'!AF68-AF15</f>
        <v>0</v>
      </c>
      <c r="AG28" s="1">
        <f>'Base Fleet Plan'!AG55+'Base Fleet Plan'!AG68-AG15</f>
        <v>0</v>
      </c>
      <c r="AH28" s="1">
        <f>'Base Fleet Plan'!AH55+'Base Fleet Plan'!AH68-AH15</f>
        <v>0</v>
      </c>
      <c r="AI28" s="1">
        <f>'Base Fleet Plan'!AI55+'Base Fleet Plan'!AI68-AI15</f>
        <v>0</v>
      </c>
      <c r="AJ28" s="1">
        <f>'Base Fleet Plan'!AJ55+'Base Fleet Plan'!AJ68-AJ15</f>
        <v>0</v>
      </c>
      <c r="AK28" s="1">
        <f>'Base Fleet Plan'!AK55+'Base Fleet Plan'!AK68-AK15</f>
        <v>0</v>
      </c>
      <c r="AL28" s="1">
        <f>'Base Fleet Plan'!AL55+'Base Fleet Plan'!AL68-AL15</f>
        <v>0</v>
      </c>
      <c r="AM28" s="1">
        <f>'Base Fleet Plan'!AM55+'Base Fleet Plan'!AM68-AM15</f>
        <v>0</v>
      </c>
      <c r="AN28" s="1">
        <f>'Base Fleet Plan'!AN55+'Base Fleet Plan'!AN68-AN15</f>
        <v>0</v>
      </c>
      <c r="AO28" s="1">
        <f>'Base Fleet Plan'!AO55+'Base Fleet Plan'!AO68-AO15</f>
        <v>0</v>
      </c>
      <c r="AP28" s="1">
        <f>'Base Fleet Plan'!AP55+'Base Fleet Plan'!AP68-AP15</f>
        <v>0</v>
      </c>
      <c r="AQ28" s="1">
        <f>'Base Fleet Plan'!AQ55+'Base Fleet Plan'!AQ68-AQ15</f>
        <v>0</v>
      </c>
      <c r="AR28" s="1">
        <f>'Base Fleet Plan'!AR55+'Base Fleet Plan'!AR68-AR15</f>
        <v>0</v>
      </c>
      <c r="AS28" s="1">
        <f>'Base Fleet Plan'!AS55+'Base Fleet Plan'!AS68-AS15</f>
        <v>0</v>
      </c>
      <c r="AT28" s="1">
        <f>'Base Fleet Plan'!AT55+'Base Fleet Plan'!AT68-AT15</f>
        <v>0</v>
      </c>
      <c r="AU28" s="1">
        <f>'Base Fleet Plan'!AU55+'Base Fleet Plan'!AU68-AU15</f>
        <v>0</v>
      </c>
      <c r="AV28" s="16"/>
    </row>
    <row r="29" spans="4:48">
      <c r="D29" s="1" t="s">
        <v>187</v>
      </c>
      <c r="F29" s="4" t="s">
        <v>169</v>
      </c>
      <c r="H29" s="17"/>
      <c r="I29" s="1">
        <f>'Base Fleet Plan'!I56+'Base Fleet Plan'!I69-I16</f>
        <v>223</v>
      </c>
      <c r="J29" s="1">
        <f>'Base Fleet Plan'!J56+'Base Fleet Plan'!J69-J16</f>
        <v>223</v>
      </c>
      <c r="K29" s="1">
        <f>'Base Fleet Plan'!K56+'Base Fleet Plan'!K69-K16</f>
        <v>248</v>
      </c>
      <c r="L29" s="1">
        <f>'Base Fleet Plan'!L56+'Base Fleet Plan'!L69-L16</f>
        <v>246</v>
      </c>
      <c r="M29" s="1">
        <f>'Base Fleet Plan'!M56+'Base Fleet Plan'!M69-M16</f>
        <v>246</v>
      </c>
      <c r="N29" s="1">
        <f>'Base Fleet Plan'!N56+'Base Fleet Plan'!N69-N16</f>
        <v>246</v>
      </c>
      <c r="O29" s="1">
        <f>'Base Fleet Plan'!O56+'Base Fleet Plan'!O69-O16</f>
        <v>244</v>
      </c>
      <c r="P29" s="1">
        <f>'Base Fleet Plan'!P56+'Base Fleet Plan'!P69-P16</f>
        <v>244</v>
      </c>
      <c r="Q29" s="1">
        <f>'Base Fleet Plan'!Q56+'Base Fleet Plan'!Q69-Q16</f>
        <v>242</v>
      </c>
      <c r="R29" s="1">
        <f>'Base Fleet Plan'!R56+'Base Fleet Plan'!R69-R16</f>
        <v>235</v>
      </c>
      <c r="S29" s="1">
        <f>'Base Fleet Plan'!S56+'Base Fleet Plan'!S69-S16</f>
        <v>228</v>
      </c>
      <c r="T29" s="1">
        <f>'Base Fleet Plan'!T56+'Base Fleet Plan'!T69-T16</f>
        <v>222</v>
      </c>
      <c r="U29" s="1">
        <f>'Base Fleet Plan'!U56+'Base Fleet Plan'!U69-U16</f>
        <v>232</v>
      </c>
      <c r="V29" s="1">
        <f>'Base Fleet Plan'!V56+'Base Fleet Plan'!V69-V16</f>
        <v>203</v>
      </c>
      <c r="W29" s="1">
        <f>'Base Fleet Plan'!W56+'Base Fleet Plan'!W69-W16</f>
        <v>176</v>
      </c>
      <c r="X29" s="1">
        <f>'Base Fleet Plan'!X56+'Base Fleet Plan'!X69-X16</f>
        <v>150</v>
      </c>
      <c r="Y29" s="1">
        <f>'Base Fleet Plan'!Y56+'Base Fleet Plan'!Y69-Y16</f>
        <v>122</v>
      </c>
      <c r="Z29" s="1">
        <f>'Base Fleet Plan'!Z56+'Base Fleet Plan'!Z69-Z16</f>
        <v>95</v>
      </c>
      <c r="AA29" s="1">
        <f>'Base Fleet Plan'!AA56+'Base Fleet Plan'!AA69-AA16</f>
        <v>41</v>
      </c>
      <c r="AB29" s="1">
        <f>'Base Fleet Plan'!AB56+'Base Fleet Plan'!AB69-AB16</f>
        <v>0</v>
      </c>
      <c r="AC29" s="1">
        <f>'Base Fleet Plan'!AC56+'Base Fleet Plan'!AC69-AC16</f>
        <v>0</v>
      </c>
      <c r="AD29" s="1">
        <f>'Base Fleet Plan'!AD56+'Base Fleet Plan'!AD69-AD16</f>
        <v>0</v>
      </c>
      <c r="AE29" s="1">
        <f>'Base Fleet Plan'!AE56+'Base Fleet Plan'!AE69-AE16</f>
        <v>0</v>
      </c>
      <c r="AF29" s="1">
        <f>'Base Fleet Plan'!AF56+'Base Fleet Plan'!AF69-AF16</f>
        <v>0</v>
      </c>
      <c r="AG29" s="1">
        <f>'Base Fleet Plan'!AG56+'Base Fleet Plan'!AG69-AG16</f>
        <v>0</v>
      </c>
      <c r="AH29" s="1">
        <f>'Base Fleet Plan'!AH56+'Base Fleet Plan'!AH69-AH16</f>
        <v>0</v>
      </c>
      <c r="AI29" s="1">
        <f>'Base Fleet Plan'!AI56+'Base Fleet Plan'!AI69-AI16</f>
        <v>0</v>
      </c>
      <c r="AJ29" s="1">
        <f>'Base Fleet Plan'!AJ56+'Base Fleet Plan'!AJ69-AJ16</f>
        <v>0</v>
      </c>
      <c r="AK29" s="1">
        <f>'Base Fleet Plan'!AK56+'Base Fleet Plan'!AK69-AK16</f>
        <v>0</v>
      </c>
      <c r="AL29" s="1">
        <f>'Base Fleet Plan'!AL56+'Base Fleet Plan'!AL69-AL16</f>
        <v>0</v>
      </c>
      <c r="AM29" s="1">
        <f>'Base Fleet Plan'!AM56+'Base Fleet Plan'!AM69-AM16</f>
        <v>0</v>
      </c>
      <c r="AN29" s="1">
        <f>'Base Fleet Plan'!AN56+'Base Fleet Plan'!AN69-AN16</f>
        <v>0</v>
      </c>
      <c r="AO29" s="1">
        <f>'Base Fleet Plan'!AO56+'Base Fleet Plan'!AO69-AO16</f>
        <v>0</v>
      </c>
      <c r="AP29" s="1">
        <f>'Base Fleet Plan'!AP56+'Base Fleet Plan'!AP69-AP16</f>
        <v>0</v>
      </c>
      <c r="AQ29" s="1">
        <f>'Base Fleet Plan'!AQ56+'Base Fleet Plan'!AQ69-AQ16</f>
        <v>0</v>
      </c>
      <c r="AR29" s="1">
        <f>'Base Fleet Plan'!AR56+'Base Fleet Plan'!AR69-AR16</f>
        <v>0</v>
      </c>
      <c r="AS29" s="1">
        <f>'Base Fleet Plan'!AS56+'Base Fleet Plan'!AS69-AS16</f>
        <v>0</v>
      </c>
      <c r="AT29" s="1">
        <f>'Base Fleet Plan'!AT56+'Base Fleet Plan'!AT69-AT16</f>
        <v>0</v>
      </c>
      <c r="AU29" s="1">
        <f>'Base Fleet Plan'!AU56+'Base Fleet Plan'!AU69-AU16</f>
        <v>0</v>
      </c>
      <c r="AV29" s="16"/>
    </row>
    <row r="30" spans="4:48">
      <c r="D30" s="1" t="s">
        <v>188</v>
      </c>
      <c r="F30" s="4" t="s">
        <v>169</v>
      </c>
      <c r="H30" s="17"/>
      <c r="I30" s="1">
        <f>'Base Fleet Plan'!I57+'Base Fleet Plan'!I70-I17</f>
        <v>223</v>
      </c>
      <c r="J30" s="1">
        <f>'Base Fleet Plan'!J57+'Base Fleet Plan'!J70-J17</f>
        <v>223</v>
      </c>
      <c r="K30" s="1">
        <f>'Base Fleet Plan'!K57+'Base Fleet Plan'!K70-K17</f>
        <v>223</v>
      </c>
      <c r="L30" s="1">
        <f>'Base Fleet Plan'!L57+'Base Fleet Plan'!L70-L17</f>
        <v>248</v>
      </c>
      <c r="M30" s="1">
        <f>'Base Fleet Plan'!M57+'Base Fleet Plan'!M70-M17</f>
        <v>246</v>
      </c>
      <c r="N30" s="1">
        <f>'Base Fleet Plan'!N57+'Base Fleet Plan'!N70-N17</f>
        <v>246</v>
      </c>
      <c r="O30" s="1">
        <f>'Base Fleet Plan'!O57+'Base Fleet Plan'!O70-O17</f>
        <v>246</v>
      </c>
      <c r="P30" s="1">
        <f>'Base Fleet Plan'!P57+'Base Fleet Plan'!P70-P17</f>
        <v>244</v>
      </c>
      <c r="Q30" s="1">
        <f>'Base Fleet Plan'!Q57+'Base Fleet Plan'!Q70-Q17</f>
        <v>244</v>
      </c>
      <c r="R30" s="1">
        <f>'Base Fleet Plan'!R57+'Base Fleet Plan'!R70-R17</f>
        <v>242</v>
      </c>
      <c r="S30" s="1">
        <f>'Base Fleet Plan'!S57+'Base Fleet Plan'!S70-S17</f>
        <v>235</v>
      </c>
      <c r="T30" s="1">
        <f>'Base Fleet Plan'!T57+'Base Fleet Plan'!T70-T17</f>
        <v>228</v>
      </c>
      <c r="U30" s="1">
        <f>'Base Fleet Plan'!U57+'Base Fleet Plan'!U70-U17</f>
        <v>222</v>
      </c>
      <c r="V30" s="1">
        <f>'Base Fleet Plan'!V57+'Base Fleet Plan'!V70-V17</f>
        <v>232</v>
      </c>
      <c r="W30" s="1">
        <f>'Base Fleet Plan'!W57+'Base Fleet Plan'!W70-W17</f>
        <v>203</v>
      </c>
      <c r="X30" s="1">
        <f>'Base Fleet Plan'!X57+'Base Fleet Plan'!X70-X17</f>
        <v>176</v>
      </c>
      <c r="Y30" s="1">
        <f>'Base Fleet Plan'!Y57+'Base Fleet Plan'!Y70-Y17</f>
        <v>150</v>
      </c>
      <c r="Z30" s="1">
        <f>'Base Fleet Plan'!Z57+'Base Fleet Plan'!Z70-Z17</f>
        <v>122</v>
      </c>
      <c r="AA30" s="1">
        <f>'Base Fleet Plan'!AA57+'Base Fleet Plan'!AA70-AA17</f>
        <v>95</v>
      </c>
      <c r="AB30" s="1">
        <f>'Base Fleet Plan'!AB57+'Base Fleet Plan'!AB70-AB17</f>
        <v>41</v>
      </c>
      <c r="AC30" s="1">
        <f>'Base Fleet Plan'!AC57+'Base Fleet Plan'!AC70-AC17</f>
        <v>0</v>
      </c>
      <c r="AD30" s="1">
        <f>'Base Fleet Plan'!AD57+'Base Fleet Plan'!AD70-AD17</f>
        <v>0</v>
      </c>
      <c r="AE30" s="1">
        <f>'Base Fleet Plan'!AE57+'Base Fleet Plan'!AE70-AE17</f>
        <v>0</v>
      </c>
      <c r="AF30" s="1">
        <f>'Base Fleet Plan'!AF57+'Base Fleet Plan'!AF70-AF17</f>
        <v>0</v>
      </c>
      <c r="AG30" s="1">
        <f>'Base Fleet Plan'!AG57+'Base Fleet Plan'!AG70-AG17</f>
        <v>0</v>
      </c>
      <c r="AH30" s="1">
        <f>'Base Fleet Plan'!AH57+'Base Fleet Plan'!AH70-AH17</f>
        <v>0</v>
      </c>
      <c r="AI30" s="1">
        <f>'Base Fleet Plan'!AI57+'Base Fleet Plan'!AI70-AI17</f>
        <v>0</v>
      </c>
      <c r="AJ30" s="1">
        <f>'Base Fleet Plan'!AJ57+'Base Fleet Plan'!AJ70-AJ17</f>
        <v>0</v>
      </c>
      <c r="AK30" s="1">
        <f>'Base Fleet Plan'!AK57+'Base Fleet Plan'!AK70-AK17</f>
        <v>0</v>
      </c>
      <c r="AL30" s="1">
        <f>'Base Fleet Plan'!AL57+'Base Fleet Plan'!AL70-AL17</f>
        <v>0</v>
      </c>
      <c r="AM30" s="1">
        <f>'Base Fleet Plan'!AM57+'Base Fleet Plan'!AM70-AM17</f>
        <v>0</v>
      </c>
      <c r="AN30" s="1">
        <f>'Base Fleet Plan'!AN57+'Base Fleet Plan'!AN70-AN17</f>
        <v>0</v>
      </c>
      <c r="AO30" s="1">
        <f>'Base Fleet Plan'!AO57+'Base Fleet Plan'!AO70-AO17</f>
        <v>0</v>
      </c>
      <c r="AP30" s="1">
        <f>'Base Fleet Plan'!AP57+'Base Fleet Plan'!AP70-AP17</f>
        <v>0</v>
      </c>
      <c r="AQ30" s="1">
        <f>'Base Fleet Plan'!AQ57+'Base Fleet Plan'!AQ70-AQ17</f>
        <v>0</v>
      </c>
      <c r="AR30" s="1">
        <f>'Base Fleet Plan'!AR57+'Base Fleet Plan'!AR70-AR17</f>
        <v>0</v>
      </c>
      <c r="AS30" s="1">
        <f>'Base Fleet Plan'!AS57+'Base Fleet Plan'!AS70-AS17</f>
        <v>0</v>
      </c>
      <c r="AT30" s="1">
        <f>'Base Fleet Plan'!AT57+'Base Fleet Plan'!AT70-AT17</f>
        <v>0</v>
      </c>
      <c r="AU30" s="1">
        <f>'Base Fleet Plan'!AU57+'Base Fleet Plan'!AU70-AU17</f>
        <v>0</v>
      </c>
      <c r="AV30" s="16"/>
    </row>
    <row r="31" spans="4:48">
      <c r="D31" s="1" t="s">
        <v>189</v>
      </c>
      <c r="F31" s="4" t="s">
        <v>169</v>
      </c>
      <c r="H31" s="17"/>
      <c r="I31" s="1">
        <f>'Base Fleet Plan'!I58+'Base Fleet Plan'!I71-I18</f>
        <v>223</v>
      </c>
      <c r="J31" s="1">
        <f>'Base Fleet Plan'!J58+'Base Fleet Plan'!J71-J18</f>
        <v>223</v>
      </c>
      <c r="K31" s="1">
        <f>'Base Fleet Plan'!K58+'Base Fleet Plan'!K71-K18</f>
        <v>223</v>
      </c>
      <c r="L31" s="1">
        <f>'Base Fleet Plan'!L58+'Base Fleet Plan'!L71-L18</f>
        <v>223</v>
      </c>
      <c r="M31" s="1">
        <f>'Base Fleet Plan'!M58+'Base Fleet Plan'!M71-M18</f>
        <v>248</v>
      </c>
      <c r="N31" s="1">
        <f>'Base Fleet Plan'!N58+'Base Fleet Plan'!N71-N18</f>
        <v>246</v>
      </c>
      <c r="O31" s="1">
        <f>'Base Fleet Plan'!O58+'Base Fleet Plan'!O71-O18</f>
        <v>246</v>
      </c>
      <c r="P31" s="1">
        <f>'Base Fleet Plan'!P58+'Base Fleet Plan'!P71-P18</f>
        <v>246</v>
      </c>
      <c r="Q31" s="1">
        <f>'Base Fleet Plan'!Q58+'Base Fleet Plan'!Q71-Q18</f>
        <v>244</v>
      </c>
      <c r="R31" s="1">
        <f>'Base Fleet Plan'!R58+'Base Fleet Plan'!R71-R18</f>
        <v>244</v>
      </c>
      <c r="S31" s="1">
        <f>'Base Fleet Plan'!S58+'Base Fleet Plan'!S71-S18</f>
        <v>242</v>
      </c>
      <c r="T31" s="1">
        <f>'Base Fleet Plan'!T58+'Base Fleet Plan'!T71-T18</f>
        <v>235</v>
      </c>
      <c r="U31" s="1">
        <f>'Base Fleet Plan'!U58+'Base Fleet Plan'!U71-U18</f>
        <v>228</v>
      </c>
      <c r="V31" s="1">
        <f>'Base Fleet Plan'!V58+'Base Fleet Plan'!V71-V18</f>
        <v>222</v>
      </c>
      <c r="W31" s="1">
        <f>'Base Fleet Plan'!W58+'Base Fleet Plan'!W71-W18</f>
        <v>232</v>
      </c>
      <c r="X31" s="1">
        <f>'Base Fleet Plan'!X58+'Base Fleet Plan'!X71-X18</f>
        <v>203</v>
      </c>
      <c r="Y31" s="1">
        <f>'Base Fleet Plan'!Y58+'Base Fleet Plan'!Y71-Y18</f>
        <v>176</v>
      </c>
      <c r="Z31" s="1">
        <f>'Base Fleet Plan'!Z58+'Base Fleet Plan'!Z71-Z18</f>
        <v>150</v>
      </c>
      <c r="AA31" s="1">
        <f>'Base Fleet Plan'!AA58+'Base Fleet Plan'!AA71-AA18</f>
        <v>122</v>
      </c>
      <c r="AB31" s="1">
        <f>'Base Fleet Plan'!AB58+'Base Fleet Plan'!AB71-AB18</f>
        <v>95</v>
      </c>
      <c r="AC31" s="1">
        <f>'Base Fleet Plan'!AC58+'Base Fleet Plan'!AC71-AC18</f>
        <v>41</v>
      </c>
      <c r="AD31" s="1">
        <f>'Base Fleet Plan'!AD58+'Base Fleet Plan'!AD71-AD18</f>
        <v>0</v>
      </c>
      <c r="AE31" s="1">
        <f>'Base Fleet Plan'!AE58+'Base Fleet Plan'!AE71-AE18</f>
        <v>0</v>
      </c>
      <c r="AF31" s="1">
        <f>'Base Fleet Plan'!AF58+'Base Fleet Plan'!AF71-AF18</f>
        <v>0</v>
      </c>
      <c r="AG31" s="1">
        <f>'Base Fleet Plan'!AG58+'Base Fleet Plan'!AG71-AG18</f>
        <v>0</v>
      </c>
      <c r="AH31" s="1">
        <f>'Base Fleet Plan'!AH58+'Base Fleet Plan'!AH71-AH18</f>
        <v>0</v>
      </c>
      <c r="AI31" s="1">
        <f>'Base Fleet Plan'!AI58+'Base Fleet Plan'!AI71-AI18</f>
        <v>0</v>
      </c>
      <c r="AJ31" s="1">
        <f>'Base Fleet Plan'!AJ58+'Base Fleet Plan'!AJ71-AJ18</f>
        <v>0</v>
      </c>
      <c r="AK31" s="1">
        <f>'Base Fleet Plan'!AK58+'Base Fleet Plan'!AK71-AK18</f>
        <v>0</v>
      </c>
      <c r="AL31" s="1">
        <f>'Base Fleet Plan'!AL58+'Base Fleet Plan'!AL71-AL18</f>
        <v>0</v>
      </c>
      <c r="AM31" s="1">
        <f>'Base Fleet Plan'!AM58+'Base Fleet Plan'!AM71-AM18</f>
        <v>0</v>
      </c>
      <c r="AN31" s="1">
        <f>'Base Fleet Plan'!AN58+'Base Fleet Plan'!AN71-AN18</f>
        <v>0</v>
      </c>
      <c r="AO31" s="1">
        <f>'Base Fleet Plan'!AO58+'Base Fleet Plan'!AO71-AO18</f>
        <v>0</v>
      </c>
      <c r="AP31" s="1">
        <f>'Base Fleet Plan'!AP58+'Base Fleet Plan'!AP71-AP18</f>
        <v>0</v>
      </c>
      <c r="AQ31" s="1">
        <f>'Base Fleet Plan'!AQ58+'Base Fleet Plan'!AQ71-AQ18</f>
        <v>0</v>
      </c>
      <c r="AR31" s="1">
        <f>'Base Fleet Plan'!AR58+'Base Fleet Plan'!AR71-AR18</f>
        <v>0</v>
      </c>
      <c r="AS31" s="1">
        <f>'Base Fleet Plan'!AS58+'Base Fleet Plan'!AS71-AS18</f>
        <v>0</v>
      </c>
      <c r="AT31" s="1">
        <f>'Base Fleet Plan'!AT58+'Base Fleet Plan'!AT71-AT18</f>
        <v>0</v>
      </c>
      <c r="AU31" s="1">
        <f>'Base Fleet Plan'!AU58+'Base Fleet Plan'!AU71-AU18</f>
        <v>0</v>
      </c>
      <c r="AV31" s="16"/>
    </row>
    <row r="32" spans="4:48">
      <c r="D32" s="1" t="s">
        <v>190</v>
      </c>
      <c r="F32" s="4" t="s">
        <v>169</v>
      </c>
      <c r="H32" s="17"/>
      <c r="I32" s="1">
        <f>'Base Fleet Plan'!I59+'Base Fleet Plan'!I72-I19</f>
        <v>223</v>
      </c>
      <c r="J32" s="1">
        <f>'Base Fleet Plan'!J59+'Base Fleet Plan'!J72-J19</f>
        <v>223</v>
      </c>
      <c r="K32" s="1">
        <f>'Base Fleet Plan'!K59+'Base Fleet Plan'!K72-K19</f>
        <v>223</v>
      </c>
      <c r="L32" s="1">
        <f>'Base Fleet Plan'!L59+'Base Fleet Plan'!L72-L19</f>
        <v>223</v>
      </c>
      <c r="M32" s="1">
        <f>'Base Fleet Plan'!M59+'Base Fleet Plan'!M72-M19</f>
        <v>223</v>
      </c>
      <c r="N32" s="1">
        <f>'Base Fleet Plan'!N59+'Base Fleet Plan'!N72-N19</f>
        <v>248</v>
      </c>
      <c r="O32" s="1">
        <f>'Base Fleet Plan'!O59+'Base Fleet Plan'!O72-O19</f>
        <v>246</v>
      </c>
      <c r="P32" s="1">
        <f>'Base Fleet Plan'!P59+'Base Fleet Plan'!P72-P19</f>
        <v>246</v>
      </c>
      <c r="Q32" s="1">
        <f>'Base Fleet Plan'!Q59+'Base Fleet Plan'!Q72-Q19</f>
        <v>246</v>
      </c>
      <c r="R32" s="1">
        <f>'Base Fleet Plan'!R59+'Base Fleet Plan'!R72-R19</f>
        <v>244</v>
      </c>
      <c r="S32" s="1">
        <f>'Base Fleet Plan'!S59+'Base Fleet Plan'!S72-S19</f>
        <v>244</v>
      </c>
      <c r="T32" s="1">
        <f>'Base Fleet Plan'!T59+'Base Fleet Plan'!T72-T19</f>
        <v>242</v>
      </c>
      <c r="U32" s="1">
        <f>'Base Fleet Plan'!U59+'Base Fleet Plan'!U72-U19</f>
        <v>235</v>
      </c>
      <c r="V32" s="1">
        <f>'Base Fleet Plan'!V59+'Base Fleet Plan'!V72-V19</f>
        <v>228</v>
      </c>
      <c r="W32" s="1">
        <f>'Base Fleet Plan'!W59+'Base Fleet Plan'!W72-W19</f>
        <v>222</v>
      </c>
      <c r="X32" s="1">
        <f>'Base Fleet Plan'!X59+'Base Fleet Plan'!X72-X19</f>
        <v>232</v>
      </c>
      <c r="Y32" s="1">
        <f>'Base Fleet Plan'!Y59+'Base Fleet Plan'!Y72-Y19</f>
        <v>203</v>
      </c>
      <c r="Z32" s="1">
        <f>'Base Fleet Plan'!Z59+'Base Fleet Plan'!Z72-Z19</f>
        <v>176</v>
      </c>
      <c r="AA32" s="1">
        <f>'Base Fleet Plan'!AA59+'Base Fleet Plan'!AA72-AA19</f>
        <v>150</v>
      </c>
      <c r="AB32" s="1">
        <f>'Base Fleet Plan'!AB59+'Base Fleet Plan'!AB72-AB19</f>
        <v>122</v>
      </c>
      <c r="AC32" s="1">
        <f>'Base Fleet Plan'!AC59+'Base Fleet Plan'!AC72-AC19</f>
        <v>95</v>
      </c>
      <c r="AD32" s="1">
        <f>'Base Fleet Plan'!AD59+'Base Fleet Plan'!AD72-AD19</f>
        <v>41</v>
      </c>
      <c r="AE32" s="1">
        <f>'Base Fleet Plan'!AE59+'Base Fleet Plan'!AE72-AE19</f>
        <v>0</v>
      </c>
      <c r="AF32" s="1">
        <f>'Base Fleet Plan'!AF59+'Base Fleet Plan'!AF72-AF19</f>
        <v>0</v>
      </c>
      <c r="AG32" s="1">
        <f>'Base Fleet Plan'!AG59+'Base Fleet Plan'!AG72-AG19</f>
        <v>0</v>
      </c>
      <c r="AH32" s="1">
        <f>'Base Fleet Plan'!AH59+'Base Fleet Plan'!AH72-AH19</f>
        <v>0</v>
      </c>
      <c r="AI32" s="1">
        <f>'Base Fleet Plan'!AI59+'Base Fleet Plan'!AI72-AI19</f>
        <v>0</v>
      </c>
      <c r="AJ32" s="1">
        <f>'Base Fleet Plan'!AJ59+'Base Fleet Plan'!AJ72-AJ19</f>
        <v>0</v>
      </c>
      <c r="AK32" s="1">
        <f>'Base Fleet Plan'!AK59+'Base Fleet Plan'!AK72-AK19</f>
        <v>0</v>
      </c>
      <c r="AL32" s="1">
        <f>'Base Fleet Plan'!AL59+'Base Fleet Plan'!AL72-AL19</f>
        <v>0</v>
      </c>
      <c r="AM32" s="1">
        <f>'Base Fleet Plan'!AM59+'Base Fleet Plan'!AM72-AM19</f>
        <v>0</v>
      </c>
      <c r="AN32" s="1">
        <f>'Base Fleet Plan'!AN59+'Base Fleet Plan'!AN72-AN19</f>
        <v>0</v>
      </c>
      <c r="AO32" s="1">
        <f>'Base Fleet Plan'!AO59+'Base Fleet Plan'!AO72-AO19</f>
        <v>0</v>
      </c>
      <c r="AP32" s="1">
        <f>'Base Fleet Plan'!AP59+'Base Fleet Plan'!AP72-AP19</f>
        <v>0</v>
      </c>
      <c r="AQ32" s="1">
        <f>'Base Fleet Plan'!AQ59+'Base Fleet Plan'!AQ72-AQ19</f>
        <v>0</v>
      </c>
      <c r="AR32" s="1">
        <f>'Base Fleet Plan'!AR59+'Base Fleet Plan'!AR72-AR19</f>
        <v>0</v>
      </c>
      <c r="AS32" s="1">
        <f>'Base Fleet Plan'!AS59+'Base Fleet Plan'!AS72-AS19</f>
        <v>0</v>
      </c>
      <c r="AT32" s="1">
        <f>'Base Fleet Plan'!AT59+'Base Fleet Plan'!AT72-AT19</f>
        <v>0</v>
      </c>
      <c r="AU32" s="1">
        <f>'Base Fleet Plan'!AU59+'Base Fleet Plan'!AU72-AU19</f>
        <v>0</v>
      </c>
      <c r="AV32" s="16"/>
    </row>
    <row r="33" spans="4:48">
      <c r="D33" s="1" t="s">
        <v>191</v>
      </c>
      <c r="F33" s="4" t="s">
        <v>169</v>
      </c>
      <c r="H33" s="17"/>
      <c r="I33" s="1">
        <f>'Base Fleet Plan'!I60+'Base Fleet Plan'!I73-I20</f>
        <v>223</v>
      </c>
      <c r="J33" s="1">
        <f>'Base Fleet Plan'!J60+'Base Fleet Plan'!J73-J20</f>
        <v>223</v>
      </c>
      <c r="K33" s="1">
        <f>'Base Fleet Plan'!K60+'Base Fleet Plan'!K73-K20</f>
        <v>223</v>
      </c>
      <c r="L33" s="1">
        <f>'Base Fleet Plan'!L60+'Base Fleet Plan'!L73-L20</f>
        <v>223</v>
      </c>
      <c r="M33" s="1">
        <f>'Base Fleet Plan'!M60+'Base Fleet Plan'!M73-M20</f>
        <v>223</v>
      </c>
      <c r="N33" s="1">
        <f>'Base Fleet Plan'!N60+'Base Fleet Plan'!N73-N20</f>
        <v>223</v>
      </c>
      <c r="O33" s="1">
        <f>'Base Fleet Plan'!O60+'Base Fleet Plan'!O73-O20</f>
        <v>248</v>
      </c>
      <c r="P33" s="1">
        <f>'Base Fleet Plan'!P60+'Base Fleet Plan'!P73-P20</f>
        <v>246</v>
      </c>
      <c r="Q33" s="1">
        <f>'Base Fleet Plan'!Q60+'Base Fleet Plan'!Q73-Q20</f>
        <v>246</v>
      </c>
      <c r="R33" s="1">
        <f>'Base Fleet Plan'!R60+'Base Fleet Plan'!R73-R20</f>
        <v>246</v>
      </c>
      <c r="S33" s="1">
        <f>'Base Fleet Plan'!S60+'Base Fleet Plan'!S73-S20</f>
        <v>244</v>
      </c>
      <c r="T33" s="1">
        <f>'Base Fleet Plan'!T60+'Base Fleet Plan'!T73-T20</f>
        <v>244</v>
      </c>
      <c r="U33" s="1">
        <f>'Base Fleet Plan'!U60+'Base Fleet Plan'!U73-U20</f>
        <v>242</v>
      </c>
      <c r="V33" s="1">
        <f>'Base Fleet Plan'!V60+'Base Fleet Plan'!V73-V20</f>
        <v>235</v>
      </c>
      <c r="W33" s="1">
        <f>'Base Fleet Plan'!W60+'Base Fleet Plan'!W73-W20</f>
        <v>228</v>
      </c>
      <c r="X33" s="1">
        <f>'Base Fleet Plan'!X60+'Base Fleet Plan'!X73-X20</f>
        <v>222</v>
      </c>
      <c r="Y33" s="1">
        <f>'Base Fleet Plan'!Y60+'Base Fleet Plan'!Y73-Y20</f>
        <v>232</v>
      </c>
      <c r="Z33" s="1">
        <f>'Base Fleet Plan'!Z60+'Base Fleet Plan'!Z73-Z20</f>
        <v>203</v>
      </c>
      <c r="AA33" s="1">
        <f>'Base Fleet Plan'!AA60+'Base Fleet Plan'!AA73-AA20</f>
        <v>176</v>
      </c>
      <c r="AB33" s="1">
        <f>'Base Fleet Plan'!AB60+'Base Fleet Plan'!AB73-AB20</f>
        <v>150</v>
      </c>
      <c r="AC33" s="1">
        <f>'Base Fleet Plan'!AC60+'Base Fleet Plan'!AC73-AC20</f>
        <v>122</v>
      </c>
      <c r="AD33" s="1">
        <f>'Base Fleet Plan'!AD60+'Base Fleet Plan'!AD73-AD20</f>
        <v>95</v>
      </c>
      <c r="AE33" s="1">
        <f>'Base Fleet Plan'!AE60+'Base Fleet Plan'!AE73-AE20</f>
        <v>41</v>
      </c>
      <c r="AF33" s="1">
        <f>'Base Fleet Plan'!AF60+'Base Fleet Plan'!AF73-AF20</f>
        <v>0</v>
      </c>
      <c r="AG33" s="1">
        <f>'Base Fleet Plan'!AG60+'Base Fleet Plan'!AG73-AG20</f>
        <v>0</v>
      </c>
      <c r="AH33" s="1">
        <f>'Base Fleet Plan'!AH60+'Base Fleet Plan'!AH73-AH20</f>
        <v>0</v>
      </c>
      <c r="AI33" s="1">
        <f>'Base Fleet Plan'!AI60+'Base Fleet Plan'!AI73-AI20</f>
        <v>0</v>
      </c>
      <c r="AJ33" s="1">
        <f>'Base Fleet Plan'!AJ60+'Base Fleet Plan'!AJ73-AJ20</f>
        <v>0</v>
      </c>
      <c r="AK33" s="1">
        <f>'Base Fleet Plan'!AK60+'Base Fleet Plan'!AK73-AK20</f>
        <v>0</v>
      </c>
      <c r="AL33" s="1">
        <f>'Base Fleet Plan'!AL60+'Base Fleet Plan'!AL73-AL20</f>
        <v>0</v>
      </c>
      <c r="AM33" s="1">
        <f>'Base Fleet Plan'!AM60+'Base Fleet Plan'!AM73-AM20</f>
        <v>0</v>
      </c>
      <c r="AN33" s="1">
        <f>'Base Fleet Plan'!AN60+'Base Fleet Plan'!AN73-AN20</f>
        <v>0</v>
      </c>
      <c r="AO33" s="1">
        <f>'Base Fleet Plan'!AO60+'Base Fleet Plan'!AO73-AO20</f>
        <v>0</v>
      </c>
      <c r="AP33" s="1">
        <f>'Base Fleet Plan'!AP60+'Base Fleet Plan'!AP73-AP20</f>
        <v>0</v>
      </c>
      <c r="AQ33" s="1">
        <f>'Base Fleet Plan'!AQ60+'Base Fleet Plan'!AQ73-AQ20</f>
        <v>0</v>
      </c>
      <c r="AR33" s="1">
        <f>'Base Fleet Plan'!AR60+'Base Fleet Plan'!AR73-AR20</f>
        <v>0</v>
      </c>
      <c r="AS33" s="1">
        <f>'Base Fleet Plan'!AS60+'Base Fleet Plan'!AS73-AS20</f>
        <v>0</v>
      </c>
      <c r="AT33" s="1">
        <f>'Base Fleet Plan'!AT60+'Base Fleet Plan'!AT73-AT20</f>
        <v>0</v>
      </c>
      <c r="AU33" s="1">
        <f>'Base Fleet Plan'!AU60+'Base Fleet Plan'!AU73-AU20</f>
        <v>0</v>
      </c>
      <c r="AV33" s="16"/>
    </row>
    <row r="34" spans="4:48">
      <c r="D34" s="1" t="s">
        <v>192</v>
      </c>
      <c r="F34" s="4" t="s">
        <v>169</v>
      </c>
      <c r="H34" s="17"/>
      <c r="I34" s="1">
        <f>'Base Fleet Plan'!I61+'Base Fleet Plan'!I74-I21</f>
        <v>223</v>
      </c>
      <c r="J34" s="1">
        <f>'Base Fleet Plan'!J61+'Base Fleet Plan'!J74-J21</f>
        <v>223</v>
      </c>
      <c r="K34" s="1">
        <f>'Base Fleet Plan'!K61+'Base Fleet Plan'!K74-K21</f>
        <v>223</v>
      </c>
      <c r="L34" s="1">
        <f>'Base Fleet Plan'!L61+'Base Fleet Plan'!L74-L21</f>
        <v>223</v>
      </c>
      <c r="M34" s="1">
        <f>'Base Fleet Plan'!M61+'Base Fleet Plan'!M74-M21</f>
        <v>223</v>
      </c>
      <c r="N34" s="1">
        <f>'Base Fleet Plan'!N61+'Base Fleet Plan'!N74-N21</f>
        <v>223</v>
      </c>
      <c r="O34" s="1">
        <f>'Base Fleet Plan'!O61+'Base Fleet Plan'!O74-O21</f>
        <v>223</v>
      </c>
      <c r="P34" s="1">
        <f>'Base Fleet Plan'!P61+'Base Fleet Plan'!P74-P21</f>
        <v>248</v>
      </c>
      <c r="Q34" s="1">
        <f>'Base Fleet Plan'!Q61+'Base Fleet Plan'!Q74-Q21</f>
        <v>246</v>
      </c>
      <c r="R34" s="1">
        <f>'Base Fleet Plan'!R61+'Base Fleet Plan'!R74-R21</f>
        <v>246</v>
      </c>
      <c r="S34" s="1">
        <f>'Base Fleet Plan'!S61+'Base Fleet Plan'!S74-S21</f>
        <v>246</v>
      </c>
      <c r="T34" s="1">
        <f>'Base Fleet Plan'!T61+'Base Fleet Plan'!T74-T21</f>
        <v>244</v>
      </c>
      <c r="U34" s="1">
        <f>'Base Fleet Plan'!U61+'Base Fleet Plan'!U74-U21</f>
        <v>244</v>
      </c>
      <c r="V34" s="1">
        <f>'Base Fleet Plan'!V61+'Base Fleet Plan'!V74-V21</f>
        <v>242</v>
      </c>
      <c r="W34" s="1">
        <f>'Base Fleet Plan'!W61+'Base Fleet Plan'!W74-W21</f>
        <v>235</v>
      </c>
      <c r="X34" s="1">
        <f>'Base Fleet Plan'!X61+'Base Fleet Plan'!X74-X21</f>
        <v>228</v>
      </c>
      <c r="Y34" s="1">
        <f>'Base Fleet Plan'!Y61+'Base Fleet Plan'!Y74-Y21</f>
        <v>222</v>
      </c>
      <c r="Z34" s="1">
        <f>'Base Fleet Plan'!Z61+'Base Fleet Plan'!Z74-Z21</f>
        <v>232</v>
      </c>
      <c r="AA34" s="1">
        <f>'Base Fleet Plan'!AA61+'Base Fleet Plan'!AA74-AA21</f>
        <v>203</v>
      </c>
      <c r="AB34" s="1">
        <f>'Base Fleet Plan'!AB61+'Base Fleet Plan'!AB74-AB21</f>
        <v>176</v>
      </c>
      <c r="AC34" s="1">
        <f>'Base Fleet Plan'!AC61+'Base Fleet Plan'!AC74-AC21</f>
        <v>150</v>
      </c>
      <c r="AD34" s="1">
        <f>'Base Fleet Plan'!AD61+'Base Fleet Plan'!AD74-AD21</f>
        <v>122</v>
      </c>
      <c r="AE34" s="1">
        <f>'Base Fleet Plan'!AE61+'Base Fleet Plan'!AE74-AE21</f>
        <v>95</v>
      </c>
      <c r="AF34" s="1">
        <f>'Base Fleet Plan'!AF61+'Base Fleet Plan'!AF74-AF21</f>
        <v>41</v>
      </c>
      <c r="AG34" s="1">
        <f>'Base Fleet Plan'!AG61+'Base Fleet Plan'!AG74-AG21</f>
        <v>0</v>
      </c>
      <c r="AH34" s="1">
        <f>'Base Fleet Plan'!AH61+'Base Fleet Plan'!AH74-AH21</f>
        <v>0</v>
      </c>
      <c r="AI34" s="1">
        <f>'Base Fleet Plan'!AI61+'Base Fleet Plan'!AI74-AI21</f>
        <v>0</v>
      </c>
      <c r="AJ34" s="1">
        <f>'Base Fleet Plan'!AJ61+'Base Fleet Plan'!AJ74-AJ21</f>
        <v>0</v>
      </c>
      <c r="AK34" s="1">
        <f>'Base Fleet Plan'!AK61+'Base Fleet Plan'!AK74-AK21</f>
        <v>0</v>
      </c>
      <c r="AL34" s="1">
        <f>'Base Fleet Plan'!AL61+'Base Fleet Plan'!AL74-AL21</f>
        <v>0</v>
      </c>
      <c r="AM34" s="1">
        <f>'Base Fleet Plan'!AM61+'Base Fleet Plan'!AM74-AM21</f>
        <v>0</v>
      </c>
      <c r="AN34" s="1">
        <f>'Base Fleet Plan'!AN61+'Base Fleet Plan'!AN74-AN21</f>
        <v>0</v>
      </c>
      <c r="AO34" s="1">
        <f>'Base Fleet Plan'!AO61+'Base Fleet Plan'!AO74-AO21</f>
        <v>0</v>
      </c>
      <c r="AP34" s="1">
        <f>'Base Fleet Plan'!AP61+'Base Fleet Plan'!AP74-AP21</f>
        <v>0</v>
      </c>
      <c r="AQ34" s="1">
        <f>'Base Fleet Plan'!AQ61+'Base Fleet Plan'!AQ74-AQ21</f>
        <v>0</v>
      </c>
      <c r="AR34" s="1">
        <f>'Base Fleet Plan'!AR61+'Base Fleet Plan'!AR74-AR21</f>
        <v>0</v>
      </c>
      <c r="AS34" s="1">
        <f>'Base Fleet Plan'!AS61+'Base Fleet Plan'!AS74-AS21</f>
        <v>0</v>
      </c>
      <c r="AT34" s="1">
        <f>'Base Fleet Plan'!AT61+'Base Fleet Plan'!AT74-AT21</f>
        <v>0</v>
      </c>
      <c r="AU34" s="1">
        <f>'Base Fleet Plan'!AU61+'Base Fleet Plan'!AU74-AU21</f>
        <v>0</v>
      </c>
      <c r="AV34" s="16"/>
    </row>
    <row r="35" spans="4:48">
      <c r="D35" s="1" t="s">
        <v>193</v>
      </c>
      <c r="F35" s="4" t="s">
        <v>169</v>
      </c>
      <c r="H35" s="17"/>
      <c r="I35" s="1">
        <f>'Base Fleet Plan'!I62+'Base Fleet Plan'!I75-I22</f>
        <v>223</v>
      </c>
      <c r="J35" s="1">
        <f>'Base Fleet Plan'!J62+'Base Fleet Plan'!J75-J22</f>
        <v>223</v>
      </c>
      <c r="K35" s="1">
        <f>'Base Fleet Plan'!K62+'Base Fleet Plan'!K75-K22</f>
        <v>223</v>
      </c>
      <c r="L35" s="1">
        <f>'Base Fleet Plan'!L62+'Base Fleet Plan'!L75-L22</f>
        <v>223</v>
      </c>
      <c r="M35" s="1">
        <f>'Base Fleet Plan'!M62+'Base Fleet Plan'!M75-M22</f>
        <v>223</v>
      </c>
      <c r="N35" s="1">
        <f>'Base Fleet Plan'!N62+'Base Fleet Plan'!N75-N22</f>
        <v>223</v>
      </c>
      <c r="O35" s="1">
        <f>'Base Fleet Plan'!O62+'Base Fleet Plan'!O75-O22</f>
        <v>223</v>
      </c>
      <c r="P35" s="1">
        <f>'Base Fleet Plan'!P62+'Base Fleet Plan'!P75-P22</f>
        <v>223</v>
      </c>
      <c r="Q35" s="1">
        <f>'Base Fleet Plan'!Q62+'Base Fleet Plan'!Q75-Q22</f>
        <v>248</v>
      </c>
      <c r="R35" s="1">
        <f>'Base Fleet Plan'!R62+'Base Fleet Plan'!R75-R22</f>
        <v>246</v>
      </c>
      <c r="S35" s="1">
        <f>'Base Fleet Plan'!S62+'Base Fleet Plan'!S75-S22</f>
        <v>246</v>
      </c>
      <c r="T35" s="1">
        <f>'Base Fleet Plan'!T62+'Base Fleet Plan'!T75-T22</f>
        <v>246</v>
      </c>
      <c r="U35" s="1">
        <f>'Base Fleet Plan'!U62+'Base Fleet Plan'!U75-U22</f>
        <v>244</v>
      </c>
      <c r="V35" s="1">
        <f>'Base Fleet Plan'!V62+'Base Fleet Plan'!V75-V22</f>
        <v>244</v>
      </c>
      <c r="W35" s="1">
        <f>'Base Fleet Plan'!W62+'Base Fleet Plan'!W75-W22</f>
        <v>242</v>
      </c>
      <c r="X35" s="1">
        <f>'Base Fleet Plan'!X62+'Base Fleet Plan'!X75-X22</f>
        <v>235</v>
      </c>
      <c r="Y35" s="1">
        <f>'Base Fleet Plan'!Y62+'Base Fleet Plan'!Y75-Y22</f>
        <v>228</v>
      </c>
      <c r="Z35" s="1">
        <f>'Base Fleet Plan'!Z62+'Base Fleet Plan'!Z75-Z22</f>
        <v>222</v>
      </c>
      <c r="AA35" s="1">
        <f>'Base Fleet Plan'!AA62+'Base Fleet Plan'!AA75-AA22</f>
        <v>232</v>
      </c>
      <c r="AB35" s="1">
        <f>'Base Fleet Plan'!AB62+'Base Fleet Plan'!AB75-AB22</f>
        <v>203</v>
      </c>
      <c r="AC35" s="1">
        <f>'Base Fleet Plan'!AC62+'Base Fleet Plan'!AC75-AC22</f>
        <v>176</v>
      </c>
      <c r="AD35" s="1">
        <f>'Base Fleet Plan'!AD62+'Base Fleet Plan'!AD75-AD22</f>
        <v>150</v>
      </c>
      <c r="AE35" s="1">
        <f>'Base Fleet Plan'!AE62+'Base Fleet Plan'!AE75-AE22</f>
        <v>122</v>
      </c>
      <c r="AF35" s="1">
        <f>'Base Fleet Plan'!AF62+'Base Fleet Plan'!AF75-AF22</f>
        <v>95</v>
      </c>
      <c r="AG35" s="1">
        <f>'Base Fleet Plan'!AG62+'Base Fleet Plan'!AG75-AG22</f>
        <v>41</v>
      </c>
      <c r="AH35" s="1">
        <f>'Base Fleet Plan'!AH62+'Base Fleet Plan'!AH75-AH22</f>
        <v>0</v>
      </c>
      <c r="AI35" s="1">
        <f>'Base Fleet Plan'!AI62+'Base Fleet Plan'!AI75-AI22</f>
        <v>0</v>
      </c>
      <c r="AJ35" s="1">
        <f>'Base Fleet Plan'!AJ62+'Base Fleet Plan'!AJ75-AJ22</f>
        <v>0</v>
      </c>
      <c r="AK35" s="1">
        <f>'Base Fleet Plan'!AK62+'Base Fleet Plan'!AK75-AK22</f>
        <v>0</v>
      </c>
      <c r="AL35" s="1">
        <f>'Base Fleet Plan'!AL62+'Base Fleet Plan'!AL75-AL22</f>
        <v>0</v>
      </c>
      <c r="AM35" s="1">
        <f>'Base Fleet Plan'!AM62+'Base Fleet Plan'!AM75-AM22</f>
        <v>0</v>
      </c>
      <c r="AN35" s="1">
        <f>'Base Fleet Plan'!AN62+'Base Fleet Plan'!AN75-AN22</f>
        <v>0</v>
      </c>
      <c r="AO35" s="1">
        <f>'Base Fleet Plan'!AO62+'Base Fleet Plan'!AO75-AO22</f>
        <v>0</v>
      </c>
      <c r="AP35" s="1">
        <f>'Base Fleet Plan'!AP62+'Base Fleet Plan'!AP75-AP22</f>
        <v>0</v>
      </c>
      <c r="AQ35" s="1">
        <f>'Base Fleet Plan'!AQ62+'Base Fleet Plan'!AQ75-AQ22</f>
        <v>0</v>
      </c>
      <c r="AR35" s="1">
        <f>'Base Fleet Plan'!AR62+'Base Fleet Plan'!AR75-AR22</f>
        <v>0</v>
      </c>
      <c r="AS35" s="1">
        <f>'Base Fleet Plan'!AS62+'Base Fleet Plan'!AS75-AS22</f>
        <v>0</v>
      </c>
      <c r="AT35" s="1">
        <f>'Base Fleet Plan'!AT62+'Base Fleet Plan'!AT75-AT22</f>
        <v>0</v>
      </c>
      <c r="AU35" s="1">
        <f>'Base Fleet Plan'!AU62+'Base Fleet Plan'!AU75-AU22</f>
        <v>0</v>
      </c>
      <c r="AV35" s="16"/>
    </row>
    <row r="36" spans="4:48">
      <c r="D36" s="1" t="s">
        <v>194</v>
      </c>
      <c r="F36" s="4" t="s">
        <v>169</v>
      </c>
      <c r="H36" s="17"/>
      <c r="I36" s="1">
        <f>'Base Fleet Plan'!I63+'Base Fleet Plan'!I76-I23</f>
        <v>223</v>
      </c>
      <c r="J36" s="1">
        <f>'Base Fleet Plan'!J63+'Base Fleet Plan'!J76-J23</f>
        <v>223</v>
      </c>
      <c r="K36" s="1">
        <f>'Base Fleet Plan'!K63+'Base Fleet Plan'!K76-K23</f>
        <v>223</v>
      </c>
      <c r="L36" s="1">
        <f>'Base Fleet Plan'!L63+'Base Fleet Plan'!L76-L23</f>
        <v>223</v>
      </c>
      <c r="M36" s="1">
        <f>'Base Fleet Plan'!M63+'Base Fleet Plan'!M76-M23</f>
        <v>223</v>
      </c>
      <c r="N36" s="1">
        <f>'Base Fleet Plan'!N63+'Base Fleet Plan'!N76-N23</f>
        <v>223</v>
      </c>
      <c r="O36" s="1">
        <f>'Base Fleet Plan'!O63+'Base Fleet Plan'!O76-O23</f>
        <v>223</v>
      </c>
      <c r="P36" s="1">
        <f>'Base Fleet Plan'!P63+'Base Fleet Plan'!P76-P23</f>
        <v>223</v>
      </c>
      <c r="Q36" s="1">
        <f>'Base Fleet Plan'!Q63+'Base Fleet Plan'!Q76-Q23</f>
        <v>223</v>
      </c>
      <c r="R36" s="1">
        <f>'Base Fleet Plan'!R63+'Base Fleet Plan'!R76-R23</f>
        <v>248</v>
      </c>
      <c r="S36" s="1">
        <f>'Base Fleet Plan'!S63+'Base Fleet Plan'!S76-S23</f>
        <v>246</v>
      </c>
      <c r="T36" s="1">
        <f>'Base Fleet Plan'!T63+'Base Fleet Plan'!T76-T23</f>
        <v>246</v>
      </c>
      <c r="U36" s="1">
        <f>'Base Fleet Plan'!U63+'Base Fleet Plan'!U76-U23</f>
        <v>246</v>
      </c>
      <c r="V36" s="1">
        <f>'Base Fleet Plan'!V63+'Base Fleet Plan'!V76-V23</f>
        <v>244</v>
      </c>
      <c r="W36" s="1">
        <f>'Base Fleet Plan'!W63+'Base Fleet Plan'!W76-W23</f>
        <v>244</v>
      </c>
      <c r="X36" s="1">
        <f>'Base Fleet Plan'!X63+'Base Fleet Plan'!X76-X23</f>
        <v>242</v>
      </c>
      <c r="Y36" s="1">
        <f>'Base Fleet Plan'!Y63+'Base Fleet Plan'!Y76-Y23</f>
        <v>235</v>
      </c>
      <c r="Z36" s="1">
        <f>'Base Fleet Plan'!Z63+'Base Fleet Plan'!Z76-Z23</f>
        <v>228</v>
      </c>
      <c r="AA36" s="1">
        <f>'Base Fleet Plan'!AA63+'Base Fleet Plan'!AA76-AA23</f>
        <v>222</v>
      </c>
      <c r="AB36" s="1">
        <f>'Base Fleet Plan'!AB63+'Base Fleet Plan'!AB76-AB23</f>
        <v>232</v>
      </c>
      <c r="AC36" s="1">
        <f>'Base Fleet Plan'!AC63+'Base Fleet Plan'!AC76-AC23</f>
        <v>203</v>
      </c>
      <c r="AD36" s="1">
        <f>'Base Fleet Plan'!AD63+'Base Fleet Plan'!AD76-AD23</f>
        <v>176</v>
      </c>
      <c r="AE36" s="1">
        <f>'Base Fleet Plan'!AE63+'Base Fleet Plan'!AE76-AE23</f>
        <v>150</v>
      </c>
      <c r="AF36" s="1">
        <f>'Base Fleet Plan'!AF63+'Base Fleet Plan'!AF76-AF23</f>
        <v>122</v>
      </c>
      <c r="AG36" s="1">
        <f>'Base Fleet Plan'!AG63+'Base Fleet Plan'!AG76-AG23</f>
        <v>95</v>
      </c>
      <c r="AH36" s="1">
        <f>'Base Fleet Plan'!AH63+'Base Fleet Plan'!AH76-AH23</f>
        <v>41</v>
      </c>
      <c r="AI36" s="1">
        <f>'Base Fleet Plan'!AI63+'Base Fleet Plan'!AI76-AI23</f>
        <v>0</v>
      </c>
      <c r="AJ36" s="1">
        <f>'Base Fleet Plan'!AJ63+'Base Fleet Plan'!AJ76-AJ23</f>
        <v>0</v>
      </c>
      <c r="AK36" s="1">
        <f>'Base Fleet Plan'!AK63+'Base Fleet Plan'!AK76-AK23</f>
        <v>0</v>
      </c>
      <c r="AL36" s="1">
        <f>'Base Fleet Plan'!AL63+'Base Fleet Plan'!AL76-AL23</f>
        <v>0</v>
      </c>
      <c r="AM36" s="1">
        <f>'Base Fleet Plan'!AM63+'Base Fleet Plan'!AM76-AM23</f>
        <v>0</v>
      </c>
      <c r="AN36" s="1">
        <f>'Base Fleet Plan'!AN63+'Base Fleet Plan'!AN76-AN23</f>
        <v>0</v>
      </c>
      <c r="AO36" s="1">
        <f>'Base Fleet Plan'!AO63+'Base Fleet Plan'!AO76-AO23</f>
        <v>0</v>
      </c>
      <c r="AP36" s="1">
        <f>'Base Fleet Plan'!AP63+'Base Fleet Plan'!AP76-AP23</f>
        <v>0</v>
      </c>
      <c r="AQ36" s="1">
        <f>'Base Fleet Plan'!AQ63+'Base Fleet Plan'!AQ76-AQ23</f>
        <v>0</v>
      </c>
      <c r="AR36" s="1">
        <f>'Base Fleet Plan'!AR63+'Base Fleet Plan'!AR76-AR23</f>
        <v>0</v>
      </c>
      <c r="AS36" s="1">
        <f>'Base Fleet Plan'!AS63+'Base Fleet Plan'!AS76-AS23</f>
        <v>0</v>
      </c>
      <c r="AT36" s="1">
        <f>'Base Fleet Plan'!AT63+'Base Fleet Plan'!AT76-AT23</f>
        <v>0</v>
      </c>
      <c r="AU36" s="1">
        <f>'Base Fleet Plan'!AU63+'Base Fleet Plan'!AU76-AU23</f>
        <v>0</v>
      </c>
      <c r="AV36" s="16"/>
    </row>
    <row r="37" spans="4:48">
      <c r="D37" s="1" t="s">
        <v>195</v>
      </c>
      <c r="F37" s="4" t="s">
        <v>169</v>
      </c>
      <c r="H37" s="17"/>
      <c r="I37" s="1">
        <f>'Base Fleet Plan'!I64+'Base Fleet Plan'!I77-I24</f>
        <v>226</v>
      </c>
      <c r="J37" s="1">
        <f>'Base Fleet Plan'!J64+'Base Fleet Plan'!J77-J24</f>
        <v>223</v>
      </c>
      <c r="K37" s="1">
        <f>'Base Fleet Plan'!K64+'Base Fleet Plan'!K77-K24</f>
        <v>223</v>
      </c>
      <c r="L37" s="1">
        <f>'Base Fleet Plan'!L64+'Base Fleet Plan'!L77-L24</f>
        <v>223</v>
      </c>
      <c r="M37" s="1">
        <f>'Base Fleet Plan'!M64+'Base Fleet Plan'!M77-M24</f>
        <v>223</v>
      </c>
      <c r="N37" s="1">
        <f>'Base Fleet Plan'!N64+'Base Fleet Plan'!N77-N24</f>
        <v>223</v>
      </c>
      <c r="O37" s="1">
        <f>'Base Fleet Plan'!O64+'Base Fleet Plan'!O77-O24</f>
        <v>223</v>
      </c>
      <c r="P37" s="1">
        <f>'Base Fleet Plan'!P64+'Base Fleet Plan'!P77-P24</f>
        <v>223</v>
      </c>
      <c r="Q37" s="1">
        <f>'Base Fleet Plan'!Q64+'Base Fleet Plan'!Q77-Q24</f>
        <v>223</v>
      </c>
      <c r="R37" s="1">
        <f>'Base Fleet Plan'!R64+'Base Fleet Plan'!R77-R24</f>
        <v>223</v>
      </c>
      <c r="S37" s="1">
        <f>'Base Fleet Plan'!S64+'Base Fleet Plan'!S77-S24</f>
        <v>248</v>
      </c>
      <c r="T37" s="1">
        <f>'Base Fleet Plan'!T64+'Base Fleet Plan'!T77-T24</f>
        <v>246</v>
      </c>
      <c r="U37" s="1">
        <f>'Base Fleet Plan'!U64+'Base Fleet Plan'!U77-U24</f>
        <v>246</v>
      </c>
      <c r="V37" s="1">
        <f>'Base Fleet Plan'!V64+'Base Fleet Plan'!V77-V24</f>
        <v>246</v>
      </c>
      <c r="W37" s="1">
        <f>'Base Fleet Plan'!W64+'Base Fleet Plan'!W77-W24</f>
        <v>244</v>
      </c>
      <c r="X37" s="1">
        <f>'Base Fleet Plan'!X64+'Base Fleet Plan'!X77-X24</f>
        <v>244</v>
      </c>
      <c r="Y37" s="1">
        <f>'Base Fleet Plan'!Y64+'Base Fleet Plan'!Y77-Y24</f>
        <v>242</v>
      </c>
      <c r="Z37" s="1">
        <f>'Base Fleet Plan'!Z64+'Base Fleet Plan'!Z77-Z24</f>
        <v>235</v>
      </c>
      <c r="AA37" s="1">
        <f>'Base Fleet Plan'!AA64+'Base Fleet Plan'!AA77-AA24</f>
        <v>228</v>
      </c>
      <c r="AB37" s="1">
        <f>'Base Fleet Plan'!AB64+'Base Fleet Plan'!AB77-AB24</f>
        <v>222</v>
      </c>
      <c r="AC37" s="1">
        <f>'Base Fleet Plan'!AC64+'Base Fleet Plan'!AC77-AC24</f>
        <v>232</v>
      </c>
      <c r="AD37" s="1">
        <f>'Base Fleet Plan'!AD64+'Base Fleet Plan'!AD77-AD24</f>
        <v>203</v>
      </c>
      <c r="AE37" s="1">
        <f>'Base Fleet Plan'!AE64+'Base Fleet Plan'!AE77-AE24</f>
        <v>176</v>
      </c>
      <c r="AF37" s="1">
        <f>'Base Fleet Plan'!AF64+'Base Fleet Plan'!AF77-AF24</f>
        <v>150</v>
      </c>
      <c r="AG37" s="1">
        <f>'Base Fleet Plan'!AG64+'Base Fleet Plan'!AG77-AG24</f>
        <v>122</v>
      </c>
      <c r="AH37" s="1">
        <f>'Base Fleet Plan'!AH64+'Base Fleet Plan'!AH77-AH24</f>
        <v>95</v>
      </c>
      <c r="AI37" s="1">
        <f>'Base Fleet Plan'!AI64+'Base Fleet Plan'!AI77-AI24</f>
        <v>41</v>
      </c>
      <c r="AJ37" s="1">
        <f>'Base Fleet Plan'!AJ64+'Base Fleet Plan'!AJ77-AJ24</f>
        <v>0</v>
      </c>
      <c r="AK37" s="1">
        <f>'Base Fleet Plan'!AK64+'Base Fleet Plan'!AK77-AK24</f>
        <v>0</v>
      </c>
      <c r="AL37" s="1">
        <f>'Base Fleet Plan'!AL64+'Base Fleet Plan'!AL77-AL24</f>
        <v>0</v>
      </c>
      <c r="AM37" s="1">
        <f>'Base Fleet Plan'!AM64+'Base Fleet Plan'!AM77-AM24</f>
        <v>0</v>
      </c>
      <c r="AN37" s="1">
        <f>'Base Fleet Plan'!AN64+'Base Fleet Plan'!AN77-AN24</f>
        <v>0</v>
      </c>
      <c r="AO37" s="1">
        <f>'Base Fleet Plan'!AO64+'Base Fleet Plan'!AO77-AO24</f>
        <v>0</v>
      </c>
      <c r="AP37" s="1">
        <f>'Base Fleet Plan'!AP64+'Base Fleet Plan'!AP77-AP24</f>
        <v>0</v>
      </c>
      <c r="AQ37" s="1">
        <f>'Base Fleet Plan'!AQ64+'Base Fleet Plan'!AQ77-AQ24</f>
        <v>0</v>
      </c>
      <c r="AR37" s="1">
        <f>'Base Fleet Plan'!AR64+'Base Fleet Plan'!AR77-AR24</f>
        <v>0</v>
      </c>
      <c r="AS37" s="1">
        <f>'Base Fleet Plan'!AS64+'Base Fleet Plan'!AS77-AS24</f>
        <v>0</v>
      </c>
      <c r="AT37" s="1">
        <f>'Base Fleet Plan'!AT64+'Base Fleet Plan'!AT77-AT24</f>
        <v>0</v>
      </c>
      <c r="AU37" s="1">
        <f>'Base Fleet Plan'!AU64+'Base Fleet Plan'!AU77-AU24</f>
        <v>0</v>
      </c>
      <c r="AV37" s="16"/>
    </row>
    <row r="38" spans="4:48">
      <c r="H38" s="17"/>
      <c r="AV38" s="16"/>
    </row>
    <row r="39" spans="4:48">
      <c r="D39" s="1" t="s">
        <v>196</v>
      </c>
      <c r="F39" s="65" t="s">
        <v>169</v>
      </c>
      <c r="H39" s="17"/>
      <c r="I39" s="50">
        <f>SUM(I28:I37)</f>
        <v>2233</v>
      </c>
      <c r="J39" s="50">
        <f t="shared" ref="J39:AU39" si="7">SUM(J28:J37)</f>
        <v>2255</v>
      </c>
      <c r="K39" s="50">
        <f t="shared" si="7"/>
        <v>2278</v>
      </c>
      <c r="L39" s="50">
        <f t="shared" si="7"/>
        <v>2301</v>
      </c>
      <c r="M39" s="50">
        <f t="shared" si="7"/>
        <v>2324</v>
      </c>
      <c r="N39" s="50">
        <f t="shared" si="7"/>
        <v>2345</v>
      </c>
      <c r="O39" s="50">
        <f t="shared" si="7"/>
        <v>2366</v>
      </c>
      <c r="P39" s="50">
        <f t="shared" si="7"/>
        <v>2385</v>
      </c>
      <c r="Q39" s="50">
        <f t="shared" si="7"/>
        <v>2397</v>
      </c>
      <c r="R39" s="50">
        <f t="shared" si="7"/>
        <v>2402</v>
      </c>
      <c r="S39" s="50">
        <f t="shared" si="7"/>
        <v>2401</v>
      </c>
      <c r="T39" s="50">
        <f t="shared" si="7"/>
        <v>2385</v>
      </c>
      <c r="U39" s="50">
        <f t="shared" si="7"/>
        <v>2342</v>
      </c>
      <c r="V39" s="50">
        <f t="shared" si="7"/>
        <v>2272</v>
      </c>
      <c r="W39" s="50">
        <f t="shared" si="7"/>
        <v>2176</v>
      </c>
      <c r="X39" s="50">
        <f t="shared" si="7"/>
        <v>2054</v>
      </c>
      <c r="Y39" s="50">
        <f t="shared" si="7"/>
        <v>1905</v>
      </c>
      <c r="Z39" s="50">
        <f t="shared" si="7"/>
        <v>1704</v>
      </c>
      <c r="AA39" s="50">
        <f t="shared" si="7"/>
        <v>1469</v>
      </c>
      <c r="AB39" s="50">
        <f t="shared" si="7"/>
        <v>1241</v>
      </c>
      <c r="AC39" s="50">
        <f t="shared" si="7"/>
        <v>1019</v>
      </c>
      <c r="AD39" s="50">
        <f t="shared" si="7"/>
        <v>787</v>
      </c>
      <c r="AE39" s="50">
        <f t="shared" si="7"/>
        <v>584</v>
      </c>
      <c r="AF39" s="50">
        <f t="shared" si="7"/>
        <v>408</v>
      </c>
      <c r="AG39" s="50">
        <f t="shared" si="7"/>
        <v>258</v>
      </c>
      <c r="AH39" s="50">
        <f t="shared" si="7"/>
        <v>136</v>
      </c>
      <c r="AI39" s="50">
        <f t="shared" si="7"/>
        <v>41</v>
      </c>
      <c r="AJ39" s="50">
        <f t="shared" si="7"/>
        <v>0</v>
      </c>
      <c r="AK39" s="50">
        <f t="shared" si="7"/>
        <v>0</v>
      </c>
      <c r="AL39" s="50">
        <f t="shared" si="7"/>
        <v>0</v>
      </c>
      <c r="AM39" s="50">
        <f t="shared" si="7"/>
        <v>0</v>
      </c>
      <c r="AN39" s="50">
        <f t="shared" si="7"/>
        <v>0</v>
      </c>
      <c r="AO39" s="50">
        <f t="shared" si="7"/>
        <v>0</v>
      </c>
      <c r="AP39" s="50">
        <f t="shared" si="7"/>
        <v>0</v>
      </c>
      <c r="AQ39" s="50">
        <f t="shared" si="7"/>
        <v>0</v>
      </c>
      <c r="AR39" s="50">
        <f t="shared" si="7"/>
        <v>0</v>
      </c>
      <c r="AS39" s="50">
        <f t="shared" si="7"/>
        <v>0</v>
      </c>
      <c r="AT39" s="50">
        <f t="shared" si="7"/>
        <v>0</v>
      </c>
      <c r="AU39" s="50">
        <f t="shared" si="7"/>
        <v>0</v>
      </c>
      <c r="AV39" s="16"/>
    </row>
    <row r="40" spans="4:48">
      <c r="H40" s="17"/>
      <c r="AV40" s="16"/>
    </row>
    <row r="41" spans="4:48">
      <c r="D41" s="58" t="s">
        <v>75</v>
      </c>
      <c r="E41" s="57"/>
      <c r="F41" s="59" t="s">
        <v>150</v>
      </c>
      <c r="H41" s="17"/>
      <c r="AV41" s="16"/>
    </row>
    <row r="42" spans="4:48">
      <c r="D42" s="6"/>
      <c r="E42" s="53"/>
      <c r="F42" s="35"/>
      <c r="H42" s="17"/>
      <c r="AV42" s="16"/>
    </row>
    <row r="43" spans="4:48">
      <c r="D43" s="1" t="s">
        <v>279</v>
      </c>
      <c r="E43" s="1"/>
      <c r="F43" s="4" t="s">
        <v>169</v>
      </c>
      <c r="H43" s="17"/>
      <c r="I43" s="1">
        <f>ROUND(I$9*'Base Fleet Plan'!I$115,0)</f>
        <v>0</v>
      </c>
      <c r="J43" s="1">
        <f>ROUND(J$9*'Base Fleet Plan'!J$115,0)</f>
        <v>0</v>
      </c>
      <c r="K43" s="1">
        <f>ROUND(K$9*'Base Fleet Plan'!K$115,0)</f>
        <v>0</v>
      </c>
      <c r="L43" s="1">
        <f>ROUND(L$9*'Base Fleet Plan'!L$115,0)</f>
        <v>0</v>
      </c>
      <c r="M43" s="1">
        <f>ROUND(M$9*'Base Fleet Plan'!M$115,0)</f>
        <v>0</v>
      </c>
      <c r="N43" s="1">
        <f>ROUND(N$9*'Base Fleet Plan'!N$115,0)</f>
        <v>3</v>
      </c>
      <c r="O43" s="1">
        <f>ROUND(O$9*'Base Fleet Plan'!O$115,0)</f>
        <v>3</v>
      </c>
      <c r="P43" s="1">
        <f>ROUND(P$9*'Base Fleet Plan'!P$115,0)</f>
        <v>7</v>
      </c>
      <c r="Q43" s="1">
        <f>ROUND(Q$9*'Base Fleet Plan'!Q$115,0)</f>
        <v>17</v>
      </c>
      <c r="R43" s="1">
        <f>ROUND(R$9*'Base Fleet Plan'!R$115,0)</f>
        <v>25</v>
      </c>
      <c r="S43" s="1">
        <f>ROUND(S$9*'Base Fleet Plan'!S$115,0)</f>
        <v>33</v>
      </c>
      <c r="T43" s="1">
        <f>ROUND(T$9*'Base Fleet Plan'!T$115,0)</f>
        <v>54</v>
      </c>
      <c r="U43" s="1">
        <f>ROUND(U$9*'Base Fleet Plan'!U$115,0)</f>
        <v>91</v>
      </c>
      <c r="V43" s="1">
        <f>ROUND(V$9*'Base Fleet Plan'!V$115,0)</f>
        <v>127</v>
      </c>
      <c r="W43" s="1">
        <f>ROUND(W$9*'Base Fleet Plan'!W$115,0)</f>
        <v>164</v>
      </c>
      <c r="X43" s="1">
        <f>ROUND(X$9*'Base Fleet Plan'!X$115,0)</f>
        <v>200</v>
      </c>
      <c r="Y43" s="1">
        <f>ROUND(Y$9*'Base Fleet Plan'!Y$115,0)</f>
        <v>237</v>
      </c>
      <c r="Z43" s="1">
        <f>ROUND(Z$9*'Base Fleet Plan'!Z$115,0)</f>
        <v>311</v>
      </c>
      <c r="AA43" s="1">
        <f>ROUND(AA$9*'Base Fleet Plan'!AA$115,0)</f>
        <v>367</v>
      </c>
      <c r="AB43" s="1">
        <f>ROUND(AB$9*'Base Fleet Plan'!AB$115,0)</f>
        <v>366</v>
      </c>
      <c r="AC43" s="1">
        <f>ROUND(AC$9*'Base Fleet Plan'!AC$115,0)</f>
        <v>368</v>
      </c>
      <c r="AD43" s="1">
        <f>ROUND(AD$9*'Base Fleet Plan'!AD$115,0)</f>
        <v>398</v>
      </c>
      <c r="AE43" s="1">
        <f>ROUND(AE$9*'Base Fleet Plan'!AE$115,0)</f>
        <v>399</v>
      </c>
      <c r="AF43" s="1">
        <f>ROUND(AF$9*'Base Fleet Plan'!AF$115,0)</f>
        <v>401</v>
      </c>
      <c r="AG43" s="1">
        <f>ROUND(AG$9*'Base Fleet Plan'!AG$115,0)</f>
        <v>402</v>
      </c>
      <c r="AH43" s="1">
        <f>ROUND(AH$9*'Base Fleet Plan'!AH$115,0)</f>
        <v>402</v>
      </c>
      <c r="AI43" s="1">
        <f>ROUND(AI$9*'Base Fleet Plan'!AI$115,0)</f>
        <v>403</v>
      </c>
      <c r="AJ43" s="1">
        <f>ROUND(AJ$9*'Base Fleet Plan'!AJ$115,0)</f>
        <v>405</v>
      </c>
      <c r="AK43" s="1">
        <f>ROUND(AK$9*'Base Fleet Plan'!AK$115,0)</f>
        <v>406</v>
      </c>
      <c r="AL43" s="1">
        <f>ROUND(AL$9*'Base Fleet Plan'!AL$115,0)</f>
        <v>405</v>
      </c>
      <c r="AM43" s="1">
        <f>ROUND(AM$9*'Base Fleet Plan'!AM$115,0)</f>
        <v>408</v>
      </c>
      <c r="AN43" s="1">
        <f>ROUND(AN$9*'Base Fleet Plan'!AN$115,0)</f>
        <v>438</v>
      </c>
      <c r="AO43" s="1">
        <f>ROUND(AO$9*'Base Fleet Plan'!AO$115,0)</f>
        <v>440</v>
      </c>
      <c r="AP43" s="1">
        <f>ROUND(AP$9*'Base Fleet Plan'!AP$115,0)</f>
        <v>442</v>
      </c>
      <c r="AQ43" s="1">
        <f>ROUND(AQ$9*'Base Fleet Plan'!AQ$115,0)</f>
        <v>444</v>
      </c>
      <c r="AR43" s="1">
        <f>ROUND(AR$9*'Base Fleet Plan'!AR$115,0)</f>
        <v>444</v>
      </c>
      <c r="AS43" s="1">
        <f>ROUND(AS$9*'Base Fleet Plan'!AS$115,0)</f>
        <v>445</v>
      </c>
      <c r="AT43" s="1">
        <f>ROUND(AT$9*'Base Fleet Plan'!AT$115,0)</f>
        <v>448</v>
      </c>
      <c r="AU43" s="1">
        <f>ROUND(AU$9*'Base Fleet Plan'!AU$115,0)</f>
        <v>449</v>
      </c>
      <c r="AV43" s="16"/>
    </row>
    <row r="44" spans="4:48">
      <c r="D44" s="6"/>
      <c r="E44" s="53"/>
      <c r="F44" s="35"/>
      <c r="H44" s="17"/>
      <c r="AV44" s="16"/>
    </row>
    <row r="45" spans="4:48">
      <c r="D45" s="1" t="s">
        <v>280</v>
      </c>
      <c r="E45" s="1"/>
      <c r="F45" s="4" t="s">
        <v>169</v>
      </c>
      <c r="H45" s="17"/>
      <c r="I45" s="63">
        <f>I43+H54</f>
        <v>0</v>
      </c>
      <c r="J45" s="50">
        <f>J43</f>
        <v>0</v>
      </c>
      <c r="K45" s="50">
        <f t="shared" ref="K45:O45" si="8">K43</f>
        <v>0</v>
      </c>
      <c r="L45" s="50">
        <f t="shared" si="8"/>
        <v>0</v>
      </c>
      <c r="M45" s="50">
        <f t="shared" si="8"/>
        <v>0</v>
      </c>
      <c r="N45" s="50">
        <f t="shared" si="8"/>
        <v>3</v>
      </c>
      <c r="O45" s="50">
        <f t="shared" si="8"/>
        <v>3</v>
      </c>
      <c r="P45" s="50">
        <f>P43</f>
        <v>7</v>
      </c>
      <c r="Q45" s="50">
        <f>Q43</f>
        <v>17</v>
      </c>
      <c r="R45" s="50">
        <f t="shared" ref="R45:V45" si="9">R43</f>
        <v>25</v>
      </c>
      <c r="S45" s="50">
        <f t="shared" si="9"/>
        <v>33</v>
      </c>
      <c r="T45" s="50">
        <f t="shared" si="9"/>
        <v>54</v>
      </c>
      <c r="U45" s="50">
        <f t="shared" si="9"/>
        <v>91</v>
      </c>
      <c r="V45" s="50">
        <f t="shared" si="9"/>
        <v>127</v>
      </c>
      <c r="W45" s="50">
        <f>W43</f>
        <v>164</v>
      </c>
      <c r="X45" s="50">
        <f t="shared" ref="X45:AU45" si="10">X43</f>
        <v>200</v>
      </c>
      <c r="Y45" s="50">
        <f t="shared" si="10"/>
        <v>237</v>
      </c>
      <c r="Z45" s="50">
        <f t="shared" si="10"/>
        <v>311</v>
      </c>
      <c r="AA45" s="50">
        <f t="shared" si="10"/>
        <v>367</v>
      </c>
      <c r="AB45" s="50">
        <f t="shared" si="10"/>
        <v>366</v>
      </c>
      <c r="AC45" s="50">
        <f t="shared" si="10"/>
        <v>368</v>
      </c>
      <c r="AD45" s="50">
        <f t="shared" si="10"/>
        <v>398</v>
      </c>
      <c r="AE45" s="50">
        <f t="shared" si="10"/>
        <v>399</v>
      </c>
      <c r="AF45" s="50">
        <f t="shared" si="10"/>
        <v>401</v>
      </c>
      <c r="AG45" s="50">
        <f t="shared" si="10"/>
        <v>402</v>
      </c>
      <c r="AH45" s="50">
        <f t="shared" si="10"/>
        <v>402</v>
      </c>
      <c r="AI45" s="50">
        <f t="shared" si="10"/>
        <v>403</v>
      </c>
      <c r="AJ45" s="50">
        <f t="shared" si="10"/>
        <v>405</v>
      </c>
      <c r="AK45" s="50">
        <f t="shared" si="10"/>
        <v>406</v>
      </c>
      <c r="AL45" s="50">
        <f t="shared" si="10"/>
        <v>405</v>
      </c>
      <c r="AM45" s="50">
        <f t="shared" si="10"/>
        <v>408</v>
      </c>
      <c r="AN45" s="50">
        <f t="shared" si="10"/>
        <v>438</v>
      </c>
      <c r="AO45" s="50">
        <f t="shared" si="10"/>
        <v>440</v>
      </c>
      <c r="AP45" s="50">
        <f t="shared" si="10"/>
        <v>442</v>
      </c>
      <c r="AQ45" s="50">
        <f t="shared" si="10"/>
        <v>444</v>
      </c>
      <c r="AR45" s="50">
        <f t="shared" si="10"/>
        <v>444</v>
      </c>
      <c r="AS45" s="50">
        <f t="shared" si="10"/>
        <v>445</v>
      </c>
      <c r="AT45" s="50">
        <f t="shared" si="10"/>
        <v>448</v>
      </c>
      <c r="AU45" s="50">
        <f t="shared" si="10"/>
        <v>449</v>
      </c>
      <c r="AV45" s="16"/>
    </row>
    <row r="46" spans="4:48">
      <c r="D46" s="1" t="s">
        <v>281</v>
      </c>
      <c r="E46" s="1"/>
      <c r="F46" s="4" t="s">
        <v>169</v>
      </c>
      <c r="H46" s="17"/>
      <c r="I46" s="63">
        <v>0</v>
      </c>
      <c r="J46" s="50">
        <f>I45</f>
        <v>0</v>
      </c>
      <c r="K46" s="50">
        <f t="shared" ref="K46:O46" si="11">J45</f>
        <v>0</v>
      </c>
      <c r="L46" s="50">
        <f t="shared" si="11"/>
        <v>0</v>
      </c>
      <c r="M46" s="50">
        <f t="shared" si="11"/>
        <v>0</v>
      </c>
      <c r="N46" s="50">
        <f t="shared" si="11"/>
        <v>0</v>
      </c>
      <c r="O46" s="50">
        <f t="shared" si="11"/>
        <v>3</v>
      </c>
      <c r="P46" s="50">
        <f>O45</f>
        <v>3</v>
      </c>
      <c r="Q46" s="50">
        <f>P45</f>
        <v>7</v>
      </c>
      <c r="R46" s="50">
        <f t="shared" ref="R46:V46" si="12">Q45</f>
        <v>17</v>
      </c>
      <c r="S46" s="50">
        <f t="shared" si="12"/>
        <v>25</v>
      </c>
      <c r="T46" s="50">
        <f t="shared" si="12"/>
        <v>33</v>
      </c>
      <c r="U46" s="50">
        <f t="shared" si="12"/>
        <v>54</v>
      </c>
      <c r="V46" s="50">
        <f t="shared" si="12"/>
        <v>91</v>
      </c>
      <c r="W46" s="50">
        <f>V45</f>
        <v>127</v>
      </c>
      <c r="X46" s="50">
        <f t="shared" ref="X46:AM54" si="13">W45</f>
        <v>164</v>
      </c>
      <c r="Y46" s="50">
        <f t="shared" si="13"/>
        <v>200</v>
      </c>
      <c r="Z46" s="50">
        <f t="shared" si="13"/>
        <v>237</v>
      </c>
      <c r="AA46" s="50">
        <f t="shared" si="13"/>
        <v>311</v>
      </c>
      <c r="AB46" s="50">
        <f t="shared" si="13"/>
        <v>367</v>
      </c>
      <c r="AC46" s="50">
        <f t="shared" si="13"/>
        <v>366</v>
      </c>
      <c r="AD46" s="50">
        <f t="shared" si="13"/>
        <v>368</v>
      </c>
      <c r="AE46" s="50">
        <f t="shared" si="13"/>
        <v>398</v>
      </c>
      <c r="AF46" s="50">
        <f t="shared" si="13"/>
        <v>399</v>
      </c>
      <c r="AG46" s="50">
        <f t="shared" si="13"/>
        <v>401</v>
      </c>
      <c r="AH46" s="50">
        <f t="shared" si="13"/>
        <v>402</v>
      </c>
      <c r="AI46" s="50">
        <f t="shared" si="13"/>
        <v>402</v>
      </c>
      <c r="AJ46" s="50">
        <f t="shared" si="13"/>
        <v>403</v>
      </c>
      <c r="AK46" s="50">
        <f t="shared" si="13"/>
        <v>405</v>
      </c>
      <c r="AL46" s="50">
        <f t="shared" si="13"/>
        <v>406</v>
      </c>
      <c r="AM46" s="50">
        <f t="shared" si="13"/>
        <v>405</v>
      </c>
      <c r="AN46" s="50">
        <f t="shared" ref="AN46:AU54" si="14">AM45</f>
        <v>408</v>
      </c>
      <c r="AO46" s="50">
        <f t="shared" si="14"/>
        <v>438</v>
      </c>
      <c r="AP46" s="50">
        <f t="shared" si="14"/>
        <v>440</v>
      </c>
      <c r="AQ46" s="50">
        <f t="shared" si="14"/>
        <v>442</v>
      </c>
      <c r="AR46" s="50">
        <f t="shared" si="14"/>
        <v>444</v>
      </c>
      <c r="AS46" s="50">
        <f t="shared" si="14"/>
        <v>444</v>
      </c>
      <c r="AT46" s="50">
        <f t="shared" si="14"/>
        <v>445</v>
      </c>
      <c r="AU46" s="50">
        <f t="shared" si="14"/>
        <v>448</v>
      </c>
      <c r="AV46" s="16"/>
    </row>
    <row r="47" spans="4:48">
      <c r="D47" s="1" t="s">
        <v>282</v>
      </c>
      <c r="E47" s="1"/>
      <c r="F47" s="4" t="s">
        <v>169</v>
      </c>
      <c r="H47" s="17"/>
      <c r="I47" s="63">
        <v>0</v>
      </c>
      <c r="J47" s="50">
        <f t="shared" ref="J47:Y54" si="15">I46</f>
        <v>0</v>
      </c>
      <c r="K47" s="50">
        <f t="shared" si="15"/>
        <v>0</v>
      </c>
      <c r="L47" s="50">
        <f t="shared" si="15"/>
        <v>0</v>
      </c>
      <c r="M47" s="50">
        <f t="shared" si="15"/>
        <v>0</v>
      </c>
      <c r="N47" s="50">
        <f t="shared" si="15"/>
        <v>0</v>
      </c>
      <c r="O47" s="50">
        <f t="shared" si="15"/>
        <v>0</v>
      </c>
      <c r="P47" s="50">
        <f t="shared" si="15"/>
        <v>3</v>
      </c>
      <c r="Q47" s="50">
        <f t="shared" si="15"/>
        <v>3</v>
      </c>
      <c r="R47" s="50">
        <f t="shared" si="15"/>
        <v>7</v>
      </c>
      <c r="S47" s="50">
        <f t="shared" si="15"/>
        <v>17</v>
      </c>
      <c r="T47" s="50">
        <f t="shared" si="15"/>
        <v>25</v>
      </c>
      <c r="U47" s="50">
        <f t="shared" si="15"/>
        <v>33</v>
      </c>
      <c r="V47" s="50">
        <f t="shared" si="15"/>
        <v>54</v>
      </c>
      <c r="W47" s="50">
        <f t="shared" si="15"/>
        <v>91</v>
      </c>
      <c r="X47" s="50">
        <f t="shared" si="15"/>
        <v>127</v>
      </c>
      <c r="Y47" s="50">
        <f t="shared" si="15"/>
        <v>164</v>
      </c>
      <c r="Z47" s="50">
        <f t="shared" si="13"/>
        <v>200</v>
      </c>
      <c r="AA47" s="50">
        <f t="shared" si="13"/>
        <v>237</v>
      </c>
      <c r="AB47" s="50">
        <f t="shared" si="13"/>
        <v>311</v>
      </c>
      <c r="AC47" s="50">
        <f t="shared" si="13"/>
        <v>367</v>
      </c>
      <c r="AD47" s="50">
        <f t="shared" si="13"/>
        <v>366</v>
      </c>
      <c r="AE47" s="50">
        <f t="shared" si="13"/>
        <v>368</v>
      </c>
      <c r="AF47" s="50">
        <f t="shared" si="13"/>
        <v>398</v>
      </c>
      <c r="AG47" s="50">
        <f t="shared" si="13"/>
        <v>399</v>
      </c>
      <c r="AH47" s="50">
        <f t="shared" si="13"/>
        <v>401</v>
      </c>
      <c r="AI47" s="50">
        <f t="shared" si="13"/>
        <v>402</v>
      </c>
      <c r="AJ47" s="50">
        <f t="shared" si="13"/>
        <v>402</v>
      </c>
      <c r="AK47" s="50">
        <f t="shared" si="13"/>
        <v>403</v>
      </c>
      <c r="AL47" s="50">
        <f t="shared" si="13"/>
        <v>405</v>
      </c>
      <c r="AM47" s="50">
        <f t="shared" si="13"/>
        <v>406</v>
      </c>
      <c r="AN47" s="50">
        <f t="shared" si="14"/>
        <v>405</v>
      </c>
      <c r="AO47" s="50">
        <f t="shared" si="14"/>
        <v>408</v>
      </c>
      <c r="AP47" s="50">
        <f t="shared" si="14"/>
        <v>438</v>
      </c>
      <c r="AQ47" s="50">
        <f t="shared" si="14"/>
        <v>440</v>
      </c>
      <c r="AR47" s="50">
        <f t="shared" si="14"/>
        <v>442</v>
      </c>
      <c r="AS47" s="50">
        <f t="shared" si="14"/>
        <v>444</v>
      </c>
      <c r="AT47" s="50">
        <f t="shared" si="14"/>
        <v>444</v>
      </c>
      <c r="AU47" s="50">
        <f t="shared" si="14"/>
        <v>445</v>
      </c>
      <c r="AV47" s="16"/>
    </row>
    <row r="48" spans="4:48">
      <c r="D48" s="1" t="s">
        <v>283</v>
      </c>
      <c r="E48" s="1"/>
      <c r="F48" s="4" t="s">
        <v>169</v>
      </c>
      <c r="H48" s="17"/>
      <c r="I48" s="63">
        <v>0</v>
      </c>
      <c r="J48" s="50">
        <f t="shared" si="15"/>
        <v>0</v>
      </c>
      <c r="K48" s="50">
        <f t="shared" si="15"/>
        <v>0</v>
      </c>
      <c r="L48" s="50">
        <f t="shared" si="15"/>
        <v>0</v>
      </c>
      <c r="M48" s="50">
        <f t="shared" si="15"/>
        <v>0</v>
      </c>
      <c r="N48" s="50">
        <f t="shared" si="15"/>
        <v>0</v>
      </c>
      <c r="O48" s="50">
        <f t="shared" si="15"/>
        <v>0</v>
      </c>
      <c r="P48" s="50">
        <f t="shared" si="15"/>
        <v>0</v>
      </c>
      <c r="Q48" s="50">
        <f t="shared" si="15"/>
        <v>3</v>
      </c>
      <c r="R48" s="50">
        <f t="shared" si="15"/>
        <v>3</v>
      </c>
      <c r="S48" s="50">
        <f t="shared" si="15"/>
        <v>7</v>
      </c>
      <c r="T48" s="50">
        <f t="shared" si="15"/>
        <v>17</v>
      </c>
      <c r="U48" s="50">
        <f t="shared" si="15"/>
        <v>25</v>
      </c>
      <c r="V48" s="50">
        <f t="shared" si="15"/>
        <v>33</v>
      </c>
      <c r="W48" s="50">
        <f t="shared" si="15"/>
        <v>54</v>
      </c>
      <c r="X48" s="50">
        <f t="shared" si="15"/>
        <v>91</v>
      </c>
      <c r="Y48" s="50">
        <f t="shared" si="15"/>
        <v>127</v>
      </c>
      <c r="Z48" s="50">
        <f t="shared" si="13"/>
        <v>164</v>
      </c>
      <c r="AA48" s="50">
        <f t="shared" si="13"/>
        <v>200</v>
      </c>
      <c r="AB48" s="50">
        <f t="shared" si="13"/>
        <v>237</v>
      </c>
      <c r="AC48" s="50">
        <f t="shared" si="13"/>
        <v>311</v>
      </c>
      <c r="AD48" s="50">
        <f t="shared" si="13"/>
        <v>367</v>
      </c>
      <c r="AE48" s="50">
        <f t="shared" si="13"/>
        <v>366</v>
      </c>
      <c r="AF48" s="50">
        <f t="shared" si="13"/>
        <v>368</v>
      </c>
      <c r="AG48" s="50">
        <f t="shared" si="13"/>
        <v>398</v>
      </c>
      <c r="AH48" s="50">
        <f t="shared" si="13"/>
        <v>399</v>
      </c>
      <c r="AI48" s="50">
        <f t="shared" si="13"/>
        <v>401</v>
      </c>
      <c r="AJ48" s="50">
        <f t="shared" si="13"/>
        <v>402</v>
      </c>
      <c r="AK48" s="50">
        <f t="shared" si="13"/>
        <v>402</v>
      </c>
      <c r="AL48" s="50">
        <f t="shared" si="13"/>
        <v>403</v>
      </c>
      <c r="AM48" s="50">
        <f t="shared" si="13"/>
        <v>405</v>
      </c>
      <c r="AN48" s="50">
        <f t="shared" si="14"/>
        <v>406</v>
      </c>
      <c r="AO48" s="50">
        <f t="shared" si="14"/>
        <v>405</v>
      </c>
      <c r="AP48" s="50">
        <f t="shared" si="14"/>
        <v>408</v>
      </c>
      <c r="AQ48" s="50">
        <f t="shared" si="14"/>
        <v>438</v>
      </c>
      <c r="AR48" s="50">
        <f t="shared" si="14"/>
        <v>440</v>
      </c>
      <c r="AS48" s="50">
        <f t="shared" si="14"/>
        <v>442</v>
      </c>
      <c r="AT48" s="50">
        <f t="shared" si="14"/>
        <v>444</v>
      </c>
      <c r="AU48" s="50">
        <f t="shared" si="14"/>
        <v>444</v>
      </c>
      <c r="AV48" s="16"/>
    </row>
    <row r="49" spans="4:48">
      <c r="D49" s="1" t="s">
        <v>284</v>
      </c>
      <c r="E49" s="1"/>
      <c r="F49" s="4" t="s">
        <v>169</v>
      </c>
      <c r="H49" s="17"/>
      <c r="I49" s="63">
        <v>0</v>
      </c>
      <c r="J49" s="50">
        <f t="shared" si="15"/>
        <v>0</v>
      </c>
      <c r="K49" s="50">
        <f t="shared" si="15"/>
        <v>0</v>
      </c>
      <c r="L49" s="50">
        <f t="shared" si="15"/>
        <v>0</v>
      </c>
      <c r="M49" s="50">
        <f t="shared" si="15"/>
        <v>0</v>
      </c>
      <c r="N49" s="50">
        <f t="shared" si="15"/>
        <v>0</v>
      </c>
      <c r="O49" s="50">
        <f t="shared" si="15"/>
        <v>0</v>
      </c>
      <c r="P49" s="50">
        <f t="shared" si="15"/>
        <v>0</v>
      </c>
      <c r="Q49" s="50">
        <f t="shared" si="15"/>
        <v>0</v>
      </c>
      <c r="R49" s="50">
        <f t="shared" si="15"/>
        <v>3</v>
      </c>
      <c r="S49" s="50">
        <f t="shared" si="15"/>
        <v>3</v>
      </c>
      <c r="T49" s="50">
        <f t="shared" si="15"/>
        <v>7</v>
      </c>
      <c r="U49" s="50">
        <f t="shared" si="15"/>
        <v>17</v>
      </c>
      <c r="V49" s="50">
        <f t="shared" si="15"/>
        <v>25</v>
      </c>
      <c r="W49" s="50">
        <f t="shared" si="15"/>
        <v>33</v>
      </c>
      <c r="X49" s="50">
        <f t="shared" si="15"/>
        <v>54</v>
      </c>
      <c r="Y49" s="50">
        <f t="shared" si="15"/>
        <v>91</v>
      </c>
      <c r="Z49" s="50">
        <f t="shared" si="13"/>
        <v>127</v>
      </c>
      <c r="AA49" s="50">
        <f t="shared" si="13"/>
        <v>164</v>
      </c>
      <c r="AB49" s="50">
        <f t="shared" si="13"/>
        <v>200</v>
      </c>
      <c r="AC49" s="50">
        <f t="shared" si="13"/>
        <v>237</v>
      </c>
      <c r="AD49" s="50">
        <f t="shared" si="13"/>
        <v>311</v>
      </c>
      <c r="AE49" s="50">
        <f t="shared" si="13"/>
        <v>367</v>
      </c>
      <c r="AF49" s="50">
        <f t="shared" si="13"/>
        <v>366</v>
      </c>
      <c r="AG49" s="50">
        <f t="shared" si="13"/>
        <v>368</v>
      </c>
      <c r="AH49" s="50">
        <f t="shared" si="13"/>
        <v>398</v>
      </c>
      <c r="AI49" s="50">
        <f t="shared" si="13"/>
        <v>399</v>
      </c>
      <c r="AJ49" s="50">
        <f t="shared" si="13"/>
        <v>401</v>
      </c>
      <c r="AK49" s="50">
        <f t="shared" si="13"/>
        <v>402</v>
      </c>
      <c r="AL49" s="50">
        <f t="shared" si="13"/>
        <v>402</v>
      </c>
      <c r="AM49" s="50">
        <f t="shared" si="13"/>
        <v>403</v>
      </c>
      <c r="AN49" s="50">
        <f t="shared" si="14"/>
        <v>405</v>
      </c>
      <c r="AO49" s="50">
        <f t="shared" si="14"/>
        <v>406</v>
      </c>
      <c r="AP49" s="50">
        <f t="shared" si="14"/>
        <v>405</v>
      </c>
      <c r="AQ49" s="50">
        <f t="shared" si="14"/>
        <v>408</v>
      </c>
      <c r="AR49" s="50">
        <f t="shared" si="14"/>
        <v>438</v>
      </c>
      <c r="AS49" s="50">
        <f t="shared" si="14"/>
        <v>440</v>
      </c>
      <c r="AT49" s="50">
        <f t="shared" si="14"/>
        <v>442</v>
      </c>
      <c r="AU49" s="50">
        <f t="shared" si="14"/>
        <v>444</v>
      </c>
      <c r="AV49" s="16"/>
    </row>
    <row r="50" spans="4:48">
      <c r="D50" s="1" t="s">
        <v>285</v>
      </c>
      <c r="E50" s="1"/>
      <c r="F50" s="4" t="s">
        <v>169</v>
      </c>
      <c r="H50" s="17"/>
      <c r="I50" s="63">
        <v>0</v>
      </c>
      <c r="J50" s="50">
        <f t="shared" si="15"/>
        <v>0</v>
      </c>
      <c r="K50" s="50">
        <f t="shared" si="15"/>
        <v>0</v>
      </c>
      <c r="L50" s="50">
        <f t="shared" si="15"/>
        <v>0</v>
      </c>
      <c r="M50" s="50">
        <f t="shared" si="15"/>
        <v>0</v>
      </c>
      <c r="N50" s="50">
        <f t="shared" si="15"/>
        <v>0</v>
      </c>
      <c r="O50" s="50">
        <f t="shared" si="15"/>
        <v>0</v>
      </c>
      <c r="P50" s="50">
        <f t="shared" si="15"/>
        <v>0</v>
      </c>
      <c r="Q50" s="50">
        <f t="shared" si="15"/>
        <v>0</v>
      </c>
      <c r="R50" s="50">
        <f t="shared" si="15"/>
        <v>0</v>
      </c>
      <c r="S50" s="50">
        <f t="shared" si="15"/>
        <v>3</v>
      </c>
      <c r="T50" s="50">
        <f t="shared" si="15"/>
        <v>3</v>
      </c>
      <c r="U50" s="50">
        <f t="shared" si="15"/>
        <v>7</v>
      </c>
      <c r="V50" s="50">
        <f t="shared" si="15"/>
        <v>17</v>
      </c>
      <c r="W50" s="50">
        <f t="shared" si="15"/>
        <v>25</v>
      </c>
      <c r="X50" s="50">
        <f t="shared" si="15"/>
        <v>33</v>
      </c>
      <c r="Y50" s="50">
        <f t="shared" si="15"/>
        <v>54</v>
      </c>
      <c r="Z50" s="50">
        <f t="shared" si="13"/>
        <v>91</v>
      </c>
      <c r="AA50" s="50">
        <f t="shared" si="13"/>
        <v>127</v>
      </c>
      <c r="AB50" s="50">
        <f t="shared" si="13"/>
        <v>164</v>
      </c>
      <c r="AC50" s="50">
        <f t="shared" si="13"/>
        <v>200</v>
      </c>
      <c r="AD50" s="50">
        <f t="shared" si="13"/>
        <v>237</v>
      </c>
      <c r="AE50" s="50">
        <f t="shared" si="13"/>
        <v>311</v>
      </c>
      <c r="AF50" s="50">
        <f t="shared" si="13"/>
        <v>367</v>
      </c>
      <c r="AG50" s="50">
        <f t="shared" si="13"/>
        <v>366</v>
      </c>
      <c r="AH50" s="50">
        <f t="shared" si="13"/>
        <v>368</v>
      </c>
      <c r="AI50" s="50">
        <f t="shared" si="13"/>
        <v>398</v>
      </c>
      <c r="AJ50" s="50">
        <f t="shared" si="13"/>
        <v>399</v>
      </c>
      <c r="AK50" s="50">
        <f t="shared" si="13"/>
        <v>401</v>
      </c>
      <c r="AL50" s="50">
        <f t="shared" si="13"/>
        <v>402</v>
      </c>
      <c r="AM50" s="50">
        <f t="shared" si="13"/>
        <v>402</v>
      </c>
      <c r="AN50" s="50">
        <f t="shared" si="14"/>
        <v>403</v>
      </c>
      <c r="AO50" s="50">
        <f t="shared" si="14"/>
        <v>405</v>
      </c>
      <c r="AP50" s="50">
        <f t="shared" si="14"/>
        <v>406</v>
      </c>
      <c r="AQ50" s="50">
        <f t="shared" si="14"/>
        <v>405</v>
      </c>
      <c r="AR50" s="50">
        <f t="shared" si="14"/>
        <v>408</v>
      </c>
      <c r="AS50" s="50">
        <f t="shared" si="14"/>
        <v>438</v>
      </c>
      <c r="AT50" s="50">
        <f t="shared" si="14"/>
        <v>440</v>
      </c>
      <c r="AU50" s="50">
        <f t="shared" si="14"/>
        <v>442</v>
      </c>
      <c r="AV50" s="16"/>
    </row>
    <row r="51" spans="4:48">
      <c r="D51" s="1" t="s">
        <v>286</v>
      </c>
      <c r="E51" s="1"/>
      <c r="F51" s="4" t="s">
        <v>169</v>
      </c>
      <c r="H51" s="17"/>
      <c r="I51" s="63">
        <v>0</v>
      </c>
      <c r="J51" s="50">
        <f t="shared" si="15"/>
        <v>0</v>
      </c>
      <c r="K51" s="50">
        <f t="shared" si="15"/>
        <v>0</v>
      </c>
      <c r="L51" s="50">
        <f t="shared" si="15"/>
        <v>0</v>
      </c>
      <c r="M51" s="50">
        <f t="shared" si="15"/>
        <v>0</v>
      </c>
      <c r="N51" s="50">
        <f t="shared" si="15"/>
        <v>0</v>
      </c>
      <c r="O51" s="50">
        <f t="shared" si="15"/>
        <v>0</v>
      </c>
      <c r="P51" s="50">
        <f t="shared" si="15"/>
        <v>0</v>
      </c>
      <c r="Q51" s="50">
        <f t="shared" si="15"/>
        <v>0</v>
      </c>
      <c r="R51" s="50">
        <f t="shared" si="15"/>
        <v>0</v>
      </c>
      <c r="S51" s="50">
        <f t="shared" si="15"/>
        <v>0</v>
      </c>
      <c r="T51" s="50">
        <f t="shared" si="15"/>
        <v>3</v>
      </c>
      <c r="U51" s="50">
        <f t="shared" si="15"/>
        <v>3</v>
      </c>
      <c r="V51" s="50">
        <f t="shared" si="15"/>
        <v>7</v>
      </c>
      <c r="W51" s="50">
        <f t="shared" si="15"/>
        <v>17</v>
      </c>
      <c r="X51" s="50">
        <f t="shared" si="15"/>
        <v>25</v>
      </c>
      <c r="Y51" s="50">
        <f t="shared" si="15"/>
        <v>33</v>
      </c>
      <c r="Z51" s="50">
        <f t="shared" si="13"/>
        <v>54</v>
      </c>
      <c r="AA51" s="50">
        <f t="shared" si="13"/>
        <v>91</v>
      </c>
      <c r="AB51" s="50">
        <f t="shared" si="13"/>
        <v>127</v>
      </c>
      <c r="AC51" s="50">
        <f t="shared" si="13"/>
        <v>164</v>
      </c>
      <c r="AD51" s="50">
        <f t="shared" si="13"/>
        <v>200</v>
      </c>
      <c r="AE51" s="50">
        <f t="shared" si="13"/>
        <v>237</v>
      </c>
      <c r="AF51" s="50">
        <f t="shared" si="13"/>
        <v>311</v>
      </c>
      <c r="AG51" s="50">
        <f t="shared" si="13"/>
        <v>367</v>
      </c>
      <c r="AH51" s="50">
        <f t="shared" si="13"/>
        <v>366</v>
      </c>
      <c r="AI51" s="50">
        <f t="shared" si="13"/>
        <v>368</v>
      </c>
      <c r="AJ51" s="50">
        <f t="shared" si="13"/>
        <v>398</v>
      </c>
      <c r="AK51" s="50">
        <f t="shared" si="13"/>
        <v>399</v>
      </c>
      <c r="AL51" s="50">
        <f t="shared" si="13"/>
        <v>401</v>
      </c>
      <c r="AM51" s="50">
        <f t="shared" si="13"/>
        <v>402</v>
      </c>
      <c r="AN51" s="50">
        <f t="shared" si="14"/>
        <v>402</v>
      </c>
      <c r="AO51" s="50">
        <f t="shared" si="14"/>
        <v>403</v>
      </c>
      <c r="AP51" s="50">
        <f t="shared" si="14"/>
        <v>405</v>
      </c>
      <c r="AQ51" s="50">
        <f t="shared" si="14"/>
        <v>406</v>
      </c>
      <c r="AR51" s="50">
        <f t="shared" si="14"/>
        <v>405</v>
      </c>
      <c r="AS51" s="50">
        <f t="shared" si="14"/>
        <v>408</v>
      </c>
      <c r="AT51" s="50">
        <f t="shared" si="14"/>
        <v>438</v>
      </c>
      <c r="AU51" s="50">
        <f t="shared" si="14"/>
        <v>440</v>
      </c>
      <c r="AV51" s="16"/>
    </row>
    <row r="52" spans="4:48">
      <c r="D52" s="1" t="s">
        <v>287</v>
      </c>
      <c r="E52" s="1"/>
      <c r="F52" s="4" t="s">
        <v>169</v>
      </c>
      <c r="H52" s="17"/>
      <c r="I52" s="63">
        <v>0</v>
      </c>
      <c r="J52" s="50">
        <f t="shared" si="15"/>
        <v>0</v>
      </c>
      <c r="K52" s="50">
        <f t="shared" si="15"/>
        <v>0</v>
      </c>
      <c r="L52" s="50">
        <f t="shared" si="15"/>
        <v>0</v>
      </c>
      <c r="M52" s="50">
        <f t="shared" si="15"/>
        <v>0</v>
      </c>
      <c r="N52" s="50">
        <f t="shared" si="15"/>
        <v>0</v>
      </c>
      <c r="O52" s="50">
        <f t="shared" si="15"/>
        <v>0</v>
      </c>
      <c r="P52" s="50">
        <f t="shared" si="15"/>
        <v>0</v>
      </c>
      <c r="Q52" s="50">
        <f t="shared" si="15"/>
        <v>0</v>
      </c>
      <c r="R52" s="50">
        <f t="shared" si="15"/>
        <v>0</v>
      </c>
      <c r="S52" s="50">
        <f t="shared" si="15"/>
        <v>0</v>
      </c>
      <c r="T52" s="50">
        <f t="shared" si="15"/>
        <v>0</v>
      </c>
      <c r="U52" s="50">
        <f t="shared" si="15"/>
        <v>3</v>
      </c>
      <c r="V52" s="50">
        <f t="shared" si="15"/>
        <v>3</v>
      </c>
      <c r="W52" s="50">
        <f t="shared" si="15"/>
        <v>7</v>
      </c>
      <c r="X52" s="50">
        <f t="shared" si="15"/>
        <v>17</v>
      </c>
      <c r="Y52" s="50">
        <f t="shared" si="15"/>
        <v>25</v>
      </c>
      <c r="Z52" s="50">
        <f t="shared" si="13"/>
        <v>33</v>
      </c>
      <c r="AA52" s="50">
        <f t="shared" si="13"/>
        <v>54</v>
      </c>
      <c r="AB52" s="50">
        <f t="shared" si="13"/>
        <v>91</v>
      </c>
      <c r="AC52" s="50">
        <f t="shared" si="13"/>
        <v>127</v>
      </c>
      <c r="AD52" s="50">
        <f t="shared" si="13"/>
        <v>164</v>
      </c>
      <c r="AE52" s="50">
        <f t="shared" si="13"/>
        <v>200</v>
      </c>
      <c r="AF52" s="50">
        <f t="shared" si="13"/>
        <v>237</v>
      </c>
      <c r="AG52" s="50">
        <f t="shared" si="13"/>
        <v>311</v>
      </c>
      <c r="AH52" s="50">
        <f t="shared" si="13"/>
        <v>367</v>
      </c>
      <c r="AI52" s="50">
        <f t="shared" si="13"/>
        <v>366</v>
      </c>
      <c r="AJ52" s="50">
        <f t="shared" si="13"/>
        <v>368</v>
      </c>
      <c r="AK52" s="50">
        <f t="shared" si="13"/>
        <v>398</v>
      </c>
      <c r="AL52" s="50">
        <f t="shared" si="13"/>
        <v>399</v>
      </c>
      <c r="AM52" s="50">
        <f t="shared" si="13"/>
        <v>401</v>
      </c>
      <c r="AN52" s="50">
        <f t="shared" si="14"/>
        <v>402</v>
      </c>
      <c r="AO52" s="50">
        <f t="shared" si="14"/>
        <v>402</v>
      </c>
      <c r="AP52" s="50">
        <f t="shared" si="14"/>
        <v>403</v>
      </c>
      <c r="AQ52" s="50">
        <f t="shared" si="14"/>
        <v>405</v>
      </c>
      <c r="AR52" s="50">
        <f t="shared" si="14"/>
        <v>406</v>
      </c>
      <c r="AS52" s="50">
        <f t="shared" si="14"/>
        <v>405</v>
      </c>
      <c r="AT52" s="50">
        <f t="shared" si="14"/>
        <v>408</v>
      </c>
      <c r="AU52" s="50">
        <f t="shared" si="14"/>
        <v>438</v>
      </c>
      <c r="AV52" s="16"/>
    </row>
    <row r="53" spans="4:48">
      <c r="D53" s="1" t="s">
        <v>288</v>
      </c>
      <c r="E53" s="1"/>
      <c r="F53" s="4" t="s">
        <v>169</v>
      </c>
      <c r="H53" s="17"/>
      <c r="I53" s="63">
        <v>0</v>
      </c>
      <c r="J53" s="50">
        <f t="shared" si="15"/>
        <v>0</v>
      </c>
      <c r="K53" s="50">
        <f t="shared" si="15"/>
        <v>0</v>
      </c>
      <c r="L53" s="50">
        <f t="shared" si="15"/>
        <v>0</v>
      </c>
      <c r="M53" s="50">
        <f t="shared" si="15"/>
        <v>0</v>
      </c>
      <c r="N53" s="50">
        <f t="shared" si="15"/>
        <v>0</v>
      </c>
      <c r="O53" s="50">
        <f t="shared" si="15"/>
        <v>0</v>
      </c>
      <c r="P53" s="50">
        <f t="shared" si="15"/>
        <v>0</v>
      </c>
      <c r="Q53" s="50">
        <f t="shared" si="15"/>
        <v>0</v>
      </c>
      <c r="R53" s="50">
        <f t="shared" si="15"/>
        <v>0</v>
      </c>
      <c r="S53" s="50">
        <f t="shared" si="15"/>
        <v>0</v>
      </c>
      <c r="T53" s="50">
        <f t="shared" si="15"/>
        <v>0</v>
      </c>
      <c r="U53" s="50">
        <f t="shared" si="15"/>
        <v>0</v>
      </c>
      <c r="V53" s="50">
        <f t="shared" si="15"/>
        <v>3</v>
      </c>
      <c r="W53" s="50">
        <f t="shared" si="15"/>
        <v>3</v>
      </c>
      <c r="X53" s="50">
        <f t="shared" si="15"/>
        <v>7</v>
      </c>
      <c r="Y53" s="50">
        <f t="shared" si="15"/>
        <v>17</v>
      </c>
      <c r="Z53" s="50">
        <f t="shared" si="13"/>
        <v>25</v>
      </c>
      <c r="AA53" s="50">
        <f t="shared" si="13"/>
        <v>33</v>
      </c>
      <c r="AB53" s="50">
        <f t="shared" si="13"/>
        <v>54</v>
      </c>
      <c r="AC53" s="50">
        <f t="shared" si="13"/>
        <v>91</v>
      </c>
      <c r="AD53" s="50">
        <f t="shared" si="13"/>
        <v>127</v>
      </c>
      <c r="AE53" s="50">
        <f t="shared" si="13"/>
        <v>164</v>
      </c>
      <c r="AF53" s="50">
        <f t="shared" si="13"/>
        <v>200</v>
      </c>
      <c r="AG53" s="50">
        <f t="shared" si="13"/>
        <v>237</v>
      </c>
      <c r="AH53" s="50">
        <f t="shared" si="13"/>
        <v>311</v>
      </c>
      <c r="AI53" s="50">
        <f t="shared" si="13"/>
        <v>367</v>
      </c>
      <c r="AJ53" s="50">
        <f t="shared" si="13"/>
        <v>366</v>
      </c>
      <c r="AK53" s="50">
        <f t="shared" si="13"/>
        <v>368</v>
      </c>
      <c r="AL53" s="50">
        <f t="shared" si="13"/>
        <v>398</v>
      </c>
      <c r="AM53" s="50">
        <f t="shared" si="13"/>
        <v>399</v>
      </c>
      <c r="AN53" s="50">
        <f t="shared" si="14"/>
        <v>401</v>
      </c>
      <c r="AO53" s="50">
        <f t="shared" si="14"/>
        <v>402</v>
      </c>
      <c r="AP53" s="50">
        <f t="shared" si="14"/>
        <v>402</v>
      </c>
      <c r="AQ53" s="50">
        <f t="shared" si="14"/>
        <v>403</v>
      </c>
      <c r="AR53" s="50">
        <f t="shared" si="14"/>
        <v>405</v>
      </c>
      <c r="AS53" s="50">
        <f t="shared" si="14"/>
        <v>406</v>
      </c>
      <c r="AT53" s="50">
        <f t="shared" si="14"/>
        <v>405</v>
      </c>
      <c r="AU53" s="50">
        <f t="shared" si="14"/>
        <v>408</v>
      </c>
      <c r="AV53" s="16"/>
    </row>
    <row r="54" spans="4:48">
      <c r="D54" s="1" t="s">
        <v>289</v>
      </c>
      <c r="E54" s="1"/>
      <c r="F54" s="4" t="s">
        <v>169</v>
      </c>
      <c r="H54" s="17"/>
      <c r="I54" s="63">
        <v>0</v>
      </c>
      <c r="J54" s="50">
        <f t="shared" si="15"/>
        <v>0</v>
      </c>
      <c r="K54" s="50">
        <f t="shared" si="15"/>
        <v>0</v>
      </c>
      <c r="L54" s="50">
        <f t="shared" si="15"/>
        <v>0</v>
      </c>
      <c r="M54" s="50">
        <f t="shared" si="15"/>
        <v>0</v>
      </c>
      <c r="N54" s="50">
        <f t="shared" si="15"/>
        <v>0</v>
      </c>
      <c r="O54" s="50">
        <f t="shared" si="15"/>
        <v>0</v>
      </c>
      <c r="P54" s="50">
        <f t="shared" si="15"/>
        <v>0</v>
      </c>
      <c r="Q54" s="50">
        <f t="shared" si="15"/>
        <v>0</v>
      </c>
      <c r="R54" s="50">
        <f t="shared" si="15"/>
        <v>0</v>
      </c>
      <c r="S54" s="50">
        <f t="shared" si="15"/>
        <v>0</v>
      </c>
      <c r="T54" s="50">
        <f t="shared" si="15"/>
        <v>0</v>
      </c>
      <c r="U54" s="50">
        <f t="shared" si="15"/>
        <v>0</v>
      </c>
      <c r="V54" s="50">
        <f t="shared" si="15"/>
        <v>0</v>
      </c>
      <c r="W54" s="50">
        <f t="shared" si="15"/>
        <v>3</v>
      </c>
      <c r="X54" s="50">
        <f t="shared" si="15"/>
        <v>3</v>
      </c>
      <c r="Y54" s="50">
        <f t="shared" si="15"/>
        <v>7</v>
      </c>
      <c r="Z54" s="50">
        <f t="shared" si="13"/>
        <v>17</v>
      </c>
      <c r="AA54" s="50">
        <f t="shared" si="13"/>
        <v>25</v>
      </c>
      <c r="AB54" s="50">
        <f t="shared" si="13"/>
        <v>33</v>
      </c>
      <c r="AC54" s="50">
        <f t="shared" si="13"/>
        <v>54</v>
      </c>
      <c r="AD54" s="50">
        <f t="shared" si="13"/>
        <v>91</v>
      </c>
      <c r="AE54" s="50">
        <f t="shared" si="13"/>
        <v>127</v>
      </c>
      <c r="AF54" s="50">
        <f t="shared" si="13"/>
        <v>164</v>
      </c>
      <c r="AG54" s="50">
        <f t="shared" si="13"/>
        <v>200</v>
      </c>
      <c r="AH54" s="50">
        <f t="shared" si="13"/>
        <v>237</v>
      </c>
      <c r="AI54" s="50">
        <f t="shared" si="13"/>
        <v>311</v>
      </c>
      <c r="AJ54" s="50">
        <f t="shared" si="13"/>
        <v>367</v>
      </c>
      <c r="AK54" s="50">
        <f t="shared" si="13"/>
        <v>366</v>
      </c>
      <c r="AL54" s="50">
        <f t="shared" si="13"/>
        <v>368</v>
      </c>
      <c r="AM54" s="50">
        <f t="shared" si="13"/>
        <v>398</v>
      </c>
      <c r="AN54" s="50">
        <f t="shared" si="14"/>
        <v>399</v>
      </c>
      <c r="AO54" s="50">
        <f t="shared" si="14"/>
        <v>401</v>
      </c>
      <c r="AP54" s="50">
        <f t="shared" si="14"/>
        <v>402</v>
      </c>
      <c r="AQ54" s="50">
        <f t="shared" si="14"/>
        <v>402</v>
      </c>
      <c r="AR54" s="50">
        <f t="shared" si="14"/>
        <v>403</v>
      </c>
      <c r="AS54" s="50">
        <f t="shared" si="14"/>
        <v>405</v>
      </c>
      <c r="AT54" s="50">
        <f t="shared" si="14"/>
        <v>406</v>
      </c>
      <c r="AU54" s="50">
        <f t="shared" si="14"/>
        <v>405</v>
      </c>
      <c r="AV54" s="16"/>
    </row>
    <row r="55" spans="4:48">
      <c r="H55" s="17"/>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16"/>
    </row>
    <row r="56" spans="4:48">
      <c r="D56" s="1" t="s">
        <v>290</v>
      </c>
      <c r="F56" s="4" t="s">
        <v>169</v>
      </c>
      <c r="H56" s="17"/>
      <c r="I56" s="1">
        <f>SUM(I45:I54)</f>
        <v>0</v>
      </c>
      <c r="J56" s="50">
        <f>SUM(J45:J54)</f>
        <v>0</v>
      </c>
      <c r="K56" s="50">
        <f t="shared" ref="K56:O56" si="16">SUM(K45:K54)</f>
        <v>0</v>
      </c>
      <c r="L56" s="50">
        <f t="shared" si="16"/>
        <v>0</v>
      </c>
      <c r="M56" s="50">
        <f t="shared" si="16"/>
        <v>0</v>
      </c>
      <c r="N56" s="50">
        <f t="shared" si="16"/>
        <v>3</v>
      </c>
      <c r="O56" s="50">
        <f t="shared" si="16"/>
        <v>6</v>
      </c>
      <c r="P56" s="50">
        <f>SUM(P45:P54)</f>
        <v>13</v>
      </c>
      <c r="Q56" s="50">
        <f>SUM(Q45:Q54)</f>
        <v>30</v>
      </c>
      <c r="R56" s="50">
        <f t="shared" ref="R56:V56" si="17">SUM(R45:R54)</f>
        <v>55</v>
      </c>
      <c r="S56" s="50">
        <f t="shared" si="17"/>
        <v>88</v>
      </c>
      <c r="T56" s="50">
        <f t="shared" si="17"/>
        <v>142</v>
      </c>
      <c r="U56" s="50">
        <f t="shared" si="17"/>
        <v>233</v>
      </c>
      <c r="V56" s="50">
        <f t="shared" si="17"/>
        <v>360</v>
      </c>
      <c r="W56" s="50">
        <f>SUM(W45:W54)</f>
        <v>524</v>
      </c>
      <c r="X56" s="50">
        <f t="shared" ref="X56:AU56" si="18">SUM(X45:X54)</f>
        <v>721</v>
      </c>
      <c r="Y56" s="50">
        <f t="shared" si="18"/>
        <v>955</v>
      </c>
      <c r="Z56" s="50">
        <f t="shared" si="18"/>
        <v>1259</v>
      </c>
      <c r="AA56" s="50">
        <f t="shared" si="18"/>
        <v>1609</v>
      </c>
      <c r="AB56" s="50">
        <f t="shared" si="18"/>
        <v>1950</v>
      </c>
      <c r="AC56" s="50">
        <f t="shared" si="18"/>
        <v>2285</v>
      </c>
      <c r="AD56" s="50">
        <f t="shared" si="18"/>
        <v>2629</v>
      </c>
      <c r="AE56" s="50">
        <f t="shared" si="18"/>
        <v>2937</v>
      </c>
      <c r="AF56" s="50">
        <f t="shared" si="18"/>
        <v>3211</v>
      </c>
      <c r="AG56" s="50">
        <f t="shared" si="18"/>
        <v>3449</v>
      </c>
      <c r="AH56" s="50">
        <f t="shared" si="18"/>
        <v>3651</v>
      </c>
      <c r="AI56" s="50">
        <f t="shared" si="18"/>
        <v>3817</v>
      </c>
      <c r="AJ56" s="50">
        <f t="shared" si="18"/>
        <v>3911</v>
      </c>
      <c r="AK56" s="50">
        <f t="shared" si="18"/>
        <v>3950</v>
      </c>
      <c r="AL56" s="50">
        <f t="shared" si="18"/>
        <v>3989</v>
      </c>
      <c r="AM56" s="50">
        <f t="shared" si="18"/>
        <v>4029</v>
      </c>
      <c r="AN56" s="50">
        <f t="shared" si="18"/>
        <v>4069</v>
      </c>
      <c r="AO56" s="50">
        <f t="shared" si="18"/>
        <v>4110</v>
      </c>
      <c r="AP56" s="50">
        <f t="shared" si="18"/>
        <v>4151</v>
      </c>
      <c r="AQ56" s="50">
        <f t="shared" si="18"/>
        <v>4193</v>
      </c>
      <c r="AR56" s="50">
        <f t="shared" si="18"/>
        <v>4235</v>
      </c>
      <c r="AS56" s="50">
        <f t="shared" si="18"/>
        <v>4277</v>
      </c>
      <c r="AT56" s="50">
        <f t="shared" si="18"/>
        <v>4320</v>
      </c>
      <c r="AU56" s="50">
        <f t="shared" si="18"/>
        <v>4363</v>
      </c>
      <c r="AV56" s="16"/>
    </row>
    <row r="57" spans="4:48">
      <c r="H57" s="17"/>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16"/>
    </row>
    <row r="58" spans="4:48">
      <c r="D58" s="1" t="s">
        <v>186</v>
      </c>
      <c r="F58" s="4" t="s">
        <v>169</v>
      </c>
      <c r="H58" s="17"/>
      <c r="I58" s="50">
        <f>'Base Fleet Plan'!I87+'Base Fleet Plan'!I100-I45</f>
        <v>299</v>
      </c>
      <c r="J58" s="50">
        <f>'Base Fleet Plan'!J87+'Base Fleet Plan'!J100-J45</f>
        <v>328</v>
      </c>
      <c r="K58" s="50">
        <f>'Base Fleet Plan'!K87+'Base Fleet Plan'!K100-K45</f>
        <v>329</v>
      </c>
      <c r="L58" s="50">
        <f>'Base Fleet Plan'!L87+'Base Fleet Plan'!L100-L45</f>
        <v>330</v>
      </c>
      <c r="M58" s="50">
        <f>'Base Fleet Plan'!M87+'Base Fleet Plan'!M100-M45</f>
        <v>330</v>
      </c>
      <c r="N58" s="50">
        <f>'Base Fleet Plan'!N87+'Base Fleet Plan'!N100-N45</f>
        <v>327</v>
      </c>
      <c r="O58" s="50">
        <f>'Base Fleet Plan'!O87+'Base Fleet Plan'!O100-O45</f>
        <v>327</v>
      </c>
      <c r="P58" s="50">
        <f>'Base Fleet Plan'!P87+'Base Fleet Plan'!P100-P45</f>
        <v>324</v>
      </c>
      <c r="Q58" s="50">
        <f>'Base Fleet Plan'!Q87+'Base Fleet Plan'!Q100-Q45</f>
        <v>314</v>
      </c>
      <c r="R58" s="50">
        <f>'Base Fleet Plan'!R87+'Base Fleet Plan'!R100-R45</f>
        <v>306</v>
      </c>
      <c r="S58" s="50">
        <f>'Base Fleet Plan'!S87+'Base Fleet Plan'!S100-S45</f>
        <v>299</v>
      </c>
      <c r="T58" s="50">
        <f>'Base Fleet Plan'!T87+'Base Fleet Plan'!T100-T45</f>
        <v>307</v>
      </c>
      <c r="U58" s="50">
        <f>'Base Fleet Plan'!U87+'Base Fleet Plan'!U100-U45</f>
        <v>271</v>
      </c>
      <c r="V58" s="50">
        <f>'Base Fleet Plan'!V87+'Base Fleet Plan'!V100-V45</f>
        <v>237</v>
      </c>
      <c r="W58" s="50">
        <f>'Base Fleet Plan'!W87+'Base Fleet Plan'!W100-W45</f>
        <v>200</v>
      </c>
      <c r="X58" s="50">
        <f>'Base Fleet Plan'!X87+'Base Fleet Plan'!X100-X45</f>
        <v>164</v>
      </c>
      <c r="Y58" s="50">
        <f>'Base Fleet Plan'!Y87+'Base Fleet Plan'!Y100-Y45</f>
        <v>128</v>
      </c>
      <c r="Z58" s="50">
        <f>'Base Fleet Plan'!Z87+'Base Fleet Plan'!Z100-Z45</f>
        <v>55</v>
      </c>
      <c r="AA58" s="50">
        <f>'Base Fleet Plan'!AA87+'Base Fleet Plan'!AA100-AA45</f>
        <v>0</v>
      </c>
      <c r="AB58" s="50">
        <f>'Base Fleet Plan'!AB87+'Base Fleet Plan'!AB100-AB45</f>
        <v>0</v>
      </c>
      <c r="AC58" s="50">
        <f>'Base Fleet Plan'!AC87+'Base Fleet Plan'!AC100-AC45</f>
        <v>0</v>
      </c>
      <c r="AD58" s="50">
        <f>'Base Fleet Plan'!AD87+'Base Fleet Plan'!AD100-AD45</f>
        <v>0</v>
      </c>
      <c r="AE58" s="50">
        <f>'Base Fleet Plan'!AE87+'Base Fleet Plan'!AE100-AE45</f>
        <v>0</v>
      </c>
      <c r="AF58" s="50">
        <f>'Base Fleet Plan'!AF87+'Base Fleet Plan'!AF100-AF45</f>
        <v>0</v>
      </c>
      <c r="AG58" s="50">
        <f>'Base Fleet Plan'!AG87+'Base Fleet Plan'!AG100-AG45</f>
        <v>0</v>
      </c>
      <c r="AH58" s="50">
        <f>'Base Fleet Plan'!AH87+'Base Fleet Plan'!AH100-AH45</f>
        <v>0</v>
      </c>
      <c r="AI58" s="50">
        <f>'Base Fleet Plan'!AI87+'Base Fleet Plan'!AI100-AI45</f>
        <v>0</v>
      </c>
      <c r="AJ58" s="50">
        <f>'Base Fleet Plan'!AJ87+'Base Fleet Plan'!AJ100-AJ45</f>
        <v>0</v>
      </c>
      <c r="AK58" s="50">
        <f>'Base Fleet Plan'!AK87+'Base Fleet Plan'!AK100-AK45</f>
        <v>0</v>
      </c>
      <c r="AL58" s="50">
        <f>'Base Fleet Plan'!AL87+'Base Fleet Plan'!AL100-AL45</f>
        <v>0</v>
      </c>
      <c r="AM58" s="50">
        <f>'Base Fleet Plan'!AM87+'Base Fleet Plan'!AM100-AM45</f>
        <v>0</v>
      </c>
      <c r="AN58" s="50">
        <f>'Base Fleet Plan'!AN87+'Base Fleet Plan'!AN100-AN45</f>
        <v>0</v>
      </c>
      <c r="AO58" s="50">
        <f>'Base Fleet Plan'!AO87+'Base Fleet Plan'!AO100-AO45</f>
        <v>0</v>
      </c>
      <c r="AP58" s="50">
        <f>'Base Fleet Plan'!AP87+'Base Fleet Plan'!AP100-AP45</f>
        <v>0</v>
      </c>
      <c r="AQ58" s="50">
        <f>'Base Fleet Plan'!AQ87+'Base Fleet Plan'!AQ100-AQ45</f>
        <v>0</v>
      </c>
      <c r="AR58" s="50">
        <f>'Base Fleet Plan'!AR87+'Base Fleet Plan'!AR100-AR45</f>
        <v>0</v>
      </c>
      <c r="AS58" s="50">
        <f>'Base Fleet Plan'!AS87+'Base Fleet Plan'!AS100-AS45</f>
        <v>0</v>
      </c>
      <c r="AT58" s="50">
        <f>'Base Fleet Plan'!AT87+'Base Fleet Plan'!AT100-AT45</f>
        <v>0</v>
      </c>
      <c r="AU58" s="50">
        <f>'Base Fleet Plan'!AU87+'Base Fleet Plan'!AU100-AU45</f>
        <v>0</v>
      </c>
      <c r="AV58" s="16"/>
    </row>
    <row r="59" spans="4:48">
      <c r="D59" s="1" t="s">
        <v>187</v>
      </c>
      <c r="F59" s="4" t="s">
        <v>169</v>
      </c>
      <c r="H59" s="17"/>
      <c r="I59" s="50">
        <f>'Base Fleet Plan'!I88+'Base Fleet Plan'!I101-I46</f>
        <v>299</v>
      </c>
      <c r="J59" s="50">
        <f>'Base Fleet Plan'!J88+'Base Fleet Plan'!J101-J46</f>
        <v>299</v>
      </c>
      <c r="K59" s="50">
        <f>'Base Fleet Plan'!K88+'Base Fleet Plan'!K101-K46</f>
        <v>328</v>
      </c>
      <c r="L59" s="50">
        <f>'Base Fleet Plan'!L88+'Base Fleet Plan'!L101-L46</f>
        <v>329</v>
      </c>
      <c r="M59" s="50">
        <f>'Base Fleet Plan'!M88+'Base Fleet Plan'!M101-M46</f>
        <v>330</v>
      </c>
      <c r="N59" s="50">
        <f>'Base Fleet Plan'!N88+'Base Fleet Plan'!N101-N46</f>
        <v>330</v>
      </c>
      <c r="O59" s="50">
        <f>'Base Fleet Plan'!O88+'Base Fleet Plan'!O101-O46</f>
        <v>327</v>
      </c>
      <c r="P59" s="50">
        <f>'Base Fleet Plan'!P88+'Base Fleet Plan'!P101-P46</f>
        <v>327</v>
      </c>
      <c r="Q59" s="50">
        <f>'Base Fleet Plan'!Q88+'Base Fleet Plan'!Q101-Q46</f>
        <v>324</v>
      </c>
      <c r="R59" s="50">
        <f>'Base Fleet Plan'!R88+'Base Fleet Plan'!R101-R46</f>
        <v>314</v>
      </c>
      <c r="S59" s="50">
        <f>'Base Fleet Plan'!S88+'Base Fleet Plan'!S101-S46</f>
        <v>306</v>
      </c>
      <c r="T59" s="50">
        <f>'Base Fleet Plan'!T88+'Base Fleet Plan'!T101-T46</f>
        <v>299</v>
      </c>
      <c r="U59" s="50">
        <f>'Base Fleet Plan'!U88+'Base Fleet Plan'!U101-U46</f>
        <v>307</v>
      </c>
      <c r="V59" s="50">
        <f>'Base Fleet Plan'!V88+'Base Fleet Plan'!V101-V46</f>
        <v>271</v>
      </c>
      <c r="W59" s="50">
        <f>'Base Fleet Plan'!W88+'Base Fleet Plan'!W101-W46</f>
        <v>237</v>
      </c>
      <c r="X59" s="50">
        <f>'Base Fleet Plan'!X88+'Base Fleet Plan'!X101-X46</f>
        <v>200</v>
      </c>
      <c r="Y59" s="50">
        <f>'Base Fleet Plan'!Y88+'Base Fleet Plan'!Y101-Y46</f>
        <v>164</v>
      </c>
      <c r="Z59" s="50">
        <f>'Base Fleet Plan'!Z88+'Base Fleet Plan'!Z101-Z46</f>
        <v>128</v>
      </c>
      <c r="AA59" s="50">
        <f>'Base Fleet Plan'!AA88+'Base Fleet Plan'!AA101-AA46</f>
        <v>55</v>
      </c>
      <c r="AB59" s="50">
        <f>'Base Fleet Plan'!AB88+'Base Fleet Plan'!AB101-AB46</f>
        <v>0</v>
      </c>
      <c r="AC59" s="50">
        <f>'Base Fleet Plan'!AC88+'Base Fleet Plan'!AC101-AC46</f>
        <v>0</v>
      </c>
      <c r="AD59" s="50">
        <f>'Base Fleet Plan'!AD88+'Base Fleet Plan'!AD101-AD46</f>
        <v>0</v>
      </c>
      <c r="AE59" s="50">
        <f>'Base Fleet Plan'!AE88+'Base Fleet Plan'!AE101-AE46</f>
        <v>0</v>
      </c>
      <c r="AF59" s="50">
        <f>'Base Fleet Plan'!AF88+'Base Fleet Plan'!AF101-AF46</f>
        <v>0</v>
      </c>
      <c r="AG59" s="50">
        <f>'Base Fleet Plan'!AG88+'Base Fleet Plan'!AG101-AG46</f>
        <v>0</v>
      </c>
      <c r="AH59" s="50">
        <f>'Base Fleet Plan'!AH88+'Base Fleet Plan'!AH101-AH46</f>
        <v>0</v>
      </c>
      <c r="AI59" s="50">
        <f>'Base Fleet Plan'!AI88+'Base Fleet Plan'!AI101-AI46</f>
        <v>0</v>
      </c>
      <c r="AJ59" s="50">
        <f>'Base Fleet Plan'!AJ88+'Base Fleet Plan'!AJ101-AJ46</f>
        <v>0</v>
      </c>
      <c r="AK59" s="50">
        <f>'Base Fleet Plan'!AK88+'Base Fleet Plan'!AK101-AK46</f>
        <v>0</v>
      </c>
      <c r="AL59" s="50">
        <f>'Base Fleet Plan'!AL88+'Base Fleet Plan'!AL101-AL46</f>
        <v>0</v>
      </c>
      <c r="AM59" s="50">
        <f>'Base Fleet Plan'!AM88+'Base Fleet Plan'!AM101-AM46</f>
        <v>0</v>
      </c>
      <c r="AN59" s="50">
        <f>'Base Fleet Plan'!AN88+'Base Fleet Plan'!AN101-AN46</f>
        <v>0</v>
      </c>
      <c r="AO59" s="50">
        <f>'Base Fleet Plan'!AO88+'Base Fleet Plan'!AO101-AO46</f>
        <v>0</v>
      </c>
      <c r="AP59" s="50">
        <f>'Base Fleet Plan'!AP88+'Base Fleet Plan'!AP101-AP46</f>
        <v>0</v>
      </c>
      <c r="AQ59" s="50">
        <f>'Base Fleet Plan'!AQ88+'Base Fleet Plan'!AQ101-AQ46</f>
        <v>0</v>
      </c>
      <c r="AR59" s="50">
        <f>'Base Fleet Plan'!AR88+'Base Fleet Plan'!AR101-AR46</f>
        <v>0</v>
      </c>
      <c r="AS59" s="50">
        <f>'Base Fleet Plan'!AS88+'Base Fleet Plan'!AS101-AS46</f>
        <v>0</v>
      </c>
      <c r="AT59" s="50">
        <f>'Base Fleet Plan'!AT88+'Base Fleet Plan'!AT101-AT46</f>
        <v>0</v>
      </c>
      <c r="AU59" s="50">
        <f>'Base Fleet Plan'!AU88+'Base Fleet Plan'!AU101-AU46</f>
        <v>0</v>
      </c>
      <c r="AV59" s="16"/>
    </row>
    <row r="60" spans="4:48">
      <c r="D60" s="1" t="s">
        <v>188</v>
      </c>
      <c r="F60" s="4" t="s">
        <v>169</v>
      </c>
      <c r="H60" s="17"/>
      <c r="I60" s="50">
        <f>'Base Fleet Plan'!I89+'Base Fleet Plan'!I102-I47</f>
        <v>299</v>
      </c>
      <c r="J60" s="50">
        <f>'Base Fleet Plan'!J89+'Base Fleet Plan'!J102-J47</f>
        <v>299</v>
      </c>
      <c r="K60" s="50">
        <f>'Base Fleet Plan'!K89+'Base Fleet Plan'!K102-K47</f>
        <v>299</v>
      </c>
      <c r="L60" s="50">
        <f>'Base Fleet Plan'!L89+'Base Fleet Plan'!L102-L47</f>
        <v>328</v>
      </c>
      <c r="M60" s="50">
        <f>'Base Fleet Plan'!M89+'Base Fleet Plan'!M102-M47</f>
        <v>329</v>
      </c>
      <c r="N60" s="50">
        <f>'Base Fleet Plan'!N89+'Base Fleet Plan'!N102-N47</f>
        <v>330</v>
      </c>
      <c r="O60" s="50">
        <f>'Base Fleet Plan'!O89+'Base Fleet Plan'!O102-O47</f>
        <v>330</v>
      </c>
      <c r="P60" s="50">
        <f>'Base Fleet Plan'!P89+'Base Fleet Plan'!P102-P47</f>
        <v>327</v>
      </c>
      <c r="Q60" s="50">
        <f>'Base Fleet Plan'!Q89+'Base Fleet Plan'!Q102-Q47</f>
        <v>327</v>
      </c>
      <c r="R60" s="50">
        <f>'Base Fleet Plan'!R89+'Base Fleet Plan'!R102-R47</f>
        <v>324</v>
      </c>
      <c r="S60" s="50">
        <f>'Base Fleet Plan'!S89+'Base Fleet Plan'!S102-S47</f>
        <v>314</v>
      </c>
      <c r="T60" s="50">
        <f>'Base Fleet Plan'!T89+'Base Fleet Plan'!T102-T47</f>
        <v>306</v>
      </c>
      <c r="U60" s="50">
        <f>'Base Fleet Plan'!U89+'Base Fleet Plan'!U102-U47</f>
        <v>299</v>
      </c>
      <c r="V60" s="50">
        <f>'Base Fleet Plan'!V89+'Base Fleet Plan'!V102-V47</f>
        <v>307</v>
      </c>
      <c r="W60" s="50">
        <f>'Base Fleet Plan'!W89+'Base Fleet Plan'!W102-W47</f>
        <v>271</v>
      </c>
      <c r="X60" s="50">
        <f>'Base Fleet Plan'!X89+'Base Fleet Plan'!X102-X47</f>
        <v>237</v>
      </c>
      <c r="Y60" s="50">
        <f>'Base Fleet Plan'!Y89+'Base Fleet Plan'!Y102-Y47</f>
        <v>200</v>
      </c>
      <c r="Z60" s="50">
        <f>'Base Fleet Plan'!Z89+'Base Fleet Plan'!Z102-Z47</f>
        <v>164</v>
      </c>
      <c r="AA60" s="50">
        <f>'Base Fleet Plan'!AA89+'Base Fleet Plan'!AA102-AA47</f>
        <v>128</v>
      </c>
      <c r="AB60" s="50">
        <f>'Base Fleet Plan'!AB89+'Base Fleet Plan'!AB102-AB47</f>
        <v>55</v>
      </c>
      <c r="AC60" s="50">
        <f>'Base Fleet Plan'!AC89+'Base Fleet Plan'!AC102-AC47</f>
        <v>0</v>
      </c>
      <c r="AD60" s="50">
        <f>'Base Fleet Plan'!AD89+'Base Fleet Plan'!AD102-AD47</f>
        <v>0</v>
      </c>
      <c r="AE60" s="50">
        <f>'Base Fleet Plan'!AE89+'Base Fleet Plan'!AE102-AE47</f>
        <v>0</v>
      </c>
      <c r="AF60" s="50">
        <f>'Base Fleet Plan'!AF89+'Base Fleet Plan'!AF102-AF47</f>
        <v>0</v>
      </c>
      <c r="AG60" s="50">
        <f>'Base Fleet Plan'!AG89+'Base Fleet Plan'!AG102-AG47</f>
        <v>0</v>
      </c>
      <c r="AH60" s="50">
        <f>'Base Fleet Plan'!AH89+'Base Fleet Plan'!AH102-AH47</f>
        <v>0</v>
      </c>
      <c r="AI60" s="50">
        <f>'Base Fleet Plan'!AI89+'Base Fleet Plan'!AI102-AI47</f>
        <v>0</v>
      </c>
      <c r="AJ60" s="50">
        <f>'Base Fleet Plan'!AJ89+'Base Fleet Plan'!AJ102-AJ47</f>
        <v>0</v>
      </c>
      <c r="AK60" s="50">
        <f>'Base Fleet Plan'!AK89+'Base Fleet Plan'!AK102-AK47</f>
        <v>0</v>
      </c>
      <c r="AL60" s="50">
        <f>'Base Fleet Plan'!AL89+'Base Fleet Plan'!AL102-AL47</f>
        <v>0</v>
      </c>
      <c r="AM60" s="50">
        <f>'Base Fleet Plan'!AM89+'Base Fleet Plan'!AM102-AM47</f>
        <v>0</v>
      </c>
      <c r="AN60" s="50">
        <f>'Base Fleet Plan'!AN89+'Base Fleet Plan'!AN102-AN47</f>
        <v>0</v>
      </c>
      <c r="AO60" s="50">
        <f>'Base Fleet Plan'!AO89+'Base Fleet Plan'!AO102-AO47</f>
        <v>0</v>
      </c>
      <c r="AP60" s="50">
        <f>'Base Fleet Plan'!AP89+'Base Fleet Plan'!AP102-AP47</f>
        <v>0</v>
      </c>
      <c r="AQ60" s="50">
        <f>'Base Fleet Plan'!AQ89+'Base Fleet Plan'!AQ102-AQ47</f>
        <v>0</v>
      </c>
      <c r="AR60" s="50">
        <f>'Base Fleet Plan'!AR89+'Base Fleet Plan'!AR102-AR47</f>
        <v>0</v>
      </c>
      <c r="AS60" s="50">
        <f>'Base Fleet Plan'!AS89+'Base Fleet Plan'!AS102-AS47</f>
        <v>0</v>
      </c>
      <c r="AT60" s="50">
        <f>'Base Fleet Plan'!AT89+'Base Fleet Plan'!AT102-AT47</f>
        <v>0</v>
      </c>
      <c r="AU60" s="50">
        <f>'Base Fleet Plan'!AU89+'Base Fleet Plan'!AU102-AU47</f>
        <v>0</v>
      </c>
      <c r="AV60" s="16"/>
    </row>
    <row r="61" spans="4:48">
      <c r="D61" s="1" t="s">
        <v>189</v>
      </c>
      <c r="F61" s="4" t="s">
        <v>169</v>
      </c>
      <c r="H61" s="17"/>
      <c r="I61" s="50">
        <f>'Base Fleet Plan'!I90+'Base Fleet Plan'!I103-I48</f>
        <v>299</v>
      </c>
      <c r="J61" s="50">
        <f>'Base Fleet Plan'!J90+'Base Fleet Plan'!J103-J48</f>
        <v>299</v>
      </c>
      <c r="K61" s="50">
        <f>'Base Fleet Plan'!K90+'Base Fleet Plan'!K103-K48</f>
        <v>299</v>
      </c>
      <c r="L61" s="50">
        <f>'Base Fleet Plan'!L90+'Base Fleet Plan'!L103-L48</f>
        <v>299</v>
      </c>
      <c r="M61" s="50">
        <f>'Base Fleet Plan'!M90+'Base Fleet Plan'!M103-M48</f>
        <v>328</v>
      </c>
      <c r="N61" s="50">
        <f>'Base Fleet Plan'!N90+'Base Fleet Plan'!N103-N48</f>
        <v>329</v>
      </c>
      <c r="O61" s="50">
        <f>'Base Fleet Plan'!O90+'Base Fleet Plan'!O103-O48</f>
        <v>330</v>
      </c>
      <c r="P61" s="50">
        <f>'Base Fleet Plan'!P90+'Base Fleet Plan'!P103-P48</f>
        <v>330</v>
      </c>
      <c r="Q61" s="50">
        <f>'Base Fleet Plan'!Q90+'Base Fleet Plan'!Q103-Q48</f>
        <v>327</v>
      </c>
      <c r="R61" s="50">
        <f>'Base Fleet Plan'!R90+'Base Fleet Plan'!R103-R48</f>
        <v>327</v>
      </c>
      <c r="S61" s="50">
        <f>'Base Fleet Plan'!S90+'Base Fleet Plan'!S103-S48</f>
        <v>324</v>
      </c>
      <c r="T61" s="50">
        <f>'Base Fleet Plan'!T90+'Base Fleet Plan'!T103-T48</f>
        <v>314</v>
      </c>
      <c r="U61" s="50">
        <f>'Base Fleet Plan'!U90+'Base Fleet Plan'!U103-U48</f>
        <v>306</v>
      </c>
      <c r="V61" s="50">
        <f>'Base Fleet Plan'!V90+'Base Fleet Plan'!V103-V48</f>
        <v>299</v>
      </c>
      <c r="W61" s="50">
        <f>'Base Fleet Plan'!W90+'Base Fleet Plan'!W103-W48</f>
        <v>307</v>
      </c>
      <c r="X61" s="50">
        <f>'Base Fleet Plan'!X90+'Base Fleet Plan'!X103-X48</f>
        <v>271</v>
      </c>
      <c r="Y61" s="50">
        <f>'Base Fleet Plan'!Y90+'Base Fleet Plan'!Y103-Y48</f>
        <v>237</v>
      </c>
      <c r="Z61" s="50">
        <f>'Base Fleet Plan'!Z90+'Base Fleet Plan'!Z103-Z48</f>
        <v>200</v>
      </c>
      <c r="AA61" s="50">
        <f>'Base Fleet Plan'!AA90+'Base Fleet Plan'!AA103-AA48</f>
        <v>164</v>
      </c>
      <c r="AB61" s="50">
        <f>'Base Fleet Plan'!AB90+'Base Fleet Plan'!AB103-AB48</f>
        <v>128</v>
      </c>
      <c r="AC61" s="50">
        <f>'Base Fleet Plan'!AC90+'Base Fleet Plan'!AC103-AC48</f>
        <v>55</v>
      </c>
      <c r="AD61" s="50">
        <f>'Base Fleet Plan'!AD90+'Base Fleet Plan'!AD103-AD48</f>
        <v>0</v>
      </c>
      <c r="AE61" s="50">
        <f>'Base Fleet Plan'!AE90+'Base Fleet Plan'!AE103-AE48</f>
        <v>0</v>
      </c>
      <c r="AF61" s="50">
        <f>'Base Fleet Plan'!AF90+'Base Fleet Plan'!AF103-AF48</f>
        <v>0</v>
      </c>
      <c r="AG61" s="50">
        <f>'Base Fleet Plan'!AG90+'Base Fleet Plan'!AG103-AG48</f>
        <v>0</v>
      </c>
      <c r="AH61" s="50">
        <f>'Base Fleet Plan'!AH90+'Base Fleet Plan'!AH103-AH48</f>
        <v>0</v>
      </c>
      <c r="AI61" s="50">
        <f>'Base Fleet Plan'!AI90+'Base Fleet Plan'!AI103-AI48</f>
        <v>0</v>
      </c>
      <c r="AJ61" s="50">
        <f>'Base Fleet Plan'!AJ90+'Base Fleet Plan'!AJ103-AJ48</f>
        <v>0</v>
      </c>
      <c r="AK61" s="50">
        <f>'Base Fleet Plan'!AK90+'Base Fleet Plan'!AK103-AK48</f>
        <v>0</v>
      </c>
      <c r="AL61" s="50">
        <f>'Base Fleet Plan'!AL90+'Base Fleet Plan'!AL103-AL48</f>
        <v>0</v>
      </c>
      <c r="AM61" s="50">
        <f>'Base Fleet Plan'!AM90+'Base Fleet Plan'!AM103-AM48</f>
        <v>0</v>
      </c>
      <c r="AN61" s="50">
        <f>'Base Fleet Plan'!AN90+'Base Fleet Plan'!AN103-AN48</f>
        <v>0</v>
      </c>
      <c r="AO61" s="50">
        <f>'Base Fleet Plan'!AO90+'Base Fleet Plan'!AO103-AO48</f>
        <v>0</v>
      </c>
      <c r="AP61" s="50">
        <f>'Base Fleet Plan'!AP90+'Base Fleet Plan'!AP103-AP48</f>
        <v>0</v>
      </c>
      <c r="AQ61" s="50">
        <f>'Base Fleet Plan'!AQ90+'Base Fleet Plan'!AQ103-AQ48</f>
        <v>0</v>
      </c>
      <c r="AR61" s="50">
        <f>'Base Fleet Plan'!AR90+'Base Fleet Plan'!AR103-AR48</f>
        <v>0</v>
      </c>
      <c r="AS61" s="50">
        <f>'Base Fleet Plan'!AS90+'Base Fleet Plan'!AS103-AS48</f>
        <v>0</v>
      </c>
      <c r="AT61" s="50">
        <f>'Base Fleet Plan'!AT90+'Base Fleet Plan'!AT103-AT48</f>
        <v>0</v>
      </c>
      <c r="AU61" s="50">
        <f>'Base Fleet Plan'!AU90+'Base Fleet Plan'!AU103-AU48</f>
        <v>0</v>
      </c>
      <c r="AV61" s="16"/>
    </row>
    <row r="62" spans="4:48">
      <c r="D62" s="1" t="s">
        <v>190</v>
      </c>
      <c r="F62" s="4" t="s">
        <v>169</v>
      </c>
      <c r="H62" s="17"/>
      <c r="I62" s="50">
        <f>'Base Fleet Plan'!I91+'Base Fleet Plan'!I104-I49</f>
        <v>299</v>
      </c>
      <c r="J62" s="50">
        <f>'Base Fleet Plan'!J91+'Base Fleet Plan'!J104-J49</f>
        <v>299</v>
      </c>
      <c r="K62" s="50">
        <f>'Base Fleet Plan'!K91+'Base Fleet Plan'!K104-K49</f>
        <v>299</v>
      </c>
      <c r="L62" s="50">
        <f>'Base Fleet Plan'!L91+'Base Fleet Plan'!L104-L49</f>
        <v>299</v>
      </c>
      <c r="M62" s="50">
        <f>'Base Fleet Plan'!M91+'Base Fleet Plan'!M104-M49</f>
        <v>299</v>
      </c>
      <c r="N62" s="50">
        <f>'Base Fleet Plan'!N91+'Base Fleet Plan'!N104-N49</f>
        <v>328</v>
      </c>
      <c r="O62" s="50">
        <f>'Base Fleet Plan'!O91+'Base Fleet Plan'!O104-O49</f>
        <v>329</v>
      </c>
      <c r="P62" s="50">
        <f>'Base Fleet Plan'!P91+'Base Fleet Plan'!P104-P49</f>
        <v>330</v>
      </c>
      <c r="Q62" s="50">
        <f>'Base Fleet Plan'!Q91+'Base Fleet Plan'!Q104-Q49</f>
        <v>330</v>
      </c>
      <c r="R62" s="50">
        <f>'Base Fleet Plan'!R91+'Base Fleet Plan'!R104-R49</f>
        <v>327</v>
      </c>
      <c r="S62" s="50">
        <f>'Base Fleet Plan'!S91+'Base Fleet Plan'!S104-S49</f>
        <v>327</v>
      </c>
      <c r="T62" s="50">
        <f>'Base Fleet Plan'!T91+'Base Fleet Plan'!T104-T49</f>
        <v>324</v>
      </c>
      <c r="U62" s="50">
        <f>'Base Fleet Plan'!U91+'Base Fleet Plan'!U104-U49</f>
        <v>314</v>
      </c>
      <c r="V62" s="50">
        <f>'Base Fleet Plan'!V91+'Base Fleet Plan'!V104-V49</f>
        <v>306</v>
      </c>
      <c r="W62" s="50">
        <f>'Base Fleet Plan'!W91+'Base Fleet Plan'!W104-W49</f>
        <v>299</v>
      </c>
      <c r="X62" s="50">
        <f>'Base Fleet Plan'!X91+'Base Fleet Plan'!X104-X49</f>
        <v>307</v>
      </c>
      <c r="Y62" s="50">
        <f>'Base Fleet Plan'!Y91+'Base Fleet Plan'!Y104-Y49</f>
        <v>271</v>
      </c>
      <c r="Z62" s="50">
        <f>'Base Fleet Plan'!Z91+'Base Fleet Plan'!Z104-Z49</f>
        <v>237</v>
      </c>
      <c r="AA62" s="50">
        <f>'Base Fleet Plan'!AA91+'Base Fleet Plan'!AA104-AA49</f>
        <v>200</v>
      </c>
      <c r="AB62" s="50">
        <f>'Base Fleet Plan'!AB91+'Base Fleet Plan'!AB104-AB49</f>
        <v>164</v>
      </c>
      <c r="AC62" s="50">
        <f>'Base Fleet Plan'!AC91+'Base Fleet Plan'!AC104-AC49</f>
        <v>128</v>
      </c>
      <c r="AD62" s="50">
        <f>'Base Fleet Plan'!AD91+'Base Fleet Plan'!AD104-AD49</f>
        <v>55</v>
      </c>
      <c r="AE62" s="50">
        <f>'Base Fleet Plan'!AE91+'Base Fleet Plan'!AE104-AE49</f>
        <v>0</v>
      </c>
      <c r="AF62" s="50">
        <f>'Base Fleet Plan'!AF91+'Base Fleet Plan'!AF104-AF49</f>
        <v>0</v>
      </c>
      <c r="AG62" s="50">
        <f>'Base Fleet Plan'!AG91+'Base Fleet Plan'!AG104-AG49</f>
        <v>0</v>
      </c>
      <c r="AH62" s="50">
        <f>'Base Fleet Plan'!AH91+'Base Fleet Plan'!AH104-AH49</f>
        <v>0</v>
      </c>
      <c r="AI62" s="50">
        <f>'Base Fleet Plan'!AI91+'Base Fleet Plan'!AI104-AI49</f>
        <v>0</v>
      </c>
      <c r="AJ62" s="50">
        <f>'Base Fleet Plan'!AJ91+'Base Fleet Plan'!AJ104-AJ49</f>
        <v>0</v>
      </c>
      <c r="AK62" s="50">
        <f>'Base Fleet Plan'!AK91+'Base Fleet Plan'!AK104-AK49</f>
        <v>0</v>
      </c>
      <c r="AL62" s="50">
        <f>'Base Fleet Plan'!AL91+'Base Fleet Plan'!AL104-AL49</f>
        <v>0</v>
      </c>
      <c r="AM62" s="50">
        <f>'Base Fleet Plan'!AM91+'Base Fleet Plan'!AM104-AM49</f>
        <v>0</v>
      </c>
      <c r="AN62" s="50">
        <f>'Base Fleet Plan'!AN91+'Base Fleet Plan'!AN104-AN49</f>
        <v>0</v>
      </c>
      <c r="AO62" s="50">
        <f>'Base Fleet Plan'!AO91+'Base Fleet Plan'!AO104-AO49</f>
        <v>0</v>
      </c>
      <c r="AP62" s="50">
        <f>'Base Fleet Plan'!AP91+'Base Fleet Plan'!AP104-AP49</f>
        <v>0</v>
      </c>
      <c r="AQ62" s="50">
        <f>'Base Fleet Plan'!AQ91+'Base Fleet Plan'!AQ104-AQ49</f>
        <v>0</v>
      </c>
      <c r="AR62" s="50">
        <f>'Base Fleet Plan'!AR91+'Base Fleet Plan'!AR104-AR49</f>
        <v>0</v>
      </c>
      <c r="AS62" s="50">
        <f>'Base Fleet Plan'!AS91+'Base Fleet Plan'!AS104-AS49</f>
        <v>0</v>
      </c>
      <c r="AT62" s="50">
        <f>'Base Fleet Plan'!AT91+'Base Fleet Plan'!AT104-AT49</f>
        <v>0</v>
      </c>
      <c r="AU62" s="50">
        <f>'Base Fleet Plan'!AU91+'Base Fleet Plan'!AU104-AU49</f>
        <v>0</v>
      </c>
      <c r="AV62" s="16"/>
    </row>
    <row r="63" spans="4:48">
      <c r="D63" s="1" t="s">
        <v>191</v>
      </c>
      <c r="F63" s="4" t="s">
        <v>169</v>
      </c>
      <c r="H63" s="17"/>
      <c r="I63" s="50">
        <f>'Base Fleet Plan'!I92+'Base Fleet Plan'!I105-I50</f>
        <v>299</v>
      </c>
      <c r="J63" s="50">
        <f>'Base Fleet Plan'!J92+'Base Fleet Plan'!J105-J50</f>
        <v>299</v>
      </c>
      <c r="K63" s="50">
        <f>'Base Fleet Plan'!K92+'Base Fleet Plan'!K105-K50</f>
        <v>299</v>
      </c>
      <c r="L63" s="50">
        <f>'Base Fleet Plan'!L92+'Base Fleet Plan'!L105-L50</f>
        <v>299</v>
      </c>
      <c r="M63" s="50">
        <f>'Base Fleet Plan'!M92+'Base Fleet Plan'!M105-M50</f>
        <v>299</v>
      </c>
      <c r="N63" s="50">
        <f>'Base Fleet Plan'!N92+'Base Fleet Plan'!N105-N50</f>
        <v>299</v>
      </c>
      <c r="O63" s="50">
        <f>'Base Fleet Plan'!O92+'Base Fleet Plan'!O105-O50</f>
        <v>328</v>
      </c>
      <c r="P63" s="50">
        <f>'Base Fleet Plan'!P92+'Base Fleet Plan'!P105-P50</f>
        <v>329</v>
      </c>
      <c r="Q63" s="50">
        <f>'Base Fleet Plan'!Q92+'Base Fleet Plan'!Q105-Q50</f>
        <v>330</v>
      </c>
      <c r="R63" s="50">
        <f>'Base Fleet Plan'!R92+'Base Fleet Plan'!R105-R50</f>
        <v>330</v>
      </c>
      <c r="S63" s="50">
        <f>'Base Fleet Plan'!S92+'Base Fleet Plan'!S105-S50</f>
        <v>327</v>
      </c>
      <c r="T63" s="50">
        <f>'Base Fleet Plan'!T92+'Base Fleet Plan'!T105-T50</f>
        <v>327</v>
      </c>
      <c r="U63" s="50">
        <f>'Base Fleet Plan'!U92+'Base Fleet Plan'!U105-U50</f>
        <v>324</v>
      </c>
      <c r="V63" s="50">
        <f>'Base Fleet Plan'!V92+'Base Fleet Plan'!V105-V50</f>
        <v>314</v>
      </c>
      <c r="W63" s="50">
        <f>'Base Fleet Plan'!W92+'Base Fleet Plan'!W105-W50</f>
        <v>306</v>
      </c>
      <c r="X63" s="50">
        <f>'Base Fleet Plan'!X92+'Base Fleet Plan'!X105-X50</f>
        <v>299</v>
      </c>
      <c r="Y63" s="50">
        <f>'Base Fleet Plan'!Y92+'Base Fleet Plan'!Y105-Y50</f>
        <v>307</v>
      </c>
      <c r="Z63" s="50">
        <f>'Base Fleet Plan'!Z92+'Base Fleet Plan'!Z105-Z50</f>
        <v>271</v>
      </c>
      <c r="AA63" s="50">
        <f>'Base Fleet Plan'!AA92+'Base Fleet Plan'!AA105-AA50</f>
        <v>237</v>
      </c>
      <c r="AB63" s="50">
        <f>'Base Fleet Plan'!AB92+'Base Fleet Plan'!AB105-AB50</f>
        <v>200</v>
      </c>
      <c r="AC63" s="50">
        <f>'Base Fleet Plan'!AC92+'Base Fleet Plan'!AC105-AC50</f>
        <v>164</v>
      </c>
      <c r="AD63" s="50">
        <f>'Base Fleet Plan'!AD92+'Base Fleet Plan'!AD105-AD50</f>
        <v>128</v>
      </c>
      <c r="AE63" s="50">
        <f>'Base Fleet Plan'!AE92+'Base Fleet Plan'!AE105-AE50</f>
        <v>55</v>
      </c>
      <c r="AF63" s="50">
        <f>'Base Fleet Plan'!AF92+'Base Fleet Plan'!AF105-AF50</f>
        <v>0</v>
      </c>
      <c r="AG63" s="50">
        <f>'Base Fleet Plan'!AG92+'Base Fleet Plan'!AG105-AG50</f>
        <v>0</v>
      </c>
      <c r="AH63" s="50">
        <f>'Base Fleet Plan'!AH92+'Base Fleet Plan'!AH105-AH50</f>
        <v>0</v>
      </c>
      <c r="AI63" s="50">
        <f>'Base Fleet Plan'!AI92+'Base Fleet Plan'!AI105-AI50</f>
        <v>0</v>
      </c>
      <c r="AJ63" s="50">
        <f>'Base Fleet Plan'!AJ92+'Base Fleet Plan'!AJ105-AJ50</f>
        <v>0</v>
      </c>
      <c r="AK63" s="50">
        <f>'Base Fleet Plan'!AK92+'Base Fleet Plan'!AK105-AK50</f>
        <v>0</v>
      </c>
      <c r="AL63" s="50">
        <f>'Base Fleet Plan'!AL92+'Base Fleet Plan'!AL105-AL50</f>
        <v>0</v>
      </c>
      <c r="AM63" s="50">
        <f>'Base Fleet Plan'!AM92+'Base Fleet Plan'!AM105-AM50</f>
        <v>0</v>
      </c>
      <c r="AN63" s="50">
        <f>'Base Fleet Plan'!AN92+'Base Fleet Plan'!AN105-AN50</f>
        <v>0</v>
      </c>
      <c r="AO63" s="50">
        <f>'Base Fleet Plan'!AO92+'Base Fleet Plan'!AO105-AO50</f>
        <v>0</v>
      </c>
      <c r="AP63" s="50">
        <f>'Base Fleet Plan'!AP92+'Base Fleet Plan'!AP105-AP50</f>
        <v>0</v>
      </c>
      <c r="AQ63" s="50">
        <f>'Base Fleet Plan'!AQ92+'Base Fleet Plan'!AQ105-AQ50</f>
        <v>0</v>
      </c>
      <c r="AR63" s="50">
        <f>'Base Fleet Plan'!AR92+'Base Fleet Plan'!AR105-AR50</f>
        <v>0</v>
      </c>
      <c r="AS63" s="50">
        <f>'Base Fleet Plan'!AS92+'Base Fleet Plan'!AS105-AS50</f>
        <v>0</v>
      </c>
      <c r="AT63" s="50">
        <f>'Base Fleet Plan'!AT92+'Base Fleet Plan'!AT105-AT50</f>
        <v>0</v>
      </c>
      <c r="AU63" s="50">
        <f>'Base Fleet Plan'!AU92+'Base Fleet Plan'!AU105-AU50</f>
        <v>0</v>
      </c>
      <c r="AV63" s="16"/>
    </row>
    <row r="64" spans="4:48">
      <c r="D64" s="1" t="s">
        <v>192</v>
      </c>
      <c r="E64" s="1"/>
      <c r="F64" s="4" t="s">
        <v>169</v>
      </c>
      <c r="H64" s="17"/>
      <c r="I64" s="50">
        <f>'Base Fleet Plan'!I93+'Base Fleet Plan'!I106-I51</f>
        <v>299</v>
      </c>
      <c r="J64" s="50">
        <f>'Base Fleet Plan'!J93+'Base Fleet Plan'!J106-J51</f>
        <v>299</v>
      </c>
      <c r="K64" s="50">
        <f>'Base Fleet Plan'!K93+'Base Fleet Plan'!K106-K51</f>
        <v>299</v>
      </c>
      <c r="L64" s="50">
        <f>'Base Fleet Plan'!L93+'Base Fleet Plan'!L106-L51</f>
        <v>299</v>
      </c>
      <c r="M64" s="50">
        <f>'Base Fleet Plan'!M93+'Base Fleet Plan'!M106-M51</f>
        <v>299</v>
      </c>
      <c r="N64" s="50">
        <f>'Base Fleet Plan'!N93+'Base Fleet Plan'!N106-N51</f>
        <v>299</v>
      </c>
      <c r="O64" s="50">
        <f>'Base Fleet Plan'!O93+'Base Fleet Plan'!O106-O51</f>
        <v>299</v>
      </c>
      <c r="P64" s="50">
        <f>'Base Fleet Plan'!P93+'Base Fleet Plan'!P106-P51</f>
        <v>328</v>
      </c>
      <c r="Q64" s="50">
        <f>'Base Fleet Plan'!Q93+'Base Fleet Plan'!Q106-Q51</f>
        <v>329</v>
      </c>
      <c r="R64" s="50">
        <f>'Base Fleet Plan'!R93+'Base Fleet Plan'!R106-R51</f>
        <v>330</v>
      </c>
      <c r="S64" s="50">
        <f>'Base Fleet Plan'!S93+'Base Fleet Plan'!S106-S51</f>
        <v>330</v>
      </c>
      <c r="T64" s="50">
        <f>'Base Fleet Plan'!T93+'Base Fleet Plan'!T106-T51</f>
        <v>327</v>
      </c>
      <c r="U64" s="50">
        <f>'Base Fleet Plan'!U93+'Base Fleet Plan'!U106-U51</f>
        <v>327</v>
      </c>
      <c r="V64" s="50">
        <f>'Base Fleet Plan'!V93+'Base Fleet Plan'!V106-V51</f>
        <v>324</v>
      </c>
      <c r="W64" s="50">
        <f>'Base Fleet Plan'!W93+'Base Fleet Plan'!W106-W51</f>
        <v>314</v>
      </c>
      <c r="X64" s="50">
        <f>'Base Fleet Plan'!X93+'Base Fleet Plan'!X106-X51</f>
        <v>306</v>
      </c>
      <c r="Y64" s="50">
        <f>'Base Fleet Plan'!Y93+'Base Fleet Plan'!Y106-Y51</f>
        <v>299</v>
      </c>
      <c r="Z64" s="50">
        <f>'Base Fleet Plan'!Z93+'Base Fleet Plan'!Z106-Z51</f>
        <v>307</v>
      </c>
      <c r="AA64" s="50">
        <f>'Base Fleet Plan'!AA93+'Base Fleet Plan'!AA106-AA51</f>
        <v>271</v>
      </c>
      <c r="AB64" s="50">
        <f>'Base Fleet Plan'!AB93+'Base Fleet Plan'!AB106-AB51</f>
        <v>237</v>
      </c>
      <c r="AC64" s="50">
        <f>'Base Fleet Plan'!AC93+'Base Fleet Plan'!AC106-AC51</f>
        <v>200</v>
      </c>
      <c r="AD64" s="50">
        <f>'Base Fleet Plan'!AD93+'Base Fleet Plan'!AD106-AD51</f>
        <v>164</v>
      </c>
      <c r="AE64" s="50">
        <f>'Base Fleet Plan'!AE93+'Base Fleet Plan'!AE106-AE51</f>
        <v>128</v>
      </c>
      <c r="AF64" s="50">
        <f>'Base Fleet Plan'!AF93+'Base Fleet Plan'!AF106-AF51</f>
        <v>55</v>
      </c>
      <c r="AG64" s="50">
        <f>'Base Fleet Plan'!AG93+'Base Fleet Plan'!AG106-AG51</f>
        <v>0</v>
      </c>
      <c r="AH64" s="50">
        <f>'Base Fleet Plan'!AH93+'Base Fleet Plan'!AH106-AH51</f>
        <v>0</v>
      </c>
      <c r="AI64" s="50">
        <f>'Base Fleet Plan'!AI93+'Base Fleet Plan'!AI106-AI51</f>
        <v>0</v>
      </c>
      <c r="AJ64" s="50">
        <f>'Base Fleet Plan'!AJ93+'Base Fleet Plan'!AJ106-AJ51</f>
        <v>0</v>
      </c>
      <c r="AK64" s="50">
        <f>'Base Fleet Plan'!AK93+'Base Fleet Plan'!AK106-AK51</f>
        <v>0</v>
      </c>
      <c r="AL64" s="50">
        <f>'Base Fleet Plan'!AL93+'Base Fleet Plan'!AL106-AL51</f>
        <v>0</v>
      </c>
      <c r="AM64" s="50">
        <f>'Base Fleet Plan'!AM93+'Base Fleet Plan'!AM106-AM51</f>
        <v>0</v>
      </c>
      <c r="AN64" s="50">
        <f>'Base Fleet Plan'!AN93+'Base Fleet Plan'!AN106-AN51</f>
        <v>0</v>
      </c>
      <c r="AO64" s="50">
        <f>'Base Fleet Plan'!AO93+'Base Fleet Plan'!AO106-AO51</f>
        <v>0</v>
      </c>
      <c r="AP64" s="50">
        <f>'Base Fleet Plan'!AP93+'Base Fleet Plan'!AP106-AP51</f>
        <v>0</v>
      </c>
      <c r="AQ64" s="50">
        <f>'Base Fleet Plan'!AQ93+'Base Fleet Plan'!AQ106-AQ51</f>
        <v>0</v>
      </c>
      <c r="AR64" s="50">
        <f>'Base Fleet Plan'!AR93+'Base Fleet Plan'!AR106-AR51</f>
        <v>0</v>
      </c>
      <c r="AS64" s="50">
        <f>'Base Fleet Plan'!AS93+'Base Fleet Plan'!AS106-AS51</f>
        <v>0</v>
      </c>
      <c r="AT64" s="50">
        <f>'Base Fleet Plan'!AT93+'Base Fleet Plan'!AT106-AT51</f>
        <v>0</v>
      </c>
      <c r="AU64" s="50">
        <f>'Base Fleet Plan'!AU93+'Base Fleet Plan'!AU106-AU51</f>
        <v>0</v>
      </c>
      <c r="AV64" s="16"/>
    </row>
    <row r="65" spans="4:48">
      <c r="D65" s="1" t="s">
        <v>193</v>
      </c>
      <c r="E65" s="1"/>
      <c r="F65" s="4" t="s">
        <v>169</v>
      </c>
      <c r="H65" s="17"/>
      <c r="I65" s="50">
        <f>'Base Fleet Plan'!I94+'Base Fleet Plan'!I107-I52</f>
        <v>299</v>
      </c>
      <c r="J65" s="50">
        <f>'Base Fleet Plan'!J94+'Base Fleet Plan'!J107-J52</f>
        <v>299</v>
      </c>
      <c r="K65" s="50">
        <f>'Base Fleet Plan'!K94+'Base Fleet Plan'!K107-K52</f>
        <v>299</v>
      </c>
      <c r="L65" s="50">
        <f>'Base Fleet Plan'!L94+'Base Fleet Plan'!L107-L52</f>
        <v>299</v>
      </c>
      <c r="M65" s="50">
        <f>'Base Fleet Plan'!M94+'Base Fleet Plan'!M107-M52</f>
        <v>299</v>
      </c>
      <c r="N65" s="50">
        <f>'Base Fleet Plan'!N94+'Base Fleet Plan'!N107-N52</f>
        <v>299</v>
      </c>
      <c r="O65" s="50">
        <f>'Base Fleet Plan'!O94+'Base Fleet Plan'!O107-O52</f>
        <v>299</v>
      </c>
      <c r="P65" s="50">
        <f>'Base Fleet Plan'!P94+'Base Fleet Plan'!P107-P52</f>
        <v>299</v>
      </c>
      <c r="Q65" s="50">
        <f>'Base Fleet Plan'!Q94+'Base Fleet Plan'!Q107-Q52</f>
        <v>328</v>
      </c>
      <c r="R65" s="50">
        <f>'Base Fleet Plan'!R94+'Base Fleet Plan'!R107-R52</f>
        <v>329</v>
      </c>
      <c r="S65" s="50">
        <f>'Base Fleet Plan'!S94+'Base Fleet Plan'!S107-S52</f>
        <v>330</v>
      </c>
      <c r="T65" s="50">
        <f>'Base Fleet Plan'!T94+'Base Fleet Plan'!T107-T52</f>
        <v>330</v>
      </c>
      <c r="U65" s="50">
        <f>'Base Fleet Plan'!U94+'Base Fleet Plan'!U107-U52</f>
        <v>327</v>
      </c>
      <c r="V65" s="50">
        <f>'Base Fleet Plan'!V94+'Base Fleet Plan'!V107-V52</f>
        <v>327</v>
      </c>
      <c r="W65" s="50">
        <f>'Base Fleet Plan'!W94+'Base Fleet Plan'!W107-W52</f>
        <v>324</v>
      </c>
      <c r="X65" s="50">
        <f>'Base Fleet Plan'!X94+'Base Fleet Plan'!X107-X52</f>
        <v>314</v>
      </c>
      <c r="Y65" s="50">
        <f>'Base Fleet Plan'!Y94+'Base Fleet Plan'!Y107-Y52</f>
        <v>306</v>
      </c>
      <c r="Z65" s="50">
        <f>'Base Fleet Plan'!Z94+'Base Fleet Plan'!Z107-Z52</f>
        <v>299</v>
      </c>
      <c r="AA65" s="50">
        <f>'Base Fleet Plan'!AA94+'Base Fleet Plan'!AA107-AA52</f>
        <v>307</v>
      </c>
      <c r="AB65" s="50">
        <f>'Base Fleet Plan'!AB94+'Base Fleet Plan'!AB107-AB52</f>
        <v>271</v>
      </c>
      <c r="AC65" s="50">
        <f>'Base Fleet Plan'!AC94+'Base Fleet Plan'!AC107-AC52</f>
        <v>237</v>
      </c>
      <c r="AD65" s="50">
        <f>'Base Fleet Plan'!AD94+'Base Fleet Plan'!AD107-AD52</f>
        <v>200</v>
      </c>
      <c r="AE65" s="50">
        <f>'Base Fleet Plan'!AE94+'Base Fleet Plan'!AE107-AE52</f>
        <v>164</v>
      </c>
      <c r="AF65" s="50">
        <f>'Base Fleet Plan'!AF94+'Base Fleet Plan'!AF107-AF52</f>
        <v>128</v>
      </c>
      <c r="AG65" s="50">
        <f>'Base Fleet Plan'!AG94+'Base Fleet Plan'!AG107-AG52</f>
        <v>55</v>
      </c>
      <c r="AH65" s="50">
        <f>'Base Fleet Plan'!AH94+'Base Fleet Plan'!AH107-AH52</f>
        <v>0</v>
      </c>
      <c r="AI65" s="50">
        <f>'Base Fleet Plan'!AI94+'Base Fleet Plan'!AI107-AI52</f>
        <v>0</v>
      </c>
      <c r="AJ65" s="50">
        <f>'Base Fleet Plan'!AJ94+'Base Fleet Plan'!AJ107-AJ52</f>
        <v>0</v>
      </c>
      <c r="AK65" s="50">
        <f>'Base Fleet Plan'!AK94+'Base Fleet Plan'!AK107-AK52</f>
        <v>0</v>
      </c>
      <c r="AL65" s="50">
        <f>'Base Fleet Plan'!AL94+'Base Fleet Plan'!AL107-AL52</f>
        <v>0</v>
      </c>
      <c r="AM65" s="50">
        <f>'Base Fleet Plan'!AM94+'Base Fleet Plan'!AM107-AM52</f>
        <v>0</v>
      </c>
      <c r="AN65" s="50">
        <f>'Base Fleet Plan'!AN94+'Base Fleet Plan'!AN107-AN52</f>
        <v>0</v>
      </c>
      <c r="AO65" s="50">
        <f>'Base Fleet Plan'!AO94+'Base Fleet Plan'!AO107-AO52</f>
        <v>0</v>
      </c>
      <c r="AP65" s="50">
        <f>'Base Fleet Plan'!AP94+'Base Fleet Plan'!AP107-AP52</f>
        <v>0</v>
      </c>
      <c r="AQ65" s="50">
        <f>'Base Fleet Plan'!AQ94+'Base Fleet Plan'!AQ107-AQ52</f>
        <v>0</v>
      </c>
      <c r="AR65" s="50">
        <f>'Base Fleet Plan'!AR94+'Base Fleet Plan'!AR107-AR52</f>
        <v>0</v>
      </c>
      <c r="AS65" s="50">
        <f>'Base Fleet Plan'!AS94+'Base Fleet Plan'!AS107-AS52</f>
        <v>0</v>
      </c>
      <c r="AT65" s="50">
        <f>'Base Fleet Plan'!AT94+'Base Fleet Plan'!AT107-AT52</f>
        <v>0</v>
      </c>
      <c r="AU65" s="50">
        <f>'Base Fleet Plan'!AU94+'Base Fleet Plan'!AU107-AU52</f>
        <v>0</v>
      </c>
      <c r="AV65" s="16"/>
    </row>
    <row r="66" spans="4:48">
      <c r="D66" s="1" t="s">
        <v>194</v>
      </c>
      <c r="E66" s="1"/>
      <c r="F66" s="4" t="s">
        <v>169</v>
      </c>
      <c r="H66" s="17"/>
      <c r="I66" s="50">
        <f>'Base Fleet Plan'!I95+'Base Fleet Plan'!I108-I53</f>
        <v>299</v>
      </c>
      <c r="J66" s="50">
        <f>'Base Fleet Plan'!J95+'Base Fleet Plan'!J108-J53</f>
        <v>299</v>
      </c>
      <c r="K66" s="50">
        <f>'Base Fleet Plan'!K95+'Base Fleet Plan'!K108-K53</f>
        <v>299</v>
      </c>
      <c r="L66" s="50">
        <f>'Base Fleet Plan'!L95+'Base Fleet Plan'!L108-L53</f>
        <v>299</v>
      </c>
      <c r="M66" s="50">
        <f>'Base Fleet Plan'!M95+'Base Fleet Plan'!M108-M53</f>
        <v>299</v>
      </c>
      <c r="N66" s="50">
        <f>'Base Fleet Plan'!N95+'Base Fleet Plan'!N108-N53</f>
        <v>299</v>
      </c>
      <c r="O66" s="50">
        <f>'Base Fleet Plan'!O95+'Base Fleet Plan'!O108-O53</f>
        <v>299</v>
      </c>
      <c r="P66" s="50">
        <f>'Base Fleet Plan'!P95+'Base Fleet Plan'!P108-P53</f>
        <v>299</v>
      </c>
      <c r="Q66" s="50">
        <f>'Base Fleet Plan'!Q95+'Base Fleet Plan'!Q108-Q53</f>
        <v>299</v>
      </c>
      <c r="R66" s="50">
        <f>'Base Fleet Plan'!R95+'Base Fleet Plan'!R108-R53</f>
        <v>328</v>
      </c>
      <c r="S66" s="50">
        <f>'Base Fleet Plan'!S95+'Base Fleet Plan'!S108-S53</f>
        <v>329</v>
      </c>
      <c r="T66" s="50">
        <f>'Base Fleet Plan'!T95+'Base Fleet Plan'!T108-T53</f>
        <v>330</v>
      </c>
      <c r="U66" s="50">
        <f>'Base Fleet Plan'!U95+'Base Fleet Plan'!U108-U53</f>
        <v>330</v>
      </c>
      <c r="V66" s="50">
        <f>'Base Fleet Plan'!V95+'Base Fleet Plan'!V108-V53</f>
        <v>327</v>
      </c>
      <c r="W66" s="50">
        <f>'Base Fleet Plan'!W95+'Base Fleet Plan'!W108-W53</f>
        <v>327</v>
      </c>
      <c r="X66" s="50">
        <f>'Base Fleet Plan'!X95+'Base Fleet Plan'!X108-X53</f>
        <v>324</v>
      </c>
      <c r="Y66" s="50">
        <f>'Base Fleet Plan'!Y95+'Base Fleet Plan'!Y108-Y53</f>
        <v>314</v>
      </c>
      <c r="Z66" s="50">
        <f>'Base Fleet Plan'!Z95+'Base Fleet Plan'!Z108-Z53</f>
        <v>306</v>
      </c>
      <c r="AA66" s="50">
        <f>'Base Fleet Plan'!AA95+'Base Fleet Plan'!AA108-AA53</f>
        <v>299</v>
      </c>
      <c r="AB66" s="50">
        <f>'Base Fleet Plan'!AB95+'Base Fleet Plan'!AB108-AB53</f>
        <v>307</v>
      </c>
      <c r="AC66" s="50">
        <f>'Base Fleet Plan'!AC95+'Base Fleet Plan'!AC108-AC53</f>
        <v>271</v>
      </c>
      <c r="AD66" s="50">
        <f>'Base Fleet Plan'!AD95+'Base Fleet Plan'!AD108-AD53</f>
        <v>237</v>
      </c>
      <c r="AE66" s="50">
        <f>'Base Fleet Plan'!AE95+'Base Fleet Plan'!AE108-AE53</f>
        <v>200</v>
      </c>
      <c r="AF66" s="50">
        <f>'Base Fleet Plan'!AF95+'Base Fleet Plan'!AF108-AF53</f>
        <v>164</v>
      </c>
      <c r="AG66" s="50">
        <f>'Base Fleet Plan'!AG95+'Base Fleet Plan'!AG108-AG53</f>
        <v>128</v>
      </c>
      <c r="AH66" s="50">
        <f>'Base Fleet Plan'!AH95+'Base Fleet Plan'!AH108-AH53</f>
        <v>55</v>
      </c>
      <c r="AI66" s="50">
        <f>'Base Fleet Plan'!AI95+'Base Fleet Plan'!AI108-AI53</f>
        <v>0</v>
      </c>
      <c r="AJ66" s="50">
        <f>'Base Fleet Plan'!AJ95+'Base Fleet Plan'!AJ108-AJ53</f>
        <v>0</v>
      </c>
      <c r="AK66" s="50">
        <f>'Base Fleet Plan'!AK95+'Base Fleet Plan'!AK108-AK53</f>
        <v>0</v>
      </c>
      <c r="AL66" s="50">
        <f>'Base Fleet Plan'!AL95+'Base Fleet Plan'!AL108-AL53</f>
        <v>0</v>
      </c>
      <c r="AM66" s="50">
        <f>'Base Fleet Plan'!AM95+'Base Fleet Plan'!AM108-AM53</f>
        <v>0</v>
      </c>
      <c r="AN66" s="50">
        <f>'Base Fleet Plan'!AN95+'Base Fleet Plan'!AN108-AN53</f>
        <v>0</v>
      </c>
      <c r="AO66" s="50">
        <f>'Base Fleet Plan'!AO95+'Base Fleet Plan'!AO108-AO53</f>
        <v>0</v>
      </c>
      <c r="AP66" s="50">
        <f>'Base Fleet Plan'!AP95+'Base Fleet Plan'!AP108-AP53</f>
        <v>0</v>
      </c>
      <c r="AQ66" s="50">
        <f>'Base Fleet Plan'!AQ95+'Base Fleet Plan'!AQ108-AQ53</f>
        <v>0</v>
      </c>
      <c r="AR66" s="50">
        <f>'Base Fleet Plan'!AR95+'Base Fleet Plan'!AR108-AR53</f>
        <v>0</v>
      </c>
      <c r="AS66" s="50">
        <f>'Base Fleet Plan'!AS95+'Base Fleet Plan'!AS108-AS53</f>
        <v>0</v>
      </c>
      <c r="AT66" s="50">
        <f>'Base Fleet Plan'!AT95+'Base Fleet Plan'!AT108-AT53</f>
        <v>0</v>
      </c>
      <c r="AU66" s="50">
        <f>'Base Fleet Plan'!AU95+'Base Fleet Plan'!AU108-AU53</f>
        <v>0</v>
      </c>
      <c r="AV66" s="16"/>
    </row>
    <row r="67" spans="4:48">
      <c r="D67" s="1" t="s">
        <v>195</v>
      </c>
      <c r="E67" s="1"/>
      <c r="F67" s="4" t="s">
        <v>169</v>
      </c>
      <c r="H67" s="17"/>
      <c r="I67" s="50">
        <f>'Base Fleet Plan'!I96+'Base Fleet Plan'!I109-I54</f>
        <v>298</v>
      </c>
      <c r="J67" s="50">
        <f>'Base Fleet Plan'!J96+'Base Fleet Plan'!J109-J54</f>
        <v>299</v>
      </c>
      <c r="K67" s="50">
        <f>'Base Fleet Plan'!K96+'Base Fleet Plan'!K109-K54</f>
        <v>299</v>
      </c>
      <c r="L67" s="50">
        <f>'Base Fleet Plan'!L96+'Base Fleet Plan'!L109-L54</f>
        <v>299</v>
      </c>
      <c r="M67" s="50">
        <f>'Base Fleet Plan'!M96+'Base Fleet Plan'!M109-M54</f>
        <v>299</v>
      </c>
      <c r="N67" s="50">
        <f>'Base Fleet Plan'!N96+'Base Fleet Plan'!N109-N54</f>
        <v>299</v>
      </c>
      <c r="O67" s="50">
        <f>'Base Fleet Plan'!O96+'Base Fleet Plan'!O109-O54</f>
        <v>299</v>
      </c>
      <c r="P67" s="50">
        <f>'Base Fleet Plan'!P96+'Base Fleet Plan'!P109-P54</f>
        <v>299</v>
      </c>
      <c r="Q67" s="50">
        <f>'Base Fleet Plan'!Q96+'Base Fleet Plan'!Q109-Q54</f>
        <v>299</v>
      </c>
      <c r="R67" s="50">
        <f>'Base Fleet Plan'!R96+'Base Fleet Plan'!R109-R54</f>
        <v>299</v>
      </c>
      <c r="S67" s="50">
        <f>'Base Fleet Plan'!S96+'Base Fleet Plan'!S109-S54</f>
        <v>328</v>
      </c>
      <c r="T67" s="50">
        <f>'Base Fleet Plan'!T96+'Base Fleet Plan'!T109-T54</f>
        <v>329</v>
      </c>
      <c r="U67" s="50">
        <f>'Base Fleet Plan'!U96+'Base Fleet Plan'!U109-U54</f>
        <v>330</v>
      </c>
      <c r="V67" s="50">
        <f>'Base Fleet Plan'!V96+'Base Fleet Plan'!V109-V54</f>
        <v>330</v>
      </c>
      <c r="W67" s="50">
        <f>'Base Fleet Plan'!W96+'Base Fleet Plan'!W109-W54</f>
        <v>327</v>
      </c>
      <c r="X67" s="50">
        <f>'Base Fleet Plan'!X96+'Base Fleet Plan'!X109-X54</f>
        <v>327</v>
      </c>
      <c r="Y67" s="50">
        <f>'Base Fleet Plan'!Y96+'Base Fleet Plan'!Y109-Y54</f>
        <v>324</v>
      </c>
      <c r="Z67" s="50">
        <f>'Base Fleet Plan'!Z96+'Base Fleet Plan'!Z109-Z54</f>
        <v>314</v>
      </c>
      <c r="AA67" s="50">
        <f>'Base Fleet Plan'!AA96+'Base Fleet Plan'!AA109-AA54</f>
        <v>306</v>
      </c>
      <c r="AB67" s="50">
        <f>'Base Fleet Plan'!AB96+'Base Fleet Plan'!AB109-AB54</f>
        <v>299</v>
      </c>
      <c r="AC67" s="50">
        <f>'Base Fleet Plan'!AC96+'Base Fleet Plan'!AC109-AC54</f>
        <v>307</v>
      </c>
      <c r="AD67" s="50">
        <f>'Base Fleet Plan'!AD96+'Base Fleet Plan'!AD109-AD54</f>
        <v>271</v>
      </c>
      <c r="AE67" s="50">
        <f>'Base Fleet Plan'!AE96+'Base Fleet Plan'!AE109-AE54</f>
        <v>237</v>
      </c>
      <c r="AF67" s="50">
        <f>'Base Fleet Plan'!AF96+'Base Fleet Plan'!AF109-AF54</f>
        <v>200</v>
      </c>
      <c r="AG67" s="50">
        <f>'Base Fleet Plan'!AG96+'Base Fleet Plan'!AG109-AG54</f>
        <v>164</v>
      </c>
      <c r="AH67" s="50">
        <f>'Base Fleet Plan'!AH96+'Base Fleet Plan'!AH109-AH54</f>
        <v>128</v>
      </c>
      <c r="AI67" s="50">
        <f>'Base Fleet Plan'!AI96+'Base Fleet Plan'!AI109-AI54</f>
        <v>55</v>
      </c>
      <c r="AJ67" s="50">
        <f>'Base Fleet Plan'!AJ96+'Base Fleet Plan'!AJ109-AJ54</f>
        <v>0</v>
      </c>
      <c r="AK67" s="50">
        <f>'Base Fleet Plan'!AK96+'Base Fleet Plan'!AK109-AK54</f>
        <v>0</v>
      </c>
      <c r="AL67" s="50">
        <f>'Base Fleet Plan'!AL96+'Base Fleet Plan'!AL109-AL54</f>
        <v>0</v>
      </c>
      <c r="AM67" s="50">
        <f>'Base Fleet Plan'!AM96+'Base Fleet Plan'!AM109-AM54</f>
        <v>0</v>
      </c>
      <c r="AN67" s="50">
        <f>'Base Fleet Plan'!AN96+'Base Fleet Plan'!AN109-AN54</f>
        <v>0</v>
      </c>
      <c r="AO67" s="50">
        <f>'Base Fleet Plan'!AO96+'Base Fleet Plan'!AO109-AO54</f>
        <v>0</v>
      </c>
      <c r="AP67" s="50">
        <f>'Base Fleet Plan'!AP96+'Base Fleet Plan'!AP109-AP54</f>
        <v>0</v>
      </c>
      <c r="AQ67" s="50">
        <f>'Base Fleet Plan'!AQ96+'Base Fleet Plan'!AQ109-AQ54</f>
        <v>0</v>
      </c>
      <c r="AR67" s="50">
        <f>'Base Fleet Plan'!AR96+'Base Fleet Plan'!AR109-AR54</f>
        <v>0</v>
      </c>
      <c r="AS67" s="50">
        <f>'Base Fleet Plan'!AS96+'Base Fleet Plan'!AS109-AS54</f>
        <v>0</v>
      </c>
      <c r="AT67" s="50">
        <f>'Base Fleet Plan'!AT96+'Base Fleet Plan'!AT109-AT54</f>
        <v>0</v>
      </c>
      <c r="AU67" s="50">
        <f>'Base Fleet Plan'!AU96+'Base Fleet Plan'!AU109-AU54</f>
        <v>0</v>
      </c>
      <c r="AV67" s="16"/>
    </row>
    <row r="68" spans="4:48">
      <c r="D68" s="1"/>
      <c r="E68" s="1"/>
      <c r="F68" s="1"/>
      <c r="H68" s="17"/>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16"/>
    </row>
    <row r="69" spans="4:48">
      <c r="D69" s="1" t="s">
        <v>196</v>
      </c>
      <c r="E69" s="1"/>
      <c r="F69" s="4" t="s">
        <v>169</v>
      </c>
      <c r="H69" s="17"/>
      <c r="I69" s="50">
        <f>SUM(I58:I67)</f>
        <v>2989</v>
      </c>
      <c r="J69" s="50">
        <f>SUM(J58:J67)</f>
        <v>3019</v>
      </c>
      <c r="K69" s="50">
        <f t="shared" ref="K69:O69" si="19">SUM(K58:K67)</f>
        <v>3049</v>
      </c>
      <c r="L69" s="50">
        <f t="shared" si="19"/>
        <v>3080</v>
      </c>
      <c r="M69" s="50">
        <f t="shared" si="19"/>
        <v>3111</v>
      </c>
      <c r="N69" s="50">
        <f t="shared" si="19"/>
        <v>3139</v>
      </c>
      <c r="O69" s="50">
        <f t="shared" si="19"/>
        <v>3167</v>
      </c>
      <c r="P69" s="50">
        <f>SUM(P58:P67)</f>
        <v>3192</v>
      </c>
      <c r="Q69" s="50">
        <f>SUM(Q58:Q67)</f>
        <v>3207</v>
      </c>
      <c r="R69" s="50">
        <f t="shared" ref="R69:V69" si="20">SUM(R58:R67)</f>
        <v>3214</v>
      </c>
      <c r="S69" s="50">
        <f t="shared" si="20"/>
        <v>3214</v>
      </c>
      <c r="T69" s="50">
        <f t="shared" si="20"/>
        <v>3193</v>
      </c>
      <c r="U69" s="50">
        <f t="shared" si="20"/>
        <v>3135</v>
      </c>
      <c r="V69" s="50">
        <f t="shared" si="20"/>
        <v>3042</v>
      </c>
      <c r="W69" s="50">
        <f>SUM(W58:W67)</f>
        <v>2912</v>
      </c>
      <c r="X69" s="50">
        <f t="shared" ref="X69:AU69" si="21">SUM(X58:X67)</f>
        <v>2749</v>
      </c>
      <c r="Y69" s="50">
        <f t="shared" si="21"/>
        <v>2550</v>
      </c>
      <c r="Z69" s="50">
        <f t="shared" si="21"/>
        <v>2281</v>
      </c>
      <c r="AA69" s="50">
        <f t="shared" si="21"/>
        <v>1967</v>
      </c>
      <c r="AB69" s="50">
        <f t="shared" si="21"/>
        <v>1661</v>
      </c>
      <c r="AC69" s="50">
        <f t="shared" si="21"/>
        <v>1362</v>
      </c>
      <c r="AD69" s="50">
        <f t="shared" si="21"/>
        <v>1055</v>
      </c>
      <c r="AE69" s="50">
        <f t="shared" si="21"/>
        <v>784</v>
      </c>
      <c r="AF69" s="50">
        <f t="shared" si="21"/>
        <v>547</v>
      </c>
      <c r="AG69" s="50">
        <f t="shared" si="21"/>
        <v>347</v>
      </c>
      <c r="AH69" s="50">
        <f t="shared" si="21"/>
        <v>183</v>
      </c>
      <c r="AI69" s="50">
        <f t="shared" si="21"/>
        <v>55</v>
      </c>
      <c r="AJ69" s="50">
        <f t="shared" si="21"/>
        <v>0</v>
      </c>
      <c r="AK69" s="50">
        <f t="shared" si="21"/>
        <v>0</v>
      </c>
      <c r="AL69" s="50">
        <f t="shared" si="21"/>
        <v>0</v>
      </c>
      <c r="AM69" s="50">
        <f t="shared" si="21"/>
        <v>0</v>
      </c>
      <c r="AN69" s="50">
        <f t="shared" si="21"/>
        <v>0</v>
      </c>
      <c r="AO69" s="50">
        <f t="shared" si="21"/>
        <v>0</v>
      </c>
      <c r="AP69" s="50">
        <f t="shared" si="21"/>
        <v>0</v>
      </c>
      <c r="AQ69" s="50">
        <f t="shared" si="21"/>
        <v>0</v>
      </c>
      <c r="AR69" s="50">
        <f t="shared" si="21"/>
        <v>0</v>
      </c>
      <c r="AS69" s="50">
        <f t="shared" si="21"/>
        <v>0</v>
      </c>
      <c r="AT69" s="50">
        <f t="shared" si="21"/>
        <v>0</v>
      </c>
      <c r="AU69" s="50">
        <f t="shared" si="21"/>
        <v>0</v>
      </c>
      <c r="AV69" s="16"/>
    </row>
    <row r="70" spans="4:48">
      <c r="H70" s="17"/>
      <c r="AV70" s="16"/>
    </row>
    <row r="71" spans="4:48">
      <c r="D71" s="58" t="s">
        <v>77</v>
      </c>
      <c r="E71" s="57"/>
      <c r="F71" s="59" t="s">
        <v>150</v>
      </c>
      <c r="H71" s="17"/>
      <c r="AV71" s="16"/>
    </row>
    <row r="72" spans="4:48">
      <c r="D72" s="6"/>
      <c r="E72" s="53"/>
      <c r="F72" s="35"/>
      <c r="H72" s="17"/>
      <c r="AV72" s="16"/>
    </row>
    <row r="73" spans="4:48">
      <c r="D73" s="1" t="s">
        <v>279</v>
      </c>
      <c r="E73" s="1"/>
      <c r="F73" s="4" t="s">
        <v>169</v>
      </c>
      <c r="H73" s="17"/>
      <c r="I73" s="1">
        <f>ROUND(I$9*'Base Fleet Plan'!I$147,0)</f>
        <v>0</v>
      </c>
      <c r="J73" s="1">
        <f>ROUND(J$9*'Base Fleet Plan'!J$147,0)</f>
        <v>0</v>
      </c>
      <c r="K73" s="1">
        <f>ROUND(K$9*'Base Fleet Plan'!K$147,0)</f>
        <v>0</v>
      </c>
      <c r="L73" s="1">
        <f>ROUND(L$9*'Base Fleet Plan'!L$147,0)</f>
        <v>0</v>
      </c>
      <c r="M73" s="1">
        <f>ROUND(M$9*'Base Fleet Plan'!M$147,0)</f>
        <v>0</v>
      </c>
      <c r="N73" s="1">
        <f>ROUND(N$9*'Base Fleet Plan'!N$147,0)</f>
        <v>4</v>
      </c>
      <c r="O73" s="1">
        <f>ROUND(O$9*'Base Fleet Plan'!O$147,0)</f>
        <v>4</v>
      </c>
      <c r="P73" s="1">
        <f>ROUND(P$9*'Base Fleet Plan'!P$147,0)</f>
        <v>9</v>
      </c>
      <c r="Q73" s="1">
        <f>ROUND(Q$9*'Base Fleet Plan'!Q$147,0)</f>
        <v>22</v>
      </c>
      <c r="R73" s="1">
        <f>ROUND(R$9*'Base Fleet Plan'!R$147,0)</f>
        <v>33</v>
      </c>
      <c r="S73" s="1">
        <f>ROUND(S$9*'Base Fleet Plan'!S$147,0)</f>
        <v>45</v>
      </c>
      <c r="T73" s="1">
        <f>ROUND(T$9*'Base Fleet Plan'!T$147,0)</f>
        <v>73</v>
      </c>
      <c r="U73" s="1">
        <f>ROUND(U$9*'Base Fleet Plan'!U$147,0)</f>
        <v>122</v>
      </c>
      <c r="V73" s="1">
        <f>ROUND(V$9*'Base Fleet Plan'!V$147,0)</f>
        <v>170</v>
      </c>
      <c r="W73" s="1">
        <f>ROUND(W$9*'Base Fleet Plan'!W$147,0)</f>
        <v>220</v>
      </c>
      <c r="X73" s="1">
        <f>ROUND(X$9*'Base Fleet Plan'!X$147,0)</f>
        <v>269</v>
      </c>
      <c r="Y73" s="1">
        <f>ROUND(Y$9*'Base Fleet Plan'!Y$147,0)</f>
        <v>318</v>
      </c>
      <c r="Z73" s="1">
        <f>ROUND(Z$9*'Base Fleet Plan'!Z$147,0)</f>
        <v>417</v>
      </c>
      <c r="AA73" s="1">
        <f>ROUND(AA$9*'Base Fleet Plan'!AA$147,0)</f>
        <v>492</v>
      </c>
      <c r="AB73" s="1">
        <f>ROUND(AB$9*'Base Fleet Plan'!AB$147,0)</f>
        <v>492</v>
      </c>
      <c r="AC73" s="1">
        <f>ROUND(AC$9*'Base Fleet Plan'!AC$147,0)</f>
        <v>493</v>
      </c>
      <c r="AD73" s="1">
        <f>ROUND(AD$9*'Base Fleet Plan'!AD$147,0)</f>
        <v>534</v>
      </c>
      <c r="AE73" s="1">
        <f>ROUND(AE$9*'Base Fleet Plan'!AE$147,0)</f>
        <v>536</v>
      </c>
      <c r="AF73" s="1">
        <f>ROUND(AF$9*'Base Fleet Plan'!AF$147,0)</f>
        <v>537</v>
      </c>
      <c r="AG73" s="1">
        <f>ROUND(AG$9*'Base Fleet Plan'!AG$147,0)</f>
        <v>538</v>
      </c>
      <c r="AH73" s="1">
        <f>ROUND(AH$9*'Base Fleet Plan'!AH$147,0)</f>
        <v>540</v>
      </c>
      <c r="AI73" s="1">
        <f>ROUND(AI$9*'Base Fleet Plan'!AI$147,0)</f>
        <v>540</v>
      </c>
      <c r="AJ73" s="1">
        <f>ROUND(AJ$9*'Base Fleet Plan'!AJ$147,0)</f>
        <v>543</v>
      </c>
      <c r="AK73" s="1">
        <f>ROUND(AK$9*'Base Fleet Plan'!AK$147,0)</f>
        <v>545</v>
      </c>
      <c r="AL73" s="1">
        <f>ROUND(AL$9*'Base Fleet Plan'!AL$147,0)</f>
        <v>545</v>
      </c>
      <c r="AM73" s="1">
        <f>ROUND(AM$9*'Base Fleet Plan'!AM$147,0)</f>
        <v>546</v>
      </c>
      <c r="AN73" s="1">
        <f>ROUND(AN$9*'Base Fleet Plan'!AN$147,0)</f>
        <v>588</v>
      </c>
      <c r="AO73" s="1">
        <f>ROUND(AO$9*'Base Fleet Plan'!AO$147,0)</f>
        <v>591</v>
      </c>
      <c r="AP73" s="1">
        <f>ROUND(AP$9*'Base Fleet Plan'!AP$147,0)</f>
        <v>592</v>
      </c>
      <c r="AQ73" s="1">
        <f>ROUND(AQ$9*'Base Fleet Plan'!AQ$147,0)</f>
        <v>594</v>
      </c>
      <c r="AR73" s="1">
        <f>ROUND(AR$9*'Base Fleet Plan'!AR$147,0)</f>
        <v>596</v>
      </c>
      <c r="AS73" s="1">
        <f>ROUND(AS$9*'Base Fleet Plan'!AS$147,0)</f>
        <v>597</v>
      </c>
      <c r="AT73" s="1">
        <f>ROUND(AT$9*'Base Fleet Plan'!AT$147,0)</f>
        <v>600</v>
      </c>
      <c r="AU73" s="1">
        <f>ROUND(AU$9*'Base Fleet Plan'!AU$147,0)</f>
        <v>603</v>
      </c>
      <c r="AV73" s="16"/>
    </row>
    <row r="74" spans="4:48">
      <c r="D74" s="6"/>
      <c r="E74" s="53"/>
      <c r="F74" s="35"/>
      <c r="H74" s="17"/>
      <c r="AV74" s="16"/>
    </row>
    <row r="75" spans="4:48">
      <c r="D75" s="1" t="s">
        <v>280</v>
      </c>
      <c r="E75" s="1"/>
      <c r="F75" s="4" t="s">
        <v>169</v>
      </c>
      <c r="H75" s="17"/>
      <c r="I75" s="63">
        <f>I73+H84</f>
        <v>0</v>
      </c>
      <c r="J75" s="50">
        <f>J73</f>
        <v>0</v>
      </c>
      <c r="K75" s="50">
        <f t="shared" ref="K75:AU75" si="22">K73</f>
        <v>0</v>
      </c>
      <c r="L75" s="50">
        <f t="shared" si="22"/>
        <v>0</v>
      </c>
      <c r="M75" s="50">
        <f t="shared" si="22"/>
        <v>0</v>
      </c>
      <c r="N75" s="50">
        <f t="shared" si="22"/>
        <v>4</v>
      </c>
      <c r="O75" s="50">
        <f t="shared" si="22"/>
        <v>4</v>
      </c>
      <c r="P75" s="50">
        <f t="shared" si="22"/>
        <v>9</v>
      </c>
      <c r="Q75" s="50">
        <f t="shared" si="22"/>
        <v>22</v>
      </c>
      <c r="R75" s="50">
        <f t="shared" si="22"/>
        <v>33</v>
      </c>
      <c r="S75" s="50">
        <f t="shared" si="22"/>
        <v>45</v>
      </c>
      <c r="T75" s="50">
        <f t="shared" si="22"/>
        <v>73</v>
      </c>
      <c r="U75" s="50">
        <f t="shared" si="22"/>
        <v>122</v>
      </c>
      <c r="V75" s="50">
        <f t="shared" si="22"/>
        <v>170</v>
      </c>
      <c r="W75" s="50">
        <f t="shared" si="22"/>
        <v>220</v>
      </c>
      <c r="X75" s="50">
        <f t="shared" si="22"/>
        <v>269</v>
      </c>
      <c r="Y75" s="50">
        <f t="shared" si="22"/>
        <v>318</v>
      </c>
      <c r="Z75" s="50">
        <f t="shared" si="22"/>
        <v>417</v>
      </c>
      <c r="AA75" s="50">
        <f t="shared" si="22"/>
        <v>492</v>
      </c>
      <c r="AB75" s="50">
        <f t="shared" si="22"/>
        <v>492</v>
      </c>
      <c r="AC75" s="50">
        <f t="shared" si="22"/>
        <v>493</v>
      </c>
      <c r="AD75" s="50">
        <f t="shared" si="22"/>
        <v>534</v>
      </c>
      <c r="AE75" s="50">
        <f t="shared" si="22"/>
        <v>536</v>
      </c>
      <c r="AF75" s="50">
        <f t="shared" si="22"/>
        <v>537</v>
      </c>
      <c r="AG75" s="50">
        <f t="shared" si="22"/>
        <v>538</v>
      </c>
      <c r="AH75" s="50">
        <f t="shared" si="22"/>
        <v>540</v>
      </c>
      <c r="AI75" s="50">
        <f t="shared" si="22"/>
        <v>540</v>
      </c>
      <c r="AJ75" s="50">
        <f t="shared" si="22"/>
        <v>543</v>
      </c>
      <c r="AK75" s="50">
        <f t="shared" si="22"/>
        <v>545</v>
      </c>
      <c r="AL75" s="50">
        <f t="shared" si="22"/>
        <v>545</v>
      </c>
      <c r="AM75" s="50">
        <f t="shared" si="22"/>
        <v>546</v>
      </c>
      <c r="AN75" s="50">
        <f t="shared" si="22"/>
        <v>588</v>
      </c>
      <c r="AO75" s="50">
        <f t="shared" si="22"/>
        <v>591</v>
      </c>
      <c r="AP75" s="50">
        <f t="shared" si="22"/>
        <v>592</v>
      </c>
      <c r="AQ75" s="50">
        <f t="shared" si="22"/>
        <v>594</v>
      </c>
      <c r="AR75" s="50">
        <f t="shared" si="22"/>
        <v>596</v>
      </c>
      <c r="AS75" s="50">
        <f t="shared" si="22"/>
        <v>597</v>
      </c>
      <c r="AT75" s="50">
        <f t="shared" si="22"/>
        <v>600</v>
      </c>
      <c r="AU75" s="50">
        <f t="shared" si="22"/>
        <v>603</v>
      </c>
      <c r="AV75" s="16"/>
    </row>
    <row r="76" spans="4:48">
      <c r="D76" s="1" t="s">
        <v>281</v>
      </c>
      <c r="E76" s="1"/>
      <c r="F76" s="4" t="s">
        <v>169</v>
      </c>
      <c r="H76" s="17"/>
      <c r="I76" s="63">
        <v>0</v>
      </c>
      <c r="J76" s="50">
        <f>I75</f>
        <v>0</v>
      </c>
      <c r="K76" s="50">
        <f t="shared" ref="K76:Z84" si="23">J75</f>
        <v>0</v>
      </c>
      <c r="L76" s="50">
        <f t="shared" si="23"/>
        <v>0</v>
      </c>
      <c r="M76" s="50">
        <f t="shared" si="23"/>
        <v>0</v>
      </c>
      <c r="N76" s="50">
        <f t="shared" si="23"/>
        <v>0</v>
      </c>
      <c r="O76" s="50">
        <f t="shared" si="23"/>
        <v>4</v>
      </c>
      <c r="P76" s="50">
        <f t="shared" si="23"/>
        <v>4</v>
      </c>
      <c r="Q76" s="50">
        <f t="shared" si="23"/>
        <v>9</v>
      </c>
      <c r="R76" s="50">
        <f t="shared" si="23"/>
        <v>22</v>
      </c>
      <c r="S76" s="50">
        <f t="shared" si="23"/>
        <v>33</v>
      </c>
      <c r="T76" s="50">
        <f t="shared" si="23"/>
        <v>45</v>
      </c>
      <c r="U76" s="50">
        <f t="shared" si="23"/>
        <v>73</v>
      </c>
      <c r="V76" s="50">
        <f t="shared" si="23"/>
        <v>122</v>
      </c>
      <c r="W76" s="50">
        <f t="shared" si="23"/>
        <v>170</v>
      </c>
      <c r="X76" s="50">
        <f t="shared" si="23"/>
        <v>220</v>
      </c>
      <c r="Y76" s="50">
        <f t="shared" si="23"/>
        <v>269</v>
      </c>
      <c r="Z76" s="50">
        <f t="shared" si="23"/>
        <v>318</v>
      </c>
      <c r="AA76" s="50">
        <f t="shared" ref="AA76:AP84" si="24">Z75</f>
        <v>417</v>
      </c>
      <c r="AB76" s="50">
        <f t="shared" si="24"/>
        <v>492</v>
      </c>
      <c r="AC76" s="50">
        <f t="shared" si="24"/>
        <v>492</v>
      </c>
      <c r="AD76" s="50">
        <f t="shared" si="24"/>
        <v>493</v>
      </c>
      <c r="AE76" s="50">
        <f t="shared" si="24"/>
        <v>534</v>
      </c>
      <c r="AF76" s="50">
        <f t="shared" si="24"/>
        <v>536</v>
      </c>
      <c r="AG76" s="50">
        <f t="shared" si="24"/>
        <v>537</v>
      </c>
      <c r="AH76" s="50">
        <f t="shared" si="24"/>
        <v>538</v>
      </c>
      <c r="AI76" s="50">
        <f t="shared" si="24"/>
        <v>540</v>
      </c>
      <c r="AJ76" s="50">
        <f t="shared" si="24"/>
        <v>540</v>
      </c>
      <c r="AK76" s="50">
        <f t="shared" si="24"/>
        <v>543</v>
      </c>
      <c r="AL76" s="50">
        <f t="shared" si="24"/>
        <v>545</v>
      </c>
      <c r="AM76" s="50">
        <f t="shared" si="24"/>
        <v>545</v>
      </c>
      <c r="AN76" s="50">
        <f t="shared" si="24"/>
        <v>546</v>
      </c>
      <c r="AO76" s="50">
        <f t="shared" si="24"/>
        <v>588</v>
      </c>
      <c r="AP76" s="50">
        <f t="shared" si="24"/>
        <v>591</v>
      </c>
      <c r="AQ76" s="50">
        <f t="shared" ref="AQ76:AU84" si="25">AP75</f>
        <v>592</v>
      </c>
      <c r="AR76" s="50">
        <f t="shared" si="25"/>
        <v>594</v>
      </c>
      <c r="AS76" s="50">
        <f t="shared" si="25"/>
        <v>596</v>
      </c>
      <c r="AT76" s="50">
        <f t="shared" si="25"/>
        <v>597</v>
      </c>
      <c r="AU76" s="50">
        <f t="shared" si="25"/>
        <v>600</v>
      </c>
      <c r="AV76" s="16"/>
    </row>
    <row r="77" spans="4:48">
      <c r="D77" s="1" t="s">
        <v>282</v>
      </c>
      <c r="E77" s="1"/>
      <c r="F77" s="4" t="s">
        <v>169</v>
      </c>
      <c r="H77" s="17"/>
      <c r="I77" s="63">
        <v>0</v>
      </c>
      <c r="J77" s="50">
        <f t="shared" ref="J77:Y84" si="26">I76</f>
        <v>0</v>
      </c>
      <c r="K77" s="50">
        <f t="shared" si="26"/>
        <v>0</v>
      </c>
      <c r="L77" s="50">
        <f t="shared" si="26"/>
        <v>0</v>
      </c>
      <c r="M77" s="50">
        <f t="shared" si="26"/>
        <v>0</v>
      </c>
      <c r="N77" s="50">
        <f t="shared" si="26"/>
        <v>0</v>
      </c>
      <c r="O77" s="50">
        <f t="shared" si="26"/>
        <v>0</v>
      </c>
      <c r="P77" s="50">
        <f t="shared" si="26"/>
        <v>4</v>
      </c>
      <c r="Q77" s="50">
        <f t="shared" si="26"/>
        <v>4</v>
      </c>
      <c r="R77" s="50">
        <f t="shared" si="26"/>
        <v>9</v>
      </c>
      <c r="S77" s="50">
        <f t="shared" si="26"/>
        <v>22</v>
      </c>
      <c r="T77" s="50">
        <f t="shared" si="26"/>
        <v>33</v>
      </c>
      <c r="U77" s="50">
        <f t="shared" si="26"/>
        <v>45</v>
      </c>
      <c r="V77" s="50">
        <f t="shared" si="26"/>
        <v>73</v>
      </c>
      <c r="W77" s="50">
        <f t="shared" si="26"/>
        <v>122</v>
      </c>
      <c r="X77" s="50">
        <f t="shared" si="26"/>
        <v>170</v>
      </c>
      <c r="Y77" s="50">
        <f t="shared" si="26"/>
        <v>220</v>
      </c>
      <c r="Z77" s="50">
        <f t="shared" si="23"/>
        <v>269</v>
      </c>
      <c r="AA77" s="50">
        <f t="shared" si="24"/>
        <v>318</v>
      </c>
      <c r="AB77" s="50">
        <f t="shared" si="24"/>
        <v>417</v>
      </c>
      <c r="AC77" s="50">
        <f t="shared" si="24"/>
        <v>492</v>
      </c>
      <c r="AD77" s="50">
        <f t="shared" si="24"/>
        <v>492</v>
      </c>
      <c r="AE77" s="50">
        <f t="shared" si="24"/>
        <v>493</v>
      </c>
      <c r="AF77" s="50">
        <f t="shared" si="24"/>
        <v>534</v>
      </c>
      <c r="AG77" s="50">
        <f t="shared" si="24"/>
        <v>536</v>
      </c>
      <c r="AH77" s="50">
        <f t="shared" si="24"/>
        <v>537</v>
      </c>
      <c r="AI77" s="50">
        <f t="shared" si="24"/>
        <v>538</v>
      </c>
      <c r="AJ77" s="50">
        <f t="shared" si="24"/>
        <v>540</v>
      </c>
      <c r="AK77" s="50">
        <f t="shared" si="24"/>
        <v>540</v>
      </c>
      <c r="AL77" s="50">
        <f t="shared" si="24"/>
        <v>543</v>
      </c>
      <c r="AM77" s="50">
        <f t="shared" si="24"/>
        <v>545</v>
      </c>
      <c r="AN77" s="50">
        <f t="shared" si="24"/>
        <v>545</v>
      </c>
      <c r="AO77" s="50">
        <f t="shared" si="24"/>
        <v>546</v>
      </c>
      <c r="AP77" s="50">
        <f t="shared" si="24"/>
        <v>588</v>
      </c>
      <c r="AQ77" s="50">
        <f t="shared" si="25"/>
        <v>591</v>
      </c>
      <c r="AR77" s="50">
        <f t="shared" si="25"/>
        <v>592</v>
      </c>
      <c r="AS77" s="50">
        <f t="shared" si="25"/>
        <v>594</v>
      </c>
      <c r="AT77" s="50">
        <f t="shared" si="25"/>
        <v>596</v>
      </c>
      <c r="AU77" s="50">
        <f t="shared" si="25"/>
        <v>597</v>
      </c>
      <c r="AV77" s="16"/>
    </row>
    <row r="78" spans="4:48">
      <c r="D78" s="1" t="s">
        <v>283</v>
      </c>
      <c r="E78" s="1"/>
      <c r="F78" s="4" t="s">
        <v>169</v>
      </c>
      <c r="H78" s="17"/>
      <c r="I78" s="63">
        <v>0</v>
      </c>
      <c r="J78" s="50">
        <f t="shared" si="26"/>
        <v>0</v>
      </c>
      <c r="K78" s="50">
        <f t="shared" si="26"/>
        <v>0</v>
      </c>
      <c r="L78" s="50">
        <f t="shared" si="26"/>
        <v>0</v>
      </c>
      <c r="M78" s="50">
        <f t="shared" si="26"/>
        <v>0</v>
      </c>
      <c r="N78" s="50">
        <f t="shared" si="26"/>
        <v>0</v>
      </c>
      <c r="O78" s="50">
        <f t="shared" si="26"/>
        <v>0</v>
      </c>
      <c r="P78" s="50">
        <f t="shared" si="26"/>
        <v>0</v>
      </c>
      <c r="Q78" s="50">
        <f t="shared" si="26"/>
        <v>4</v>
      </c>
      <c r="R78" s="50">
        <f t="shared" si="26"/>
        <v>4</v>
      </c>
      <c r="S78" s="50">
        <f t="shared" si="26"/>
        <v>9</v>
      </c>
      <c r="T78" s="50">
        <f t="shared" si="26"/>
        <v>22</v>
      </c>
      <c r="U78" s="50">
        <f t="shared" si="26"/>
        <v>33</v>
      </c>
      <c r="V78" s="50">
        <f t="shared" si="26"/>
        <v>45</v>
      </c>
      <c r="W78" s="50">
        <f t="shared" si="26"/>
        <v>73</v>
      </c>
      <c r="X78" s="50">
        <f t="shared" si="26"/>
        <v>122</v>
      </c>
      <c r="Y78" s="50">
        <f t="shared" si="26"/>
        <v>170</v>
      </c>
      <c r="Z78" s="50">
        <f t="shared" si="23"/>
        <v>220</v>
      </c>
      <c r="AA78" s="50">
        <f t="shared" si="24"/>
        <v>269</v>
      </c>
      <c r="AB78" s="50">
        <f t="shared" si="24"/>
        <v>318</v>
      </c>
      <c r="AC78" s="50">
        <f t="shared" si="24"/>
        <v>417</v>
      </c>
      <c r="AD78" s="50">
        <f t="shared" si="24"/>
        <v>492</v>
      </c>
      <c r="AE78" s="50">
        <f t="shared" si="24"/>
        <v>492</v>
      </c>
      <c r="AF78" s="50">
        <f t="shared" si="24"/>
        <v>493</v>
      </c>
      <c r="AG78" s="50">
        <f t="shared" si="24"/>
        <v>534</v>
      </c>
      <c r="AH78" s="50">
        <f t="shared" si="24"/>
        <v>536</v>
      </c>
      <c r="AI78" s="50">
        <f t="shared" si="24"/>
        <v>537</v>
      </c>
      <c r="AJ78" s="50">
        <f t="shared" si="24"/>
        <v>538</v>
      </c>
      <c r="AK78" s="50">
        <f t="shared" si="24"/>
        <v>540</v>
      </c>
      <c r="AL78" s="50">
        <f t="shared" si="24"/>
        <v>540</v>
      </c>
      <c r="AM78" s="50">
        <f t="shared" si="24"/>
        <v>543</v>
      </c>
      <c r="AN78" s="50">
        <f t="shared" si="24"/>
        <v>545</v>
      </c>
      <c r="AO78" s="50">
        <f t="shared" si="24"/>
        <v>545</v>
      </c>
      <c r="AP78" s="50">
        <f t="shared" si="24"/>
        <v>546</v>
      </c>
      <c r="AQ78" s="50">
        <f t="shared" si="25"/>
        <v>588</v>
      </c>
      <c r="AR78" s="50">
        <f t="shared" si="25"/>
        <v>591</v>
      </c>
      <c r="AS78" s="50">
        <f t="shared" si="25"/>
        <v>592</v>
      </c>
      <c r="AT78" s="50">
        <f t="shared" si="25"/>
        <v>594</v>
      </c>
      <c r="AU78" s="50">
        <f t="shared" si="25"/>
        <v>596</v>
      </c>
      <c r="AV78" s="16"/>
    </row>
    <row r="79" spans="4:48">
      <c r="D79" s="1" t="s">
        <v>284</v>
      </c>
      <c r="E79" s="1"/>
      <c r="F79" s="4" t="s">
        <v>169</v>
      </c>
      <c r="H79" s="17"/>
      <c r="I79" s="63">
        <v>0</v>
      </c>
      <c r="J79" s="50">
        <f t="shared" si="26"/>
        <v>0</v>
      </c>
      <c r="K79" s="50">
        <f t="shared" si="26"/>
        <v>0</v>
      </c>
      <c r="L79" s="50">
        <f t="shared" si="26"/>
        <v>0</v>
      </c>
      <c r="M79" s="50">
        <f t="shared" si="26"/>
        <v>0</v>
      </c>
      <c r="N79" s="50">
        <f t="shared" si="26"/>
        <v>0</v>
      </c>
      <c r="O79" s="50">
        <f t="shared" si="26"/>
        <v>0</v>
      </c>
      <c r="P79" s="50">
        <f t="shared" si="26"/>
        <v>0</v>
      </c>
      <c r="Q79" s="50">
        <f t="shared" si="26"/>
        <v>0</v>
      </c>
      <c r="R79" s="50">
        <f t="shared" si="26"/>
        <v>4</v>
      </c>
      <c r="S79" s="50">
        <f t="shared" si="26"/>
        <v>4</v>
      </c>
      <c r="T79" s="50">
        <f t="shared" si="26"/>
        <v>9</v>
      </c>
      <c r="U79" s="50">
        <f t="shared" si="26"/>
        <v>22</v>
      </c>
      <c r="V79" s="50">
        <f t="shared" si="26"/>
        <v>33</v>
      </c>
      <c r="W79" s="50">
        <f t="shared" si="26"/>
        <v>45</v>
      </c>
      <c r="X79" s="50">
        <f t="shared" si="26"/>
        <v>73</v>
      </c>
      <c r="Y79" s="50">
        <f t="shared" si="26"/>
        <v>122</v>
      </c>
      <c r="Z79" s="50">
        <f t="shared" si="23"/>
        <v>170</v>
      </c>
      <c r="AA79" s="50">
        <f t="shared" si="24"/>
        <v>220</v>
      </c>
      <c r="AB79" s="50">
        <f t="shared" si="24"/>
        <v>269</v>
      </c>
      <c r="AC79" s="50">
        <f t="shared" si="24"/>
        <v>318</v>
      </c>
      <c r="AD79" s="50">
        <f t="shared" si="24"/>
        <v>417</v>
      </c>
      <c r="AE79" s="50">
        <f t="shared" si="24"/>
        <v>492</v>
      </c>
      <c r="AF79" s="50">
        <f t="shared" si="24"/>
        <v>492</v>
      </c>
      <c r="AG79" s="50">
        <f t="shared" si="24"/>
        <v>493</v>
      </c>
      <c r="AH79" s="50">
        <f t="shared" si="24"/>
        <v>534</v>
      </c>
      <c r="AI79" s="50">
        <f t="shared" si="24"/>
        <v>536</v>
      </c>
      <c r="AJ79" s="50">
        <f t="shared" si="24"/>
        <v>537</v>
      </c>
      <c r="AK79" s="50">
        <f t="shared" si="24"/>
        <v>538</v>
      </c>
      <c r="AL79" s="50">
        <f t="shared" si="24"/>
        <v>540</v>
      </c>
      <c r="AM79" s="50">
        <f t="shared" si="24"/>
        <v>540</v>
      </c>
      <c r="AN79" s="50">
        <f t="shared" si="24"/>
        <v>543</v>
      </c>
      <c r="AO79" s="50">
        <f t="shared" si="24"/>
        <v>545</v>
      </c>
      <c r="AP79" s="50">
        <f t="shared" si="24"/>
        <v>545</v>
      </c>
      <c r="AQ79" s="50">
        <f t="shared" si="25"/>
        <v>546</v>
      </c>
      <c r="AR79" s="50">
        <f t="shared" si="25"/>
        <v>588</v>
      </c>
      <c r="AS79" s="50">
        <f t="shared" si="25"/>
        <v>591</v>
      </c>
      <c r="AT79" s="50">
        <f t="shared" si="25"/>
        <v>592</v>
      </c>
      <c r="AU79" s="50">
        <f t="shared" si="25"/>
        <v>594</v>
      </c>
      <c r="AV79" s="16"/>
    </row>
    <row r="80" spans="4:48">
      <c r="D80" s="1" t="s">
        <v>285</v>
      </c>
      <c r="E80" s="1"/>
      <c r="F80" s="4" t="s">
        <v>169</v>
      </c>
      <c r="H80" s="17"/>
      <c r="I80" s="63">
        <v>0</v>
      </c>
      <c r="J80" s="50">
        <f t="shared" si="26"/>
        <v>0</v>
      </c>
      <c r="K80" s="50">
        <f t="shared" si="26"/>
        <v>0</v>
      </c>
      <c r="L80" s="50">
        <f t="shared" si="26"/>
        <v>0</v>
      </c>
      <c r="M80" s="50">
        <f t="shared" si="26"/>
        <v>0</v>
      </c>
      <c r="N80" s="50">
        <f t="shared" si="26"/>
        <v>0</v>
      </c>
      <c r="O80" s="50">
        <f t="shared" si="26"/>
        <v>0</v>
      </c>
      <c r="P80" s="50">
        <f t="shared" si="26"/>
        <v>0</v>
      </c>
      <c r="Q80" s="50">
        <f t="shared" si="26"/>
        <v>0</v>
      </c>
      <c r="R80" s="50">
        <f t="shared" si="26"/>
        <v>0</v>
      </c>
      <c r="S80" s="50">
        <f t="shared" si="26"/>
        <v>4</v>
      </c>
      <c r="T80" s="50">
        <f t="shared" si="26"/>
        <v>4</v>
      </c>
      <c r="U80" s="50">
        <f t="shared" si="26"/>
        <v>9</v>
      </c>
      <c r="V80" s="50">
        <f t="shared" si="26"/>
        <v>22</v>
      </c>
      <c r="W80" s="50">
        <f t="shared" si="26"/>
        <v>33</v>
      </c>
      <c r="X80" s="50">
        <f t="shared" si="26"/>
        <v>45</v>
      </c>
      <c r="Y80" s="50">
        <f t="shared" si="26"/>
        <v>73</v>
      </c>
      <c r="Z80" s="50">
        <f t="shared" si="23"/>
        <v>122</v>
      </c>
      <c r="AA80" s="50">
        <f t="shared" si="24"/>
        <v>170</v>
      </c>
      <c r="AB80" s="50">
        <f t="shared" si="24"/>
        <v>220</v>
      </c>
      <c r="AC80" s="50">
        <f t="shared" si="24"/>
        <v>269</v>
      </c>
      <c r="AD80" s="50">
        <f t="shared" si="24"/>
        <v>318</v>
      </c>
      <c r="AE80" s="50">
        <f t="shared" si="24"/>
        <v>417</v>
      </c>
      <c r="AF80" s="50">
        <f t="shared" si="24"/>
        <v>492</v>
      </c>
      <c r="AG80" s="50">
        <f t="shared" si="24"/>
        <v>492</v>
      </c>
      <c r="AH80" s="50">
        <f t="shared" si="24"/>
        <v>493</v>
      </c>
      <c r="AI80" s="50">
        <f t="shared" si="24"/>
        <v>534</v>
      </c>
      <c r="AJ80" s="50">
        <f t="shared" si="24"/>
        <v>536</v>
      </c>
      <c r="AK80" s="50">
        <f t="shared" si="24"/>
        <v>537</v>
      </c>
      <c r="AL80" s="50">
        <f t="shared" si="24"/>
        <v>538</v>
      </c>
      <c r="AM80" s="50">
        <f t="shared" si="24"/>
        <v>540</v>
      </c>
      <c r="AN80" s="50">
        <f t="shared" si="24"/>
        <v>540</v>
      </c>
      <c r="AO80" s="50">
        <f t="shared" si="24"/>
        <v>543</v>
      </c>
      <c r="AP80" s="50">
        <f t="shared" si="24"/>
        <v>545</v>
      </c>
      <c r="AQ80" s="50">
        <f t="shared" si="25"/>
        <v>545</v>
      </c>
      <c r="AR80" s="50">
        <f t="shared" si="25"/>
        <v>546</v>
      </c>
      <c r="AS80" s="50">
        <f t="shared" si="25"/>
        <v>588</v>
      </c>
      <c r="AT80" s="50">
        <f t="shared" si="25"/>
        <v>591</v>
      </c>
      <c r="AU80" s="50">
        <f t="shared" si="25"/>
        <v>592</v>
      </c>
      <c r="AV80" s="16"/>
    </row>
    <row r="81" spans="4:48">
      <c r="D81" s="1" t="s">
        <v>286</v>
      </c>
      <c r="E81" s="1"/>
      <c r="F81" s="4" t="s">
        <v>169</v>
      </c>
      <c r="H81" s="17"/>
      <c r="I81" s="63">
        <v>0</v>
      </c>
      <c r="J81" s="50">
        <f t="shared" si="26"/>
        <v>0</v>
      </c>
      <c r="K81" s="50">
        <f t="shared" si="26"/>
        <v>0</v>
      </c>
      <c r="L81" s="50">
        <f t="shared" si="26"/>
        <v>0</v>
      </c>
      <c r="M81" s="50">
        <f t="shared" si="26"/>
        <v>0</v>
      </c>
      <c r="N81" s="50">
        <f t="shared" si="26"/>
        <v>0</v>
      </c>
      <c r="O81" s="50">
        <f t="shared" si="26"/>
        <v>0</v>
      </c>
      <c r="P81" s="50">
        <f t="shared" si="26"/>
        <v>0</v>
      </c>
      <c r="Q81" s="50">
        <f t="shared" si="26"/>
        <v>0</v>
      </c>
      <c r="R81" s="50">
        <f t="shared" si="26"/>
        <v>0</v>
      </c>
      <c r="S81" s="50">
        <f t="shared" si="26"/>
        <v>0</v>
      </c>
      <c r="T81" s="50">
        <f t="shared" si="26"/>
        <v>4</v>
      </c>
      <c r="U81" s="50">
        <f t="shared" si="26"/>
        <v>4</v>
      </c>
      <c r="V81" s="50">
        <f t="shared" si="26"/>
        <v>9</v>
      </c>
      <c r="W81" s="50">
        <f t="shared" si="26"/>
        <v>22</v>
      </c>
      <c r="X81" s="50">
        <f t="shared" si="26"/>
        <v>33</v>
      </c>
      <c r="Y81" s="50">
        <f t="shared" si="26"/>
        <v>45</v>
      </c>
      <c r="Z81" s="50">
        <f t="shared" si="23"/>
        <v>73</v>
      </c>
      <c r="AA81" s="50">
        <f t="shared" si="24"/>
        <v>122</v>
      </c>
      <c r="AB81" s="50">
        <f t="shared" si="24"/>
        <v>170</v>
      </c>
      <c r="AC81" s="50">
        <f t="shared" si="24"/>
        <v>220</v>
      </c>
      <c r="AD81" s="50">
        <f t="shared" si="24"/>
        <v>269</v>
      </c>
      <c r="AE81" s="50">
        <f t="shared" si="24"/>
        <v>318</v>
      </c>
      <c r="AF81" s="50">
        <f t="shared" si="24"/>
        <v>417</v>
      </c>
      <c r="AG81" s="50">
        <f t="shared" si="24"/>
        <v>492</v>
      </c>
      <c r="AH81" s="50">
        <f t="shared" si="24"/>
        <v>492</v>
      </c>
      <c r="AI81" s="50">
        <f t="shared" si="24"/>
        <v>493</v>
      </c>
      <c r="AJ81" s="50">
        <f t="shared" si="24"/>
        <v>534</v>
      </c>
      <c r="AK81" s="50">
        <f t="shared" si="24"/>
        <v>536</v>
      </c>
      <c r="AL81" s="50">
        <f t="shared" si="24"/>
        <v>537</v>
      </c>
      <c r="AM81" s="50">
        <f t="shared" si="24"/>
        <v>538</v>
      </c>
      <c r="AN81" s="50">
        <f t="shared" si="24"/>
        <v>540</v>
      </c>
      <c r="AO81" s="50">
        <f t="shared" si="24"/>
        <v>540</v>
      </c>
      <c r="AP81" s="50">
        <f t="shared" si="24"/>
        <v>543</v>
      </c>
      <c r="AQ81" s="50">
        <f t="shared" si="25"/>
        <v>545</v>
      </c>
      <c r="AR81" s="50">
        <f t="shared" si="25"/>
        <v>545</v>
      </c>
      <c r="AS81" s="50">
        <f t="shared" si="25"/>
        <v>546</v>
      </c>
      <c r="AT81" s="50">
        <f t="shared" si="25"/>
        <v>588</v>
      </c>
      <c r="AU81" s="50">
        <f t="shared" si="25"/>
        <v>591</v>
      </c>
      <c r="AV81" s="16"/>
    </row>
    <row r="82" spans="4:48">
      <c r="D82" s="1" t="s">
        <v>287</v>
      </c>
      <c r="E82" s="1"/>
      <c r="F82" s="4" t="s">
        <v>169</v>
      </c>
      <c r="H82" s="17"/>
      <c r="I82" s="63">
        <v>0</v>
      </c>
      <c r="J82" s="50">
        <f t="shared" si="26"/>
        <v>0</v>
      </c>
      <c r="K82" s="50">
        <f t="shared" si="26"/>
        <v>0</v>
      </c>
      <c r="L82" s="50">
        <f t="shared" si="26"/>
        <v>0</v>
      </c>
      <c r="M82" s="50">
        <f t="shared" si="26"/>
        <v>0</v>
      </c>
      <c r="N82" s="50">
        <f t="shared" si="26"/>
        <v>0</v>
      </c>
      <c r="O82" s="50">
        <f t="shared" si="26"/>
        <v>0</v>
      </c>
      <c r="P82" s="50">
        <f t="shared" si="26"/>
        <v>0</v>
      </c>
      <c r="Q82" s="50">
        <f t="shared" si="26"/>
        <v>0</v>
      </c>
      <c r="R82" s="50">
        <f t="shared" si="26"/>
        <v>0</v>
      </c>
      <c r="S82" s="50">
        <f t="shared" si="26"/>
        <v>0</v>
      </c>
      <c r="T82" s="50">
        <f t="shared" si="26"/>
        <v>0</v>
      </c>
      <c r="U82" s="50">
        <f t="shared" si="26"/>
        <v>4</v>
      </c>
      <c r="V82" s="50">
        <f t="shared" si="26"/>
        <v>4</v>
      </c>
      <c r="W82" s="50">
        <f t="shared" si="26"/>
        <v>9</v>
      </c>
      <c r="X82" s="50">
        <f t="shared" si="26"/>
        <v>22</v>
      </c>
      <c r="Y82" s="50">
        <f t="shared" si="26"/>
        <v>33</v>
      </c>
      <c r="Z82" s="50">
        <f t="shared" si="23"/>
        <v>45</v>
      </c>
      <c r="AA82" s="50">
        <f t="shared" si="24"/>
        <v>73</v>
      </c>
      <c r="AB82" s="50">
        <f t="shared" si="24"/>
        <v>122</v>
      </c>
      <c r="AC82" s="50">
        <f t="shared" si="24"/>
        <v>170</v>
      </c>
      <c r="AD82" s="50">
        <f t="shared" si="24"/>
        <v>220</v>
      </c>
      <c r="AE82" s="50">
        <f t="shared" si="24"/>
        <v>269</v>
      </c>
      <c r="AF82" s="50">
        <f t="shared" si="24"/>
        <v>318</v>
      </c>
      <c r="AG82" s="50">
        <f t="shared" si="24"/>
        <v>417</v>
      </c>
      <c r="AH82" s="50">
        <f t="shared" si="24"/>
        <v>492</v>
      </c>
      <c r="AI82" s="50">
        <f t="shared" si="24"/>
        <v>492</v>
      </c>
      <c r="AJ82" s="50">
        <f t="shared" si="24"/>
        <v>493</v>
      </c>
      <c r="AK82" s="50">
        <f t="shared" si="24"/>
        <v>534</v>
      </c>
      <c r="AL82" s="50">
        <f t="shared" si="24"/>
        <v>536</v>
      </c>
      <c r="AM82" s="50">
        <f t="shared" si="24"/>
        <v>537</v>
      </c>
      <c r="AN82" s="50">
        <f t="shared" si="24"/>
        <v>538</v>
      </c>
      <c r="AO82" s="50">
        <f t="shared" si="24"/>
        <v>540</v>
      </c>
      <c r="AP82" s="50">
        <f t="shared" si="24"/>
        <v>540</v>
      </c>
      <c r="AQ82" s="50">
        <f t="shared" si="25"/>
        <v>543</v>
      </c>
      <c r="AR82" s="50">
        <f t="shared" si="25"/>
        <v>545</v>
      </c>
      <c r="AS82" s="50">
        <f t="shared" si="25"/>
        <v>545</v>
      </c>
      <c r="AT82" s="50">
        <f t="shared" si="25"/>
        <v>546</v>
      </c>
      <c r="AU82" s="50">
        <f t="shared" si="25"/>
        <v>588</v>
      </c>
      <c r="AV82" s="16"/>
    </row>
    <row r="83" spans="4:48">
      <c r="D83" s="1" t="s">
        <v>288</v>
      </c>
      <c r="E83" s="1"/>
      <c r="F83" s="4" t="s">
        <v>169</v>
      </c>
      <c r="H83" s="17"/>
      <c r="I83" s="63">
        <v>0</v>
      </c>
      <c r="J83" s="50">
        <f t="shared" si="26"/>
        <v>0</v>
      </c>
      <c r="K83" s="50">
        <f t="shared" si="26"/>
        <v>0</v>
      </c>
      <c r="L83" s="50">
        <f t="shared" si="26"/>
        <v>0</v>
      </c>
      <c r="M83" s="50">
        <f t="shared" si="26"/>
        <v>0</v>
      </c>
      <c r="N83" s="50">
        <f t="shared" si="26"/>
        <v>0</v>
      </c>
      <c r="O83" s="50">
        <f t="shared" si="26"/>
        <v>0</v>
      </c>
      <c r="P83" s="50">
        <f t="shared" si="26"/>
        <v>0</v>
      </c>
      <c r="Q83" s="50">
        <f t="shared" si="26"/>
        <v>0</v>
      </c>
      <c r="R83" s="50">
        <f t="shared" si="26"/>
        <v>0</v>
      </c>
      <c r="S83" s="50">
        <f t="shared" si="26"/>
        <v>0</v>
      </c>
      <c r="T83" s="50">
        <f t="shared" si="26"/>
        <v>0</v>
      </c>
      <c r="U83" s="50">
        <f t="shared" si="26"/>
        <v>0</v>
      </c>
      <c r="V83" s="50">
        <f t="shared" si="26"/>
        <v>4</v>
      </c>
      <c r="W83" s="50">
        <f t="shared" si="26"/>
        <v>4</v>
      </c>
      <c r="X83" s="50">
        <f t="shared" si="26"/>
        <v>9</v>
      </c>
      <c r="Y83" s="50">
        <f t="shared" si="26"/>
        <v>22</v>
      </c>
      <c r="Z83" s="50">
        <f t="shared" si="23"/>
        <v>33</v>
      </c>
      <c r="AA83" s="50">
        <f t="shared" si="24"/>
        <v>45</v>
      </c>
      <c r="AB83" s="50">
        <f t="shared" si="24"/>
        <v>73</v>
      </c>
      <c r="AC83" s="50">
        <f t="shared" si="24"/>
        <v>122</v>
      </c>
      <c r="AD83" s="50">
        <f t="shared" si="24"/>
        <v>170</v>
      </c>
      <c r="AE83" s="50">
        <f t="shared" si="24"/>
        <v>220</v>
      </c>
      <c r="AF83" s="50">
        <f t="shared" si="24"/>
        <v>269</v>
      </c>
      <c r="AG83" s="50">
        <f t="shared" si="24"/>
        <v>318</v>
      </c>
      <c r="AH83" s="50">
        <f t="shared" si="24"/>
        <v>417</v>
      </c>
      <c r="AI83" s="50">
        <f t="shared" si="24"/>
        <v>492</v>
      </c>
      <c r="AJ83" s="50">
        <f t="shared" si="24"/>
        <v>492</v>
      </c>
      <c r="AK83" s="50">
        <f t="shared" si="24"/>
        <v>493</v>
      </c>
      <c r="AL83" s="50">
        <f t="shared" si="24"/>
        <v>534</v>
      </c>
      <c r="AM83" s="50">
        <f t="shared" si="24"/>
        <v>536</v>
      </c>
      <c r="AN83" s="50">
        <f t="shared" si="24"/>
        <v>537</v>
      </c>
      <c r="AO83" s="50">
        <f t="shared" si="24"/>
        <v>538</v>
      </c>
      <c r="AP83" s="50">
        <f t="shared" si="24"/>
        <v>540</v>
      </c>
      <c r="AQ83" s="50">
        <f t="shared" si="25"/>
        <v>540</v>
      </c>
      <c r="AR83" s="50">
        <f t="shared" si="25"/>
        <v>543</v>
      </c>
      <c r="AS83" s="50">
        <f t="shared" si="25"/>
        <v>545</v>
      </c>
      <c r="AT83" s="50">
        <f t="shared" si="25"/>
        <v>545</v>
      </c>
      <c r="AU83" s="50">
        <f t="shared" si="25"/>
        <v>546</v>
      </c>
      <c r="AV83" s="16"/>
    </row>
    <row r="84" spans="4:48">
      <c r="D84" s="1" t="s">
        <v>289</v>
      </c>
      <c r="E84" s="1"/>
      <c r="F84" s="4" t="s">
        <v>169</v>
      </c>
      <c r="H84" s="17"/>
      <c r="I84" s="63">
        <v>0</v>
      </c>
      <c r="J84" s="50">
        <f t="shared" si="26"/>
        <v>0</v>
      </c>
      <c r="K84" s="50">
        <f t="shared" si="26"/>
        <v>0</v>
      </c>
      <c r="L84" s="50">
        <f t="shared" si="26"/>
        <v>0</v>
      </c>
      <c r="M84" s="50">
        <f t="shared" si="26"/>
        <v>0</v>
      </c>
      <c r="N84" s="50">
        <f t="shared" si="26"/>
        <v>0</v>
      </c>
      <c r="O84" s="50">
        <f t="shared" si="26"/>
        <v>0</v>
      </c>
      <c r="P84" s="50">
        <f t="shared" si="26"/>
        <v>0</v>
      </c>
      <c r="Q84" s="50">
        <f t="shared" si="26"/>
        <v>0</v>
      </c>
      <c r="R84" s="50">
        <f t="shared" si="26"/>
        <v>0</v>
      </c>
      <c r="S84" s="50">
        <f t="shared" si="26"/>
        <v>0</v>
      </c>
      <c r="T84" s="50">
        <f t="shared" si="26"/>
        <v>0</v>
      </c>
      <c r="U84" s="50">
        <f t="shared" si="26"/>
        <v>0</v>
      </c>
      <c r="V84" s="50">
        <f t="shared" si="26"/>
        <v>0</v>
      </c>
      <c r="W84" s="50">
        <f t="shared" si="26"/>
        <v>4</v>
      </c>
      <c r="X84" s="50">
        <f t="shared" si="26"/>
        <v>4</v>
      </c>
      <c r="Y84" s="50">
        <f t="shared" si="26"/>
        <v>9</v>
      </c>
      <c r="Z84" s="50">
        <f t="shared" si="23"/>
        <v>22</v>
      </c>
      <c r="AA84" s="50">
        <f t="shared" si="24"/>
        <v>33</v>
      </c>
      <c r="AB84" s="50">
        <f t="shared" si="24"/>
        <v>45</v>
      </c>
      <c r="AC84" s="50">
        <f t="shared" si="24"/>
        <v>73</v>
      </c>
      <c r="AD84" s="50">
        <f t="shared" si="24"/>
        <v>122</v>
      </c>
      <c r="AE84" s="50">
        <f t="shared" si="24"/>
        <v>170</v>
      </c>
      <c r="AF84" s="50">
        <f t="shared" si="24"/>
        <v>220</v>
      </c>
      <c r="AG84" s="50">
        <f t="shared" si="24"/>
        <v>269</v>
      </c>
      <c r="AH84" s="50">
        <f t="shared" si="24"/>
        <v>318</v>
      </c>
      <c r="AI84" s="50">
        <f t="shared" si="24"/>
        <v>417</v>
      </c>
      <c r="AJ84" s="50">
        <f t="shared" si="24"/>
        <v>492</v>
      </c>
      <c r="AK84" s="50">
        <f t="shared" si="24"/>
        <v>492</v>
      </c>
      <c r="AL84" s="50">
        <f t="shared" si="24"/>
        <v>493</v>
      </c>
      <c r="AM84" s="50">
        <f t="shared" si="24"/>
        <v>534</v>
      </c>
      <c r="AN84" s="50">
        <f t="shared" si="24"/>
        <v>536</v>
      </c>
      <c r="AO84" s="50">
        <f t="shared" si="24"/>
        <v>537</v>
      </c>
      <c r="AP84" s="50">
        <f t="shared" si="24"/>
        <v>538</v>
      </c>
      <c r="AQ84" s="50">
        <f t="shared" si="25"/>
        <v>540</v>
      </c>
      <c r="AR84" s="50">
        <f t="shared" si="25"/>
        <v>540</v>
      </c>
      <c r="AS84" s="50">
        <f t="shared" si="25"/>
        <v>543</v>
      </c>
      <c r="AT84" s="50">
        <f t="shared" si="25"/>
        <v>545</v>
      </c>
      <c r="AU84" s="50">
        <f t="shared" si="25"/>
        <v>545</v>
      </c>
      <c r="AV84" s="16"/>
    </row>
    <row r="85" spans="4:48">
      <c r="H85" s="17"/>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16"/>
    </row>
    <row r="86" spans="4:48">
      <c r="D86" s="1" t="s">
        <v>290</v>
      </c>
      <c r="F86" s="4" t="s">
        <v>169</v>
      </c>
      <c r="H86" s="17"/>
      <c r="I86" s="1">
        <f>SUM(I75:I84)</f>
        <v>0</v>
      </c>
      <c r="J86" s="50">
        <f>SUM(J75:J84)</f>
        <v>0</v>
      </c>
      <c r="K86" s="50">
        <f t="shared" ref="K86:AU86" si="27">SUM(K75:K84)</f>
        <v>0</v>
      </c>
      <c r="L86" s="50">
        <f t="shared" si="27"/>
        <v>0</v>
      </c>
      <c r="M86" s="50">
        <f t="shared" si="27"/>
        <v>0</v>
      </c>
      <c r="N86" s="50">
        <f t="shared" si="27"/>
        <v>4</v>
      </c>
      <c r="O86" s="50">
        <f t="shared" si="27"/>
        <v>8</v>
      </c>
      <c r="P86" s="50">
        <f t="shared" si="27"/>
        <v>17</v>
      </c>
      <c r="Q86" s="50">
        <f t="shared" si="27"/>
        <v>39</v>
      </c>
      <c r="R86" s="50">
        <f t="shared" si="27"/>
        <v>72</v>
      </c>
      <c r="S86" s="50">
        <f t="shared" si="27"/>
        <v>117</v>
      </c>
      <c r="T86" s="50">
        <f t="shared" si="27"/>
        <v>190</v>
      </c>
      <c r="U86" s="50">
        <f t="shared" si="27"/>
        <v>312</v>
      </c>
      <c r="V86" s="50">
        <f t="shared" si="27"/>
        <v>482</v>
      </c>
      <c r="W86" s="50">
        <f t="shared" si="27"/>
        <v>702</v>
      </c>
      <c r="X86" s="50">
        <f t="shared" si="27"/>
        <v>967</v>
      </c>
      <c r="Y86" s="50">
        <f t="shared" si="27"/>
        <v>1281</v>
      </c>
      <c r="Z86" s="50">
        <f t="shared" si="27"/>
        <v>1689</v>
      </c>
      <c r="AA86" s="50">
        <f t="shared" si="27"/>
        <v>2159</v>
      </c>
      <c r="AB86" s="50">
        <f t="shared" si="27"/>
        <v>2618</v>
      </c>
      <c r="AC86" s="50">
        <f t="shared" si="27"/>
        <v>3066</v>
      </c>
      <c r="AD86" s="50">
        <f t="shared" si="27"/>
        <v>3527</v>
      </c>
      <c r="AE86" s="50">
        <f t="shared" si="27"/>
        <v>3941</v>
      </c>
      <c r="AF86" s="50">
        <f t="shared" si="27"/>
        <v>4308</v>
      </c>
      <c r="AG86" s="50">
        <f t="shared" si="27"/>
        <v>4626</v>
      </c>
      <c r="AH86" s="50">
        <f t="shared" si="27"/>
        <v>4897</v>
      </c>
      <c r="AI86" s="50">
        <f t="shared" si="27"/>
        <v>5119</v>
      </c>
      <c r="AJ86" s="50">
        <f t="shared" si="27"/>
        <v>5245</v>
      </c>
      <c r="AK86" s="50">
        <f t="shared" si="27"/>
        <v>5298</v>
      </c>
      <c r="AL86" s="50">
        <f t="shared" si="27"/>
        <v>5351</v>
      </c>
      <c r="AM86" s="50">
        <f t="shared" si="27"/>
        <v>5404</v>
      </c>
      <c r="AN86" s="50">
        <f t="shared" si="27"/>
        <v>5458</v>
      </c>
      <c r="AO86" s="50">
        <f t="shared" si="27"/>
        <v>5513</v>
      </c>
      <c r="AP86" s="50">
        <f t="shared" si="27"/>
        <v>5568</v>
      </c>
      <c r="AQ86" s="50">
        <f t="shared" si="27"/>
        <v>5624</v>
      </c>
      <c r="AR86" s="50">
        <f t="shared" si="27"/>
        <v>5680</v>
      </c>
      <c r="AS86" s="50">
        <f t="shared" si="27"/>
        <v>5737</v>
      </c>
      <c r="AT86" s="50">
        <f t="shared" si="27"/>
        <v>5794</v>
      </c>
      <c r="AU86" s="50">
        <f t="shared" si="27"/>
        <v>5852</v>
      </c>
      <c r="AV86" s="16"/>
    </row>
    <row r="87" spans="4:48">
      <c r="H87" s="17"/>
      <c r="AV87" s="16"/>
    </row>
    <row r="88" spans="4:48">
      <c r="D88" s="1" t="s">
        <v>186</v>
      </c>
      <c r="F88" s="4" t="s">
        <v>169</v>
      </c>
      <c r="H88" s="17"/>
      <c r="I88" s="1">
        <f>'Base Fleet Plan'!I119+'Base Fleet Plan'!I132-I75</f>
        <v>401</v>
      </c>
      <c r="J88" s="1">
        <f>'Base Fleet Plan'!J119+'Base Fleet Plan'!J132-J75</f>
        <v>441</v>
      </c>
      <c r="K88" s="1">
        <f>'Base Fleet Plan'!K119+'Base Fleet Plan'!K132-K75</f>
        <v>441</v>
      </c>
      <c r="L88" s="1">
        <f>'Base Fleet Plan'!L119+'Base Fleet Plan'!L132-L75</f>
        <v>442</v>
      </c>
      <c r="M88" s="1">
        <f>'Base Fleet Plan'!M119+'Base Fleet Plan'!M132-M75</f>
        <v>442</v>
      </c>
      <c r="N88" s="1">
        <f>'Base Fleet Plan'!N119+'Base Fleet Plan'!N132-N75</f>
        <v>439</v>
      </c>
      <c r="O88" s="1">
        <f>'Base Fleet Plan'!O119+'Base Fleet Plan'!O132-O75</f>
        <v>439</v>
      </c>
      <c r="P88" s="1">
        <f>'Base Fleet Plan'!P119+'Base Fleet Plan'!P132-P75</f>
        <v>435</v>
      </c>
      <c r="Q88" s="1">
        <f>'Base Fleet Plan'!Q119+'Base Fleet Plan'!Q132-Q75</f>
        <v>422</v>
      </c>
      <c r="R88" s="1">
        <f>'Base Fleet Plan'!R119+'Base Fleet Plan'!R132-R75</f>
        <v>411</v>
      </c>
      <c r="S88" s="1">
        <f>'Base Fleet Plan'!S119+'Base Fleet Plan'!S132-S75</f>
        <v>400</v>
      </c>
      <c r="T88" s="1">
        <f>'Base Fleet Plan'!T119+'Base Fleet Plan'!T132-T75</f>
        <v>412</v>
      </c>
      <c r="U88" s="1">
        <f>'Base Fleet Plan'!U119+'Base Fleet Plan'!U132-U75</f>
        <v>364</v>
      </c>
      <c r="V88" s="1">
        <f>'Base Fleet Plan'!V119+'Base Fleet Plan'!V132-V75</f>
        <v>317</v>
      </c>
      <c r="W88" s="1">
        <f>'Base Fleet Plan'!W119+'Base Fleet Plan'!W132-W75</f>
        <v>268</v>
      </c>
      <c r="X88" s="1">
        <f>'Base Fleet Plan'!X119+'Base Fleet Plan'!X132-X75</f>
        <v>220</v>
      </c>
      <c r="Y88" s="1">
        <f>'Base Fleet Plan'!Y119+'Base Fleet Plan'!Y132-Y75</f>
        <v>171</v>
      </c>
      <c r="Z88" s="1">
        <f>'Base Fleet Plan'!Z119+'Base Fleet Plan'!Z132-Z75</f>
        <v>74</v>
      </c>
      <c r="AA88" s="1">
        <f>'Base Fleet Plan'!AA119+'Base Fleet Plan'!AA132-AA75</f>
        <v>0</v>
      </c>
      <c r="AB88" s="1">
        <f>'Base Fleet Plan'!AB119+'Base Fleet Plan'!AB132-AB75</f>
        <v>0</v>
      </c>
      <c r="AC88" s="1">
        <f>'Base Fleet Plan'!AC119+'Base Fleet Plan'!AC132-AC75</f>
        <v>0</v>
      </c>
      <c r="AD88" s="1">
        <f>'Base Fleet Plan'!AD119+'Base Fleet Plan'!AD132-AD75</f>
        <v>0</v>
      </c>
      <c r="AE88" s="1">
        <f>'Base Fleet Plan'!AE119+'Base Fleet Plan'!AE132-AE75</f>
        <v>0</v>
      </c>
      <c r="AF88" s="1">
        <f>'Base Fleet Plan'!AF119+'Base Fleet Plan'!AF132-AF75</f>
        <v>0</v>
      </c>
      <c r="AG88" s="1">
        <f>'Base Fleet Plan'!AG119+'Base Fleet Plan'!AG132-AG75</f>
        <v>0</v>
      </c>
      <c r="AH88" s="1">
        <f>'Base Fleet Plan'!AH119+'Base Fleet Plan'!AH132-AH75</f>
        <v>0</v>
      </c>
      <c r="AI88" s="1">
        <f>'Base Fleet Plan'!AI119+'Base Fleet Plan'!AI132-AI75</f>
        <v>0</v>
      </c>
      <c r="AJ88" s="1">
        <f>'Base Fleet Plan'!AJ119+'Base Fleet Plan'!AJ132-AJ75</f>
        <v>0</v>
      </c>
      <c r="AK88" s="1">
        <f>'Base Fleet Plan'!AK119+'Base Fleet Plan'!AK132-AK75</f>
        <v>0</v>
      </c>
      <c r="AL88" s="1">
        <f>'Base Fleet Plan'!AL119+'Base Fleet Plan'!AL132-AL75</f>
        <v>0</v>
      </c>
      <c r="AM88" s="1">
        <f>'Base Fleet Plan'!AM119+'Base Fleet Plan'!AM132-AM75</f>
        <v>0</v>
      </c>
      <c r="AN88" s="1">
        <f>'Base Fleet Plan'!AN119+'Base Fleet Plan'!AN132-AN75</f>
        <v>0</v>
      </c>
      <c r="AO88" s="1">
        <f>'Base Fleet Plan'!AO119+'Base Fleet Plan'!AO132-AO75</f>
        <v>0</v>
      </c>
      <c r="AP88" s="1">
        <f>'Base Fleet Plan'!AP119+'Base Fleet Plan'!AP132-AP75</f>
        <v>0</v>
      </c>
      <c r="AQ88" s="1">
        <f>'Base Fleet Plan'!AQ119+'Base Fleet Plan'!AQ132-AQ75</f>
        <v>0</v>
      </c>
      <c r="AR88" s="1">
        <f>'Base Fleet Plan'!AR119+'Base Fleet Plan'!AR132-AR75</f>
        <v>0</v>
      </c>
      <c r="AS88" s="1">
        <f>'Base Fleet Plan'!AS119+'Base Fleet Plan'!AS132-AS75</f>
        <v>0</v>
      </c>
      <c r="AT88" s="1">
        <f>'Base Fleet Plan'!AT119+'Base Fleet Plan'!AT132-AT75</f>
        <v>0</v>
      </c>
      <c r="AU88" s="1">
        <f>'Base Fleet Plan'!AU119+'Base Fleet Plan'!AU132-AU75</f>
        <v>0</v>
      </c>
      <c r="AV88" s="16"/>
    </row>
    <row r="89" spans="4:48">
      <c r="D89" s="1" t="s">
        <v>187</v>
      </c>
      <c r="F89" s="4" t="s">
        <v>169</v>
      </c>
      <c r="H89" s="17"/>
      <c r="I89" s="1">
        <f>'Base Fleet Plan'!I120+'Base Fleet Plan'!I133-I76</f>
        <v>401</v>
      </c>
      <c r="J89" s="1">
        <f>'Base Fleet Plan'!J120+'Base Fleet Plan'!J133-J76</f>
        <v>401</v>
      </c>
      <c r="K89" s="1">
        <f>'Base Fleet Plan'!K120+'Base Fleet Plan'!K133-K76</f>
        <v>441</v>
      </c>
      <c r="L89" s="1">
        <f>'Base Fleet Plan'!L120+'Base Fleet Plan'!L133-L76</f>
        <v>441</v>
      </c>
      <c r="M89" s="1">
        <f>'Base Fleet Plan'!M120+'Base Fleet Plan'!M133-M76</f>
        <v>442</v>
      </c>
      <c r="N89" s="1">
        <f>'Base Fleet Plan'!N120+'Base Fleet Plan'!N133-N76</f>
        <v>442</v>
      </c>
      <c r="O89" s="1">
        <f>'Base Fleet Plan'!O120+'Base Fleet Plan'!O133-O76</f>
        <v>439</v>
      </c>
      <c r="P89" s="1">
        <f>'Base Fleet Plan'!P120+'Base Fleet Plan'!P133-P76</f>
        <v>439</v>
      </c>
      <c r="Q89" s="1">
        <f>'Base Fleet Plan'!Q120+'Base Fleet Plan'!Q133-Q76</f>
        <v>435</v>
      </c>
      <c r="R89" s="1">
        <f>'Base Fleet Plan'!R120+'Base Fleet Plan'!R133-R76</f>
        <v>422</v>
      </c>
      <c r="S89" s="1">
        <f>'Base Fleet Plan'!S120+'Base Fleet Plan'!S133-S76</f>
        <v>411</v>
      </c>
      <c r="T89" s="1">
        <f>'Base Fleet Plan'!T120+'Base Fleet Plan'!T133-T76</f>
        <v>400</v>
      </c>
      <c r="U89" s="1">
        <f>'Base Fleet Plan'!U120+'Base Fleet Plan'!U133-U76</f>
        <v>412</v>
      </c>
      <c r="V89" s="1">
        <f>'Base Fleet Plan'!V120+'Base Fleet Plan'!V133-V76</f>
        <v>364</v>
      </c>
      <c r="W89" s="1">
        <f>'Base Fleet Plan'!W120+'Base Fleet Plan'!W133-W76</f>
        <v>317</v>
      </c>
      <c r="X89" s="1">
        <f>'Base Fleet Plan'!X120+'Base Fleet Plan'!X133-X76</f>
        <v>268</v>
      </c>
      <c r="Y89" s="1">
        <f>'Base Fleet Plan'!Y120+'Base Fleet Plan'!Y133-Y76</f>
        <v>220</v>
      </c>
      <c r="Z89" s="1">
        <f>'Base Fleet Plan'!Z120+'Base Fleet Plan'!Z133-Z76</f>
        <v>171</v>
      </c>
      <c r="AA89" s="1">
        <f>'Base Fleet Plan'!AA120+'Base Fleet Plan'!AA133-AA76</f>
        <v>74</v>
      </c>
      <c r="AB89" s="1">
        <f>'Base Fleet Plan'!AB120+'Base Fleet Plan'!AB133-AB76</f>
        <v>0</v>
      </c>
      <c r="AC89" s="1">
        <f>'Base Fleet Plan'!AC120+'Base Fleet Plan'!AC133-AC76</f>
        <v>0</v>
      </c>
      <c r="AD89" s="1">
        <f>'Base Fleet Plan'!AD120+'Base Fleet Plan'!AD133-AD76</f>
        <v>0</v>
      </c>
      <c r="AE89" s="1">
        <f>'Base Fleet Plan'!AE120+'Base Fleet Plan'!AE133-AE76</f>
        <v>0</v>
      </c>
      <c r="AF89" s="1">
        <f>'Base Fleet Plan'!AF120+'Base Fleet Plan'!AF133-AF76</f>
        <v>0</v>
      </c>
      <c r="AG89" s="1">
        <f>'Base Fleet Plan'!AG120+'Base Fleet Plan'!AG133-AG76</f>
        <v>0</v>
      </c>
      <c r="AH89" s="1">
        <f>'Base Fleet Plan'!AH120+'Base Fleet Plan'!AH133-AH76</f>
        <v>0</v>
      </c>
      <c r="AI89" s="1">
        <f>'Base Fleet Plan'!AI120+'Base Fleet Plan'!AI133-AI76</f>
        <v>0</v>
      </c>
      <c r="AJ89" s="1">
        <f>'Base Fleet Plan'!AJ120+'Base Fleet Plan'!AJ133-AJ76</f>
        <v>0</v>
      </c>
      <c r="AK89" s="1">
        <f>'Base Fleet Plan'!AK120+'Base Fleet Plan'!AK133-AK76</f>
        <v>0</v>
      </c>
      <c r="AL89" s="1">
        <f>'Base Fleet Plan'!AL120+'Base Fleet Plan'!AL133-AL76</f>
        <v>0</v>
      </c>
      <c r="AM89" s="1">
        <f>'Base Fleet Plan'!AM120+'Base Fleet Plan'!AM133-AM76</f>
        <v>0</v>
      </c>
      <c r="AN89" s="1">
        <f>'Base Fleet Plan'!AN120+'Base Fleet Plan'!AN133-AN76</f>
        <v>0</v>
      </c>
      <c r="AO89" s="1">
        <f>'Base Fleet Plan'!AO120+'Base Fleet Plan'!AO133-AO76</f>
        <v>0</v>
      </c>
      <c r="AP89" s="1">
        <f>'Base Fleet Plan'!AP120+'Base Fleet Plan'!AP133-AP76</f>
        <v>0</v>
      </c>
      <c r="AQ89" s="1">
        <f>'Base Fleet Plan'!AQ120+'Base Fleet Plan'!AQ133-AQ76</f>
        <v>0</v>
      </c>
      <c r="AR89" s="1">
        <f>'Base Fleet Plan'!AR120+'Base Fleet Plan'!AR133-AR76</f>
        <v>0</v>
      </c>
      <c r="AS89" s="1">
        <f>'Base Fleet Plan'!AS120+'Base Fleet Plan'!AS133-AS76</f>
        <v>0</v>
      </c>
      <c r="AT89" s="1">
        <f>'Base Fleet Plan'!AT120+'Base Fleet Plan'!AT133-AT76</f>
        <v>0</v>
      </c>
      <c r="AU89" s="1">
        <f>'Base Fleet Plan'!AU120+'Base Fleet Plan'!AU133-AU76</f>
        <v>0</v>
      </c>
      <c r="AV89" s="16"/>
    </row>
    <row r="90" spans="4:48">
      <c r="D90" s="1" t="s">
        <v>188</v>
      </c>
      <c r="F90" s="4" t="s">
        <v>169</v>
      </c>
      <c r="H90" s="17"/>
      <c r="I90" s="1">
        <f>'Base Fleet Plan'!I121+'Base Fleet Plan'!I134-I77</f>
        <v>401</v>
      </c>
      <c r="J90" s="1">
        <f>'Base Fleet Plan'!J121+'Base Fleet Plan'!J134-J77</f>
        <v>401</v>
      </c>
      <c r="K90" s="1">
        <f>'Base Fleet Plan'!K121+'Base Fleet Plan'!K134-K77</f>
        <v>401</v>
      </c>
      <c r="L90" s="1">
        <f>'Base Fleet Plan'!L121+'Base Fleet Plan'!L134-L77</f>
        <v>441</v>
      </c>
      <c r="M90" s="1">
        <f>'Base Fleet Plan'!M121+'Base Fleet Plan'!M134-M77</f>
        <v>441</v>
      </c>
      <c r="N90" s="1">
        <f>'Base Fleet Plan'!N121+'Base Fleet Plan'!N134-N77</f>
        <v>442</v>
      </c>
      <c r="O90" s="1">
        <f>'Base Fleet Plan'!O121+'Base Fleet Plan'!O134-O77</f>
        <v>442</v>
      </c>
      <c r="P90" s="1">
        <f>'Base Fleet Plan'!P121+'Base Fleet Plan'!P134-P77</f>
        <v>439</v>
      </c>
      <c r="Q90" s="1">
        <f>'Base Fleet Plan'!Q121+'Base Fleet Plan'!Q134-Q77</f>
        <v>439</v>
      </c>
      <c r="R90" s="1">
        <f>'Base Fleet Plan'!R121+'Base Fleet Plan'!R134-R77</f>
        <v>435</v>
      </c>
      <c r="S90" s="1">
        <f>'Base Fleet Plan'!S121+'Base Fleet Plan'!S134-S77</f>
        <v>422</v>
      </c>
      <c r="T90" s="1">
        <f>'Base Fleet Plan'!T121+'Base Fleet Plan'!T134-T77</f>
        <v>411</v>
      </c>
      <c r="U90" s="1">
        <f>'Base Fleet Plan'!U121+'Base Fleet Plan'!U134-U77</f>
        <v>400</v>
      </c>
      <c r="V90" s="1">
        <f>'Base Fleet Plan'!V121+'Base Fleet Plan'!V134-V77</f>
        <v>412</v>
      </c>
      <c r="W90" s="1">
        <f>'Base Fleet Plan'!W121+'Base Fleet Plan'!W134-W77</f>
        <v>364</v>
      </c>
      <c r="X90" s="1">
        <f>'Base Fleet Plan'!X121+'Base Fleet Plan'!X134-X77</f>
        <v>317</v>
      </c>
      <c r="Y90" s="1">
        <f>'Base Fleet Plan'!Y121+'Base Fleet Plan'!Y134-Y77</f>
        <v>268</v>
      </c>
      <c r="Z90" s="1">
        <f>'Base Fleet Plan'!Z121+'Base Fleet Plan'!Z134-Z77</f>
        <v>220</v>
      </c>
      <c r="AA90" s="1">
        <f>'Base Fleet Plan'!AA121+'Base Fleet Plan'!AA134-AA77</f>
        <v>171</v>
      </c>
      <c r="AB90" s="1">
        <f>'Base Fleet Plan'!AB121+'Base Fleet Plan'!AB134-AB77</f>
        <v>74</v>
      </c>
      <c r="AC90" s="1">
        <f>'Base Fleet Plan'!AC121+'Base Fleet Plan'!AC134-AC77</f>
        <v>0</v>
      </c>
      <c r="AD90" s="1">
        <f>'Base Fleet Plan'!AD121+'Base Fleet Plan'!AD134-AD77</f>
        <v>0</v>
      </c>
      <c r="AE90" s="1">
        <f>'Base Fleet Plan'!AE121+'Base Fleet Plan'!AE134-AE77</f>
        <v>0</v>
      </c>
      <c r="AF90" s="1">
        <f>'Base Fleet Plan'!AF121+'Base Fleet Plan'!AF134-AF77</f>
        <v>0</v>
      </c>
      <c r="AG90" s="1">
        <f>'Base Fleet Plan'!AG121+'Base Fleet Plan'!AG134-AG77</f>
        <v>0</v>
      </c>
      <c r="AH90" s="1">
        <f>'Base Fleet Plan'!AH121+'Base Fleet Plan'!AH134-AH77</f>
        <v>0</v>
      </c>
      <c r="AI90" s="1">
        <f>'Base Fleet Plan'!AI121+'Base Fleet Plan'!AI134-AI77</f>
        <v>0</v>
      </c>
      <c r="AJ90" s="1">
        <f>'Base Fleet Plan'!AJ121+'Base Fleet Plan'!AJ134-AJ77</f>
        <v>0</v>
      </c>
      <c r="AK90" s="1">
        <f>'Base Fleet Plan'!AK121+'Base Fleet Plan'!AK134-AK77</f>
        <v>0</v>
      </c>
      <c r="AL90" s="1">
        <f>'Base Fleet Plan'!AL121+'Base Fleet Plan'!AL134-AL77</f>
        <v>0</v>
      </c>
      <c r="AM90" s="1">
        <f>'Base Fleet Plan'!AM121+'Base Fleet Plan'!AM134-AM77</f>
        <v>0</v>
      </c>
      <c r="AN90" s="1">
        <f>'Base Fleet Plan'!AN121+'Base Fleet Plan'!AN134-AN77</f>
        <v>0</v>
      </c>
      <c r="AO90" s="1">
        <f>'Base Fleet Plan'!AO121+'Base Fleet Plan'!AO134-AO77</f>
        <v>0</v>
      </c>
      <c r="AP90" s="1">
        <f>'Base Fleet Plan'!AP121+'Base Fleet Plan'!AP134-AP77</f>
        <v>0</v>
      </c>
      <c r="AQ90" s="1">
        <f>'Base Fleet Plan'!AQ121+'Base Fleet Plan'!AQ134-AQ77</f>
        <v>0</v>
      </c>
      <c r="AR90" s="1">
        <f>'Base Fleet Plan'!AR121+'Base Fleet Plan'!AR134-AR77</f>
        <v>0</v>
      </c>
      <c r="AS90" s="1">
        <f>'Base Fleet Plan'!AS121+'Base Fleet Plan'!AS134-AS77</f>
        <v>0</v>
      </c>
      <c r="AT90" s="1">
        <f>'Base Fleet Plan'!AT121+'Base Fleet Plan'!AT134-AT77</f>
        <v>0</v>
      </c>
      <c r="AU90" s="1">
        <f>'Base Fleet Plan'!AU121+'Base Fleet Plan'!AU134-AU77</f>
        <v>0</v>
      </c>
      <c r="AV90" s="16"/>
    </row>
    <row r="91" spans="4:48">
      <c r="D91" s="1" t="s">
        <v>189</v>
      </c>
      <c r="F91" s="4" t="s">
        <v>169</v>
      </c>
      <c r="H91" s="17"/>
      <c r="I91" s="1">
        <f>'Base Fleet Plan'!I122+'Base Fleet Plan'!I135-I78</f>
        <v>401</v>
      </c>
      <c r="J91" s="1">
        <f>'Base Fleet Plan'!J122+'Base Fleet Plan'!J135-J78</f>
        <v>401</v>
      </c>
      <c r="K91" s="1">
        <f>'Base Fleet Plan'!K122+'Base Fleet Plan'!K135-K78</f>
        <v>401</v>
      </c>
      <c r="L91" s="1">
        <f>'Base Fleet Plan'!L122+'Base Fleet Plan'!L135-L78</f>
        <v>401</v>
      </c>
      <c r="M91" s="1">
        <f>'Base Fleet Plan'!M122+'Base Fleet Plan'!M135-M78</f>
        <v>441</v>
      </c>
      <c r="N91" s="1">
        <f>'Base Fleet Plan'!N122+'Base Fleet Plan'!N135-N78</f>
        <v>441</v>
      </c>
      <c r="O91" s="1">
        <f>'Base Fleet Plan'!O122+'Base Fleet Plan'!O135-O78</f>
        <v>442</v>
      </c>
      <c r="P91" s="1">
        <f>'Base Fleet Plan'!P122+'Base Fleet Plan'!P135-P78</f>
        <v>442</v>
      </c>
      <c r="Q91" s="1">
        <f>'Base Fleet Plan'!Q122+'Base Fleet Plan'!Q135-Q78</f>
        <v>439</v>
      </c>
      <c r="R91" s="1">
        <f>'Base Fleet Plan'!R122+'Base Fleet Plan'!R135-R78</f>
        <v>439</v>
      </c>
      <c r="S91" s="1">
        <f>'Base Fleet Plan'!S122+'Base Fleet Plan'!S135-S78</f>
        <v>435</v>
      </c>
      <c r="T91" s="1">
        <f>'Base Fleet Plan'!T122+'Base Fleet Plan'!T135-T78</f>
        <v>422</v>
      </c>
      <c r="U91" s="1">
        <f>'Base Fleet Plan'!U122+'Base Fleet Plan'!U135-U78</f>
        <v>411</v>
      </c>
      <c r="V91" s="1">
        <f>'Base Fleet Plan'!V122+'Base Fleet Plan'!V135-V78</f>
        <v>400</v>
      </c>
      <c r="W91" s="1">
        <f>'Base Fleet Plan'!W122+'Base Fleet Plan'!W135-W78</f>
        <v>412</v>
      </c>
      <c r="X91" s="1">
        <f>'Base Fleet Plan'!X122+'Base Fleet Plan'!X135-X78</f>
        <v>364</v>
      </c>
      <c r="Y91" s="1">
        <f>'Base Fleet Plan'!Y122+'Base Fleet Plan'!Y135-Y78</f>
        <v>317</v>
      </c>
      <c r="Z91" s="1">
        <f>'Base Fleet Plan'!Z122+'Base Fleet Plan'!Z135-Z78</f>
        <v>268</v>
      </c>
      <c r="AA91" s="1">
        <f>'Base Fleet Plan'!AA122+'Base Fleet Plan'!AA135-AA78</f>
        <v>220</v>
      </c>
      <c r="AB91" s="1">
        <f>'Base Fleet Plan'!AB122+'Base Fleet Plan'!AB135-AB78</f>
        <v>171</v>
      </c>
      <c r="AC91" s="1">
        <f>'Base Fleet Plan'!AC122+'Base Fleet Plan'!AC135-AC78</f>
        <v>74</v>
      </c>
      <c r="AD91" s="1">
        <f>'Base Fleet Plan'!AD122+'Base Fleet Plan'!AD135-AD78</f>
        <v>0</v>
      </c>
      <c r="AE91" s="1">
        <f>'Base Fleet Plan'!AE122+'Base Fleet Plan'!AE135-AE78</f>
        <v>0</v>
      </c>
      <c r="AF91" s="1">
        <f>'Base Fleet Plan'!AF122+'Base Fleet Plan'!AF135-AF78</f>
        <v>0</v>
      </c>
      <c r="AG91" s="1">
        <f>'Base Fleet Plan'!AG122+'Base Fleet Plan'!AG135-AG78</f>
        <v>0</v>
      </c>
      <c r="AH91" s="1">
        <f>'Base Fleet Plan'!AH122+'Base Fleet Plan'!AH135-AH78</f>
        <v>0</v>
      </c>
      <c r="AI91" s="1">
        <f>'Base Fleet Plan'!AI122+'Base Fleet Plan'!AI135-AI78</f>
        <v>0</v>
      </c>
      <c r="AJ91" s="1">
        <f>'Base Fleet Plan'!AJ122+'Base Fleet Plan'!AJ135-AJ78</f>
        <v>0</v>
      </c>
      <c r="AK91" s="1">
        <f>'Base Fleet Plan'!AK122+'Base Fleet Plan'!AK135-AK78</f>
        <v>0</v>
      </c>
      <c r="AL91" s="1">
        <f>'Base Fleet Plan'!AL122+'Base Fleet Plan'!AL135-AL78</f>
        <v>0</v>
      </c>
      <c r="AM91" s="1">
        <f>'Base Fleet Plan'!AM122+'Base Fleet Plan'!AM135-AM78</f>
        <v>0</v>
      </c>
      <c r="AN91" s="1">
        <f>'Base Fleet Plan'!AN122+'Base Fleet Plan'!AN135-AN78</f>
        <v>0</v>
      </c>
      <c r="AO91" s="1">
        <f>'Base Fleet Plan'!AO122+'Base Fleet Plan'!AO135-AO78</f>
        <v>0</v>
      </c>
      <c r="AP91" s="1">
        <f>'Base Fleet Plan'!AP122+'Base Fleet Plan'!AP135-AP78</f>
        <v>0</v>
      </c>
      <c r="AQ91" s="1">
        <f>'Base Fleet Plan'!AQ122+'Base Fleet Plan'!AQ135-AQ78</f>
        <v>0</v>
      </c>
      <c r="AR91" s="1">
        <f>'Base Fleet Plan'!AR122+'Base Fleet Plan'!AR135-AR78</f>
        <v>0</v>
      </c>
      <c r="AS91" s="1">
        <f>'Base Fleet Plan'!AS122+'Base Fleet Plan'!AS135-AS78</f>
        <v>0</v>
      </c>
      <c r="AT91" s="1">
        <f>'Base Fleet Plan'!AT122+'Base Fleet Plan'!AT135-AT78</f>
        <v>0</v>
      </c>
      <c r="AU91" s="1">
        <f>'Base Fleet Plan'!AU122+'Base Fleet Plan'!AU135-AU78</f>
        <v>0</v>
      </c>
      <c r="AV91" s="16"/>
    </row>
    <row r="92" spans="4:48">
      <c r="D92" s="1" t="s">
        <v>190</v>
      </c>
      <c r="F92" s="4" t="s">
        <v>169</v>
      </c>
      <c r="H92" s="17"/>
      <c r="I92" s="1">
        <f>'Base Fleet Plan'!I123+'Base Fleet Plan'!I136-I79</f>
        <v>401</v>
      </c>
      <c r="J92" s="1">
        <f>'Base Fleet Plan'!J123+'Base Fleet Plan'!J136-J79</f>
        <v>401</v>
      </c>
      <c r="K92" s="1">
        <f>'Base Fleet Plan'!K123+'Base Fleet Plan'!K136-K79</f>
        <v>401</v>
      </c>
      <c r="L92" s="1">
        <f>'Base Fleet Plan'!L123+'Base Fleet Plan'!L136-L79</f>
        <v>401</v>
      </c>
      <c r="M92" s="1">
        <f>'Base Fleet Plan'!M123+'Base Fleet Plan'!M136-M79</f>
        <v>401</v>
      </c>
      <c r="N92" s="1">
        <f>'Base Fleet Plan'!N123+'Base Fleet Plan'!N136-N79</f>
        <v>441</v>
      </c>
      <c r="O92" s="1">
        <f>'Base Fleet Plan'!O123+'Base Fleet Plan'!O136-O79</f>
        <v>441</v>
      </c>
      <c r="P92" s="1">
        <f>'Base Fleet Plan'!P123+'Base Fleet Plan'!P136-P79</f>
        <v>442</v>
      </c>
      <c r="Q92" s="1">
        <f>'Base Fleet Plan'!Q123+'Base Fleet Plan'!Q136-Q79</f>
        <v>442</v>
      </c>
      <c r="R92" s="1">
        <f>'Base Fleet Plan'!R123+'Base Fleet Plan'!R136-R79</f>
        <v>439</v>
      </c>
      <c r="S92" s="1">
        <f>'Base Fleet Plan'!S123+'Base Fleet Plan'!S136-S79</f>
        <v>439</v>
      </c>
      <c r="T92" s="1">
        <f>'Base Fleet Plan'!T123+'Base Fleet Plan'!T136-T79</f>
        <v>435</v>
      </c>
      <c r="U92" s="1">
        <f>'Base Fleet Plan'!U123+'Base Fleet Plan'!U136-U79</f>
        <v>422</v>
      </c>
      <c r="V92" s="1">
        <f>'Base Fleet Plan'!V123+'Base Fleet Plan'!V136-V79</f>
        <v>411</v>
      </c>
      <c r="W92" s="1">
        <f>'Base Fleet Plan'!W123+'Base Fleet Plan'!W136-W79</f>
        <v>400</v>
      </c>
      <c r="X92" s="1">
        <f>'Base Fleet Plan'!X123+'Base Fleet Plan'!X136-X79</f>
        <v>412</v>
      </c>
      <c r="Y92" s="1">
        <f>'Base Fleet Plan'!Y123+'Base Fleet Plan'!Y136-Y79</f>
        <v>364</v>
      </c>
      <c r="Z92" s="1">
        <f>'Base Fleet Plan'!Z123+'Base Fleet Plan'!Z136-Z79</f>
        <v>317</v>
      </c>
      <c r="AA92" s="1">
        <f>'Base Fleet Plan'!AA123+'Base Fleet Plan'!AA136-AA79</f>
        <v>268</v>
      </c>
      <c r="AB92" s="1">
        <f>'Base Fleet Plan'!AB123+'Base Fleet Plan'!AB136-AB79</f>
        <v>220</v>
      </c>
      <c r="AC92" s="1">
        <f>'Base Fleet Plan'!AC123+'Base Fleet Plan'!AC136-AC79</f>
        <v>171</v>
      </c>
      <c r="AD92" s="1">
        <f>'Base Fleet Plan'!AD123+'Base Fleet Plan'!AD136-AD79</f>
        <v>74</v>
      </c>
      <c r="AE92" s="1">
        <f>'Base Fleet Plan'!AE123+'Base Fleet Plan'!AE136-AE79</f>
        <v>0</v>
      </c>
      <c r="AF92" s="1">
        <f>'Base Fleet Plan'!AF123+'Base Fleet Plan'!AF136-AF79</f>
        <v>0</v>
      </c>
      <c r="AG92" s="1">
        <f>'Base Fleet Plan'!AG123+'Base Fleet Plan'!AG136-AG79</f>
        <v>0</v>
      </c>
      <c r="AH92" s="1">
        <f>'Base Fleet Plan'!AH123+'Base Fleet Plan'!AH136-AH79</f>
        <v>0</v>
      </c>
      <c r="AI92" s="1">
        <f>'Base Fleet Plan'!AI123+'Base Fleet Plan'!AI136-AI79</f>
        <v>0</v>
      </c>
      <c r="AJ92" s="1">
        <f>'Base Fleet Plan'!AJ123+'Base Fleet Plan'!AJ136-AJ79</f>
        <v>0</v>
      </c>
      <c r="AK92" s="1">
        <f>'Base Fleet Plan'!AK123+'Base Fleet Plan'!AK136-AK79</f>
        <v>0</v>
      </c>
      <c r="AL92" s="1">
        <f>'Base Fleet Plan'!AL123+'Base Fleet Plan'!AL136-AL79</f>
        <v>0</v>
      </c>
      <c r="AM92" s="1">
        <f>'Base Fleet Plan'!AM123+'Base Fleet Plan'!AM136-AM79</f>
        <v>0</v>
      </c>
      <c r="AN92" s="1">
        <f>'Base Fleet Plan'!AN123+'Base Fleet Plan'!AN136-AN79</f>
        <v>0</v>
      </c>
      <c r="AO92" s="1">
        <f>'Base Fleet Plan'!AO123+'Base Fleet Plan'!AO136-AO79</f>
        <v>0</v>
      </c>
      <c r="AP92" s="1">
        <f>'Base Fleet Plan'!AP123+'Base Fleet Plan'!AP136-AP79</f>
        <v>0</v>
      </c>
      <c r="AQ92" s="1">
        <f>'Base Fleet Plan'!AQ123+'Base Fleet Plan'!AQ136-AQ79</f>
        <v>0</v>
      </c>
      <c r="AR92" s="1">
        <f>'Base Fleet Plan'!AR123+'Base Fleet Plan'!AR136-AR79</f>
        <v>0</v>
      </c>
      <c r="AS92" s="1">
        <f>'Base Fleet Plan'!AS123+'Base Fleet Plan'!AS136-AS79</f>
        <v>0</v>
      </c>
      <c r="AT92" s="1">
        <f>'Base Fleet Plan'!AT123+'Base Fleet Plan'!AT136-AT79</f>
        <v>0</v>
      </c>
      <c r="AU92" s="1">
        <f>'Base Fleet Plan'!AU123+'Base Fleet Plan'!AU136-AU79</f>
        <v>0</v>
      </c>
      <c r="AV92" s="16"/>
    </row>
    <row r="93" spans="4:48">
      <c r="D93" s="1" t="s">
        <v>191</v>
      </c>
      <c r="F93" s="4" t="s">
        <v>169</v>
      </c>
      <c r="H93" s="17"/>
      <c r="I93" s="1">
        <f>'Base Fleet Plan'!I124+'Base Fleet Plan'!I137-I80</f>
        <v>401</v>
      </c>
      <c r="J93" s="1">
        <f>'Base Fleet Plan'!J124+'Base Fleet Plan'!J137-J80</f>
        <v>401</v>
      </c>
      <c r="K93" s="1">
        <f>'Base Fleet Plan'!K124+'Base Fleet Plan'!K137-K80</f>
        <v>401</v>
      </c>
      <c r="L93" s="1">
        <f>'Base Fleet Plan'!L124+'Base Fleet Plan'!L137-L80</f>
        <v>401</v>
      </c>
      <c r="M93" s="1">
        <f>'Base Fleet Plan'!M124+'Base Fleet Plan'!M137-M80</f>
        <v>401</v>
      </c>
      <c r="N93" s="1">
        <f>'Base Fleet Plan'!N124+'Base Fleet Plan'!N137-N80</f>
        <v>401</v>
      </c>
      <c r="O93" s="1">
        <f>'Base Fleet Plan'!O124+'Base Fleet Plan'!O137-O80</f>
        <v>441</v>
      </c>
      <c r="P93" s="1">
        <f>'Base Fleet Plan'!P124+'Base Fleet Plan'!P137-P80</f>
        <v>441</v>
      </c>
      <c r="Q93" s="1">
        <f>'Base Fleet Plan'!Q124+'Base Fleet Plan'!Q137-Q80</f>
        <v>442</v>
      </c>
      <c r="R93" s="1">
        <f>'Base Fleet Plan'!R124+'Base Fleet Plan'!R137-R80</f>
        <v>442</v>
      </c>
      <c r="S93" s="1">
        <f>'Base Fleet Plan'!S124+'Base Fleet Plan'!S137-S80</f>
        <v>439</v>
      </c>
      <c r="T93" s="1">
        <f>'Base Fleet Plan'!T124+'Base Fleet Plan'!T137-T80</f>
        <v>439</v>
      </c>
      <c r="U93" s="1">
        <f>'Base Fleet Plan'!U124+'Base Fleet Plan'!U137-U80</f>
        <v>435</v>
      </c>
      <c r="V93" s="1">
        <f>'Base Fleet Plan'!V124+'Base Fleet Plan'!V137-V80</f>
        <v>422</v>
      </c>
      <c r="W93" s="1">
        <f>'Base Fleet Plan'!W124+'Base Fleet Plan'!W137-W80</f>
        <v>411</v>
      </c>
      <c r="X93" s="1">
        <f>'Base Fleet Plan'!X124+'Base Fleet Plan'!X137-X80</f>
        <v>400</v>
      </c>
      <c r="Y93" s="1">
        <f>'Base Fleet Plan'!Y124+'Base Fleet Plan'!Y137-Y80</f>
        <v>412</v>
      </c>
      <c r="Z93" s="1">
        <f>'Base Fleet Plan'!Z124+'Base Fleet Plan'!Z137-Z80</f>
        <v>364</v>
      </c>
      <c r="AA93" s="1">
        <f>'Base Fleet Plan'!AA124+'Base Fleet Plan'!AA137-AA80</f>
        <v>317</v>
      </c>
      <c r="AB93" s="1">
        <f>'Base Fleet Plan'!AB124+'Base Fleet Plan'!AB137-AB80</f>
        <v>268</v>
      </c>
      <c r="AC93" s="1">
        <f>'Base Fleet Plan'!AC124+'Base Fleet Plan'!AC137-AC80</f>
        <v>220</v>
      </c>
      <c r="AD93" s="1">
        <f>'Base Fleet Plan'!AD124+'Base Fleet Plan'!AD137-AD80</f>
        <v>171</v>
      </c>
      <c r="AE93" s="1">
        <f>'Base Fleet Plan'!AE124+'Base Fleet Plan'!AE137-AE80</f>
        <v>74</v>
      </c>
      <c r="AF93" s="1">
        <f>'Base Fleet Plan'!AF124+'Base Fleet Plan'!AF137-AF80</f>
        <v>0</v>
      </c>
      <c r="AG93" s="1">
        <f>'Base Fleet Plan'!AG124+'Base Fleet Plan'!AG137-AG80</f>
        <v>0</v>
      </c>
      <c r="AH93" s="1">
        <f>'Base Fleet Plan'!AH124+'Base Fleet Plan'!AH137-AH80</f>
        <v>0</v>
      </c>
      <c r="AI93" s="1">
        <f>'Base Fleet Plan'!AI124+'Base Fleet Plan'!AI137-AI80</f>
        <v>0</v>
      </c>
      <c r="AJ93" s="1">
        <f>'Base Fleet Plan'!AJ124+'Base Fleet Plan'!AJ137-AJ80</f>
        <v>0</v>
      </c>
      <c r="AK93" s="1">
        <f>'Base Fleet Plan'!AK124+'Base Fleet Plan'!AK137-AK80</f>
        <v>0</v>
      </c>
      <c r="AL93" s="1">
        <f>'Base Fleet Plan'!AL124+'Base Fleet Plan'!AL137-AL80</f>
        <v>0</v>
      </c>
      <c r="AM93" s="1">
        <f>'Base Fleet Plan'!AM124+'Base Fleet Plan'!AM137-AM80</f>
        <v>0</v>
      </c>
      <c r="AN93" s="1">
        <f>'Base Fleet Plan'!AN124+'Base Fleet Plan'!AN137-AN80</f>
        <v>0</v>
      </c>
      <c r="AO93" s="1">
        <f>'Base Fleet Plan'!AO124+'Base Fleet Plan'!AO137-AO80</f>
        <v>0</v>
      </c>
      <c r="AP93" s="1">
        <f>'Base Fleet Plan'!AP124+'Base Fleet Plan'!AP137-AP80</f>
        <v>0</v>
      </c>
      <c r="AQ93" s="1">
        <f>'Base Fleet Plan'!AQ124+'Base Fleet Plan'!AQ137-AQ80</f>
        <v>0</v>
      </c>
      <c r="AR93" s="1">
        <f>'Base Fleet Plan'!AR124+'Base Fleet Plan'!AR137-AR80</f>
        <v>0</v>
      </c>
      <c r="AS93" s="1">
        <f>'Base Fleet Plan'!AS124+'Base Fleet Plan'!AS137-AS80</f>
        <v>0</v>
      </c>
      <c r="AT93" s="1">
        <f>'Base Fleet Plan'!AT124+'Base Fleet Plan'!AT137-AT80</f>
        <v>0</v>
      </c>
      <c r="AU93" s="1">
        <f>'Base Fleet Plan'!AU124+'Base Fleet Plan'!AU137-AU80</f>
        <v>0</v>
      </c>
      <c r="AV93" s="16"/>
    </row>
    <row r="94" spans="4:48">
      <c r="D94" s="1" t="s">
        <v>192</v>
      </c>
      <c r="F94" s="4" t="s">
        <v>169</v>
      </c>
      <c r="H94" s="17"/>
      <c r="I94" s="1">
        <f>'Base Fleet Plan'!I125+'Base Fleet Plan'!I138-I81</f>
        <v>401</v>
      </c>
      <c r="J94" s="1">
        <f>'Base Fleet Plan'!J125+'Base Fleet Plan'!J138-J81</f>
        <v>401</v>
      </c>
      <c r="K94" s="1">
        <f>'Base Fleet Plan'!K125+'Base Fleet Plan'!K138-K81</f>
        <v>401</v>
      </c>
      <c r="L94" s="1">
        <f>'Base Fleet Plan'!L125+'Base Fleet Plan'!L138-L81</f>
        <v>401</v>
      </c>
      <c r="M94" s="1">
        <f>'Base Fleet Plan'!M125+'Base Fleet Plan'!M138-M81</f>
        <v>401</v>
      </c>
      <c r="N94" s="1">
        <f>'Base Fleet Plan'!N125+'Base Fleet Plan'!N138-N81</f>
        <v>401</v>
      </c>
      <c r="O94" s="1">
        <f>'Base Fleet Plan'!O125+'Base Fleet Plan'!O138-O81</f>
        <v>401</v>
      </c>
      <c r="P94" s="1">
        <f>'Base Fleet Plan'!P125+'Base Fleet Plan'!P138-P81</f>
        <v>441</v>
      </c>
      <c r="Q94" s="1">
        <f>'Base Fleet Plan'!Q125+'Base Fleet Plan'!Q138-Q81</f>
        <v>441</v>
      </c>
      <c r="R94" s="1">
        <f>'Base Fleet Plan'!R125+'Base Fleet Plan'!R138-R81</f>
        <v>442</v>
      </c>
      <c r="S94" s="1">
        <f>'Base Fleet Plan'!S125+'Base Fleet Plan'!S138-S81</f>
        <v>442</v>
      </c>
      <c r="T94" s="1">
        <f>'Base Fleet Plan'!T125+'Base Fleet Plan'!T138-T81</f>
        <v>439</v>
      </c>
      <c r="U94" s="1">
        <f>'Base Fleet Plan'!U125+'Base Fleet Plan'!U138-U81</f>
        <v>439</v>
      </c>
      <c r="V94" s="1">
        <f>'Base Fleet Plan'!V125+'Base Fleet Plan'!V138-V81</f>
        <v>435</v>
      </c>
      <c r="W94" s="1">
        <f>'Base Fleet Plan'!W125+'Base Fleet Plan'!W138-W81</f>
        <v>422</v>
      </c>
      <c r="X94" s="1">
        <f>'Base Fleet Plan'!X125+'Base Fleet Plan'!X138-X81</f>
        <v>411</v>
      </c>
      <c r="Y94" s="1">
        <f>'Base Fleet Plan'!Y125+'Base Fleet Plan'!Y138-Y81</f>
        <v>400</v>
      </c>
      <c r="Z94" s="1">
        <f>'Base Fleet Plan'!Z125+'Base Fleet Plan'!Z138-Z81</f>
        <v>412</v>
      </c>
      <c r="AA94" s="1">
        <f>'Base Fleet Plan'!AA125+'Base Fleet Plan'!AA138-AA81</f>
        <v>364</v>
      </c>
      <c r="AB94" s="1">
        <f>'Base Fleet Plan'!AB125+'Base Fleet Plan'!AB138-AB81</f>
        <v>317</v>
      </c>
      <c r="AC94" s="1">
        <f>'Base Fleet Plan'!AC125+'Base Fleet Plan'!AC138-AC81</f>
        <v>268</v>
      </c>
      <c r="AD94" s="1">
        <f>'Base Fleet Plan'!AD125+'Base Fleet Plan'!AD138-AD81</f>
        <v>220</v>
      </c>
      <c r="AE94" s="1">
        <f>'Base Fleet Plan'!AE125+'Base Fleet Plan'!AE138-AE81</f>
        <v>171</v>
      </c>
      <c r="AF94" s="1">
        <f>'Base Fleet Plan'!AF125+'Base Fleet Plan'!AF138-AF81</f>
        <v>74</v>
      </c>
      <c r="AG94" s="1">
        <f>'Base Fleet Plan'!AG125+'Base Fleet Plan'!AG138-AG81</f>
        <v>0</v>
      </c>
      <c r="AH94" s="1">
        <f>'Base Fleet Plan'!AH125+'Base Fleet Plan'!AH138-AH81</f>
        <v>0</v>
      </c>
      <c r="AI94" s="1">
        <f>'Base Fleet Plan'!AI125+'Base Fleet Plan'!AI138-AI81</f>
        <v>0</v>
      </c>
      <c r="AJ94" s="1">
        <f>'Base Fleet Plan'!AJ125+'Base Fleet Plan'!AJ138-AJ81</f>
        <v>0</v>
      </c>
      <c r="AK94" s="1">
        <f>'Base Fleet Plan'!AK125+'Base Fleet Plan'!AK138-AK81</f>
        <v>0</v>
      </c>
      <c r="AL94" s="1">
        <f>'Base Fleet Plan'!AL125+'Base Fleet Plan'!AL138-AL81</f>
        <v>0</v>
      </c>
      <c r="AM94" s="1">
        <f>'Base Fleet Plan'!AM125+'Base Fleet Plan'!AM138-AM81</f>
        <v>0</v>
      </c>
      <c r="AN94" s="1">
        <f>'Base Fleet Plan'!AN125+'Base Fleet Plan'!AN138-AN81</f>
        <v>0</v>
      </c>
      <c r="AO94" s="1">
        <f>'Base Fleet Plan'!AO125+'Base Fleet Plan'!AO138-AO81</f>
        <v>0</v>
      </c>
      <c r="AP94" s="1">
        <f>'Base Fleet Plan'!AP125+'Base Fleet Plan'!AP138-AP81</f>
        <v>0</v>
      </c>
      <c r="AQ94" s="1">
        <f>'Base Fleet Plan'!AQ125+'Base Fleet Plan'!AQ138-AQ81</f>
        <v>0</v>
      </c>
      <c r="AR94" s="1">
        <f>'Base Fleet Plan'!AR125+'Base Fleet Plan'!AR138-AR81</f>
        <v>0</v>
      </c>
      <c r="AS94" s="1">
        <f>'Base Fleet Plan'!AS125+'Base Fleet Plan'!AS138-AS81</f>
        <v>0</v>
      </c>
      <c r="AT94" s="1">
        <f>'Base Fleet Plan'!AT125+'Base Fleet Plan'!AT138-AT81</f>
        <v>0</v>
      </c>
      <c r="AU94" s="1">
        <f>'Base Fleet Plan'!AU125+'Base Fleet Plan'!AU138-AU81</f>
        <v>0</v>
      </c>
      <c r="AV94" s="16"/>
    </row>
    <row r="95" spans="4:48">
      <c r="D95" s="1" t="s">
        <v>193</v>
      </c>
      <c r="F95" s="4" t="s">
        <v>169</v>
      </c>
      <c r="H95" s="17"/>
      <c r="I95" s="1">
        <f>'Base Fleet Plan'!I126+'Base Fleet Plan'!I139-I82</f>
        <v>401</v>
      </c>
      <c r="J95" s="1">
        <f>'Base Fleet Plan'!J126+'Base Fleet Plan'!J139-J82</f>
        <v>401</v>
      </c>
      <c r="K95" s="1">
        <f>'Base Fleet Plan'!K126+'Base Fleet Plan'!K139-K82</f>
        <v>401</v>
      </c>
      <c r="L95" s="1">
        <f>'Base Fleet Plan'!L126+'Base Fleet Plan'!L139-L82</f>
        <v>401</v>
      </c>
      <c r="M95" s="1">
        <f>'Base Fleet Plan'!M126+'Base Fleet Plan'!M139-M82</f>
        <v>401</v>
      </c>
      <c r="N95" s="1">
        <f>'Base Fleet Plan'!N126+'Base Fleet Plan'!N139-N82</f>
        <v>401</v>
      </c>
      <c r="O95" s="1">
        <f>'Base Fleet Plan'!O126+'Base Fleet Plan'!O139-O82</f>
        <v>401</v>
      </c>
      <c r="P95" s="1">
        <f>'Base Fleet Plan'!P126+'Base Fleet Plan'!P139-P82</f>
        <v>401</v>
      </c>
      <c r="Q95" s="1">
        <f>'Base Fleet Plan'!Q126+'Base Fleet Plan'!Q139-Q82</f>
        <v>441</v>
      </c>
      <c r="R95" s="1">
        <f>'Base Fleet Plan'!R126+'Base Fleet Plan'!R139-R82</f>
        <v>441</v>
      </c>
      <c r="S95" s="1">
        <f>'Base Fleet Plan'!S126+'Base Fleet Plan'!S139-S82</f>
        <v>442</v>
      </c>
      <c r="T95" s="1">
        <f>'Base Fleet Plan'!T126+'Base Fleet Plan'!T139-T82</f>
        <v>442</v>
      </c>
      <c r="U95" s="1">
        <f>'Base Fleet Plan'!U126+'Base Fleet Plan'!U139-U82</f>
        <v>439</v>
      </c>
      <c r="V95" s="1">
        <f>'Base Fleet Plan'!V126+'Base Fleet Plan'!V139-V82</f>
        <v>439</v>
      </c>
      <c r="W95" s="1">
        <f>'Base Fleet Plan'!W126+'Base Fleet Plan'!W139-W82</f>
        <v>435</v>
      </c>
      <c r="X95" s="1">
        <f>'Base Fleet Plan'!X126+'Base Fleet Plan'!X139-X82</f>
        <v>422</v>
      </c>
      <c r="Y95" s="1">
        <f>'Base Fleet Plan'!Y126+'Base Fleet Plan'!Y139-Y82</f>
        <v>411</v>
      </c>
      <c r="Z95" s="1">
        <f>'Base Fleet Plan'!Z126+'Base Fleet Plan'!Z139-Z82</f>
        <v>400</v>
      </c>
      <c r="AA95" s="1">
        <f>'Base Fleet Plan'!AA126+'Base Fleet Plan'!AA139-AA82</f>
        <v>412</v>
      </c>
      <c r="AB95" s="1">
        <f>'Base Fleet Plan'!AB126+'Base Fleet Plan'!AB139-AB82</f>
        <v>364</v>
      </c>
      <c r="AC95" s="1">
        <f>'Base Fleet Plan'!AC126+'Base Fleet Plan'!AC139-AC82</f>
        <v>317</v>
      </c>
      <c r="AD95" s="1">
        <f>'Base Fleet Plan'!AD126+'Base Fleet Plan'!AD139-AD82</f>
        <v>268</v>
      </c>
      <c r="AE95" s="1">
        <f>'Base Fleet Plan'!AE126+'Base Fleet Plan'!AE139-AE82</f>
        <v>220</v>
      </c>
      <c r="AF95" s="1">
        <f>'Base Fleet Plan'!AF126+'Base Fleet Plan'!AF139-AF82</f>
        <v>171</v>
      </c>
      <c r="AG95" s="1">
        <f>'Base Fleet Plan'!AG126+'Base Fleet Plan'!AG139-AG82</f>
        <v>74</v>
      </c>
      <c r="AH95" s="1">
        <f>'Base Fleet Plan'!AH126+'Base Fleet Plan'!AH139-AH82</f>
        <v>0</v>
      </c>
      <c r="AI95" s="1">
        <f>'Base Fleet Plan'!AI126+'Base Fleet Plan'!AI139-AI82</f>
        <v>0</v>
      </c>
      <c r="AJ95" s="1">
        <f>'Base Fleet Plan'!AJ126+'Base Fleet Plan'!AJ139-AJ82</f>
        <v>0</v>
      </c>
      <c r="AK95" s="1">
        <f>'Base Fleet Plan'!AK126+'Base Fleet Plan'!AK139-AK82</f>
        <v>0</v>
      </c>
      <c r="AL95" s="1">
        <f>'Base Fleet Plan'!AL126+'Base Fleet Plan'!AL139-AL82</f>
        <v>0</v>
      </c>
      <c r="AM95" s="1">
        <f>'Base Fleet Plan'!AM126+'Base Fleet Plan'!AM139-AM82</f>
        <v>0</v>
      </c>
      <c r="AN95" s="1">
        <f>'Base Fleet Plan'!AN126+'Base Fleet Plan'!AN139-AN82</f>
        <v>0</v>
      </c>
      <c r="AO95" s="1">
        <f>'Base Fleet Plan'!AO126+'Base Fleet Plan'!AO139-AO82</f>
        <v>0</v>
      </c>
      <c r="AP95" s="1">
        <f>'Base Fleet Plan'!AP126+'Base Fleet Plan'!AP139-AP82</f>
        <v>0</v>
      </c>
      <c r="AQ95" s="1">
        <f>'Base Fleet Plan'!AQ126+'Base Fleet Plan'!AQ139-AQ82</f>
        <v>0</v>
      </c>
      <c r="AR95" s="1">
        <f>'Base Fleet Plan'!AR126+'Base Fleet Plan'!AR139-AR82</f>
        <v>0</v>
      </c>
      <c r="AS95" s="1">
        <f>'Base Fleet Plan'!AS126+'Base Fleet Plan'!AS139-AS82</f>
        <v>0</v>
      </c>
      <c r="AT95" s="1">
        <f>'Base Fleet Plan'!AT126+'Base Fleet Plan'!AT139-AT82</f>
        <v>0</v>
      </c>
      <c r="AU95" s="1">
        <f>'Base Fleet Plan'!AU126+'Base Fleet Plan'!AU139-AU82</f>
        <v>0</v>
      </c>
      <c r="AV95" s="16"/>
    </row>
    <row r="96" spans="4:48">
      <c r="D96" s="1" t="s">
        <v>194</v>
      </c>
      <c r="F96" s="4" t="s">
        <v>169</v>
      </c>
      <c r="H96" s="17"/>
      <c r="I96" s="1">
        <f>'Base Fleet Plan'!I127+'Base Fleet Plan'!I140-I83</f>
        <v>401</v>
      </c>
      <c r="J96" s="1">
        <f>'Base Fleet Plan'!J127+'Base Fleet Plan'!J140-J83</f>
        <v>401</v>
      </c>
      <c r="K96" s="1">
        <f>'Base Fleet Plan'!K127+'Base Fleet Plan'!K140-K83</f>
        <v>401</v>
      </c>
      <c r="L96" s="1">
        <f>'Base Fleet Plan'!L127+'Base Fleet Plan'!L140-L83</f>
        <v>401</v>
      </c>
      <c r="M96" s="1">
        <f>'Base Fleet Plan'!M127+'Base Fleet Plan'!M140-M83</f>
        <v>401</v>
      </c>
      <c r="N96" s="1">
        <f>'Base Fleet Plan'!N127+'Base Fleet Plan'!N140-N83</f>
        <v>401</v>
      </c>
      <c r="O96" s="1">
        <f>'Base Fleet Plan'!O127+'Base Fleet Plan'!O140-O83</f>
        <v>401</v>
      </c>
      <c r="P96" s="1">
        <f>'Base Fleet Plan'!P127+'Base Fleet Plan'!P140-P83</f>
        <v>401</v>
      </c>
      <c r="Q96" s="1">
        <f>'Base Fleet Plan'!Q127+'Base Fleet Plan'!Q140-Q83</f>
        <v>401</v>
      </c>
      <c r="R96" s="1">
        <f>'Base Fleet Plan'!R127+'Base Fleet Plan'!R140-R83</f>
        <v>441</v>
      </c>
      <c r="S96" s="1">
        <f>'Base Fleet Plan'!S127+'Base Fleet Plan'!S140-S83</f>
        <v>441</v>
      </c>
      <c r="T96" s="1">
        <f>'Base Fleet Plan'!T127+'Base Fleet Plan'!T140-T83</f>
        <v>442</v>
      </c>
      <c r="U96" s="1">
        <f>'Base Fleet Plan'!U127+'Base Fleet Plan'!U140-U83</f>
        <v>442</v>
      </c>
      <c r="V96" s="1">
        <f>'Base Fleet Plan'!V127+'Base Fleet Plan'!V140-V83</f>
        <v>439</v>
      </c>
      <c r="W96" s="1">
        <f>'Base Fleet Plan'!W127+'Base Fleet Plan'!W140-W83</f>
        <v>439</v>
      </c>
      <c r="X96" s="1">
        <f>'Base Fleet Plan'!X127+'Base Fleet Plan'!X140-X83</f>
        <v>435</v>
      </c>
      <c r="Y96" s="1">
        <f>'Base Fleet Plan'!Y127+'Base Fleet Plan'!Y140-Y83</f>
        <v>422</v>
      </c>
      <c r="Z96" s="1">
        <f>'Base Fleet Plan'!Z127+'Base Fleet Plan'!Z140-Z83</f>
        <v>411</v>
      </c>
      <c r="AA96" s="1">
        <f>'Base Fleet Plan'!AA127+'Base Fleet Plan'!AA140-AA83</f>
        <v>400</v>
      </c>
      <c r="AB96" s="1">
        <f>'Base Fleet Plan'!AB127+'Base Fleet Plan'!AB140-AB83</f>
        <v>412</v>
      </c>
      <c r="AC96" s="1">
        <f>'Base Fleet Plan'!AC127+'Base Fleet Plan'!AC140-AC83</f>
        <v>364</v>
      </c>
      <c r="AD96" s="1">
        <f>'Base Fleet Plan'!AD127+'Base Fleet Plan'!AD140-AD83</f>
        <v>317</v>
      </c>
      <c r="AE96" s="1">
        <f>'Base Fleet Plan'!AE127+'Base Fleet Plan'!AE140-AE83</f>
        <v>268</v>
      </c>
      <c r="AF96" s="1">
        <f>'Base Fleet Plan'!AF127+'Base Fleet Plan'!AF140-AF83</f>
        <v>220</v>
      </c>
      <c r="AG96" s="1">
        <f>'Base Fleet Plan'!AG127+'Base Fleet Plan'!AG140-AG83</f>
        <v>171</v>
      </c>
      <c r="AH96" s="1">
        <f>'Base Fleet Plan'!AH127+'Base Fleet Plan'!AH140-AH83</f>
        <v>74</v>
      </c>
      <c r="AI96" s="1">
        <f>'Base Fleet Plan'!AI127+'Base Fleet Plan'!AI140-AI83</f>
        <v>0</v>
      </c>
      <c r="AJ96" s="1">
        <f>'Base Fleet Plan'!AJ127+'Base Fleet Plan'!AJ140-AJ83</f>
        <v>0</v>
      </c>
      <c r="AK96" s="1">
        <f>'Base Fleet Plan'!AK127+'Base Fleet Plan'!AK140-AK83</f>
        <v>0</v>
      </c>
      <c r="AL96" s="1">
        <f>'Base Fleet Plan'!AL127+'Base Fleet Plan'!AL140-AL83</f>
        <v>0</v>
      </c>
      <c r="AM96" s="1">
        <f>'Base Fleet Plan'!AM127+'Base Fleet Plan'!AM140-AM83</f>
        <v>0</v>
      </c>
      <c r="AN96" s="1">
        <f>'Base Fleet Plan'!AN127+'Base Fleet Plan'!AN140-AN83</f>
        <v>0</v>
      </c>
      <c r="AO96" s="1">
        <f>'Base Fleet Plan'!AO127+'Base Fleet Plan'!AO140-AO83</f>
        <v>0</v>
      </c>
      <c r="AP96" s="1">
        <f>'Base Fleet Plan'!AP127+'Base Fleet Plan'!AP140-AP83</f>
        <v>0</v>
      </c>
      <c r="AQ96" s="1">
        <f>'Base Fleet Plan'!AQ127+'Base Fleet Plan'!AQ140-AQ83</f>
        <v>0</v>
      </c>
      <c r="AR96" s="1">
        <f>'Base Fleet Plan'!AR127+'Base Fleet Plan'!AR140-AR83</f>
        <v>0</v>
      </c>
      <c r="AS96" s="1">
        <f>'Base Fleet Plan'!AS127+'Base Fleet Plan'!AS140-AS83</f>
        <v>0</v>
      </c>
      <c r="AT96" s="1">
        <f>'Base Fleet Plan'!AT127+'Base Fleet Plan'!AT140-AT83</f>
        <v>0</v>
      </c>
      <c r="AU96" s="1">
        <f>'Base Fleet Plan'!AU127+'Base Fleet Plan'!AU140-AU83</f>
        <v>0</v>
      </c>
      <c r="AV96" s="16"/>
    </row>
    <row r="97" spans="4:48">
      <c r="D97" s="1" t="s">
        <v>195</v>
      </c>
      <c r="F97" s="4" t="s">
        <v>169</v>
      </c>
      <c r="H97" s="17"/>
      <c r="I97" s="1">
        <f>'Base Fleet Plan'!I128+'Base Fleet Plan'!I141-I84</f>
        <v>400</v>
      </c>
      <c r="J97" s="1">
        <f>'Base Fleet Plan'!J128+'Base Fleet Plan'!J141-J84</f>
        <v>401</v>
      </c>
      <c r="K97" s="1">
        <f>'Base Fleet Plan'!K128+'Base Fleet Plan'!K141-K84</f>
        <v>401</v>
      </c>
      <c r="L97" s="1">
        <f>'Base Fleet Plan'!L128+'Base Fleet Plan'!L141-L84</f>
        <v>401</v>
      </c>
      <c r="M97" s="1">
        <f>'Base Fleet Plan'!M128+'Base Fleet Plan'!M141-M84</f>
        <v>401</v>
      </c>
      <c r="N97" s="1">
        <f>'Base Fleet Plan'!N128+'Base Fleet Plan'!N141-N84</f>
        <v>401</v>
      </c>
      <c r="O97" s="1">
        <f>'Base Fleet Plan'!O128+'Base Fleet Plan'!O141-O84</f>
        <v>401</v>
      </c>
      <c r="P97" s="1">
        <f>'Base Fleet Plan'!P128+'Base Fleet Plan'!P141-P84</f>
        <v>401</v>
      </c>
      <c r="Q97" s="1">
        <f>'Base Fleet Plan'!Q128+'Base Fleet Plan'!Q141-Q84</f>
        <v>401</v>
      </c>
      <c r="R97" s="1">
        <f>'Base Fleet Plan'!R128+'Base Fleet Plan'!R141-R84</f>
        <v>401</v>
      </c>
      <c r="S97" s="1">
        <f>'Base Fleet Plan'!S128+'Base Fleet Plan'!S141-S84</f>
        <v>441</v>
      </c>
      <c r="T97" s="1">
        <f>'Base Fleet Plan'!T128+'Base Fleet Plan'!T141-T84</f>
        <v>441</v>
      </c>
      <c r="U97" s="1">
        <f>'Base Fleet Plan'!U128+'Base Fleet Plan'!U141-U84</f>
        <v>442</v>
      </c>
      <c r="V97" s="1">
        <f>'Base Fleet Plan'!V128+'Base Fleet Plan'!V141-V84</f>
        <v>442</v>
      </c>
      <c r="W97" s="1">
        <f>'Base Fleet Plan'!W128+'Base Fleet Plan'!W141-W84</f>
        <v>439</v>
      </c>
      <c r="X97" s="1">
        <f>'Base Fleet Plan'!X128+'Base Fleet Plan'!X141-X84</f>
        <v>439</v>
      </c>
      <c r="Y97" s="1">
        <f>'Base Fleet Plan'!Y128+'Base Fleet Plan'!Y141-Y84</f>
        <v>435</v>
      </c>
      <c r="Z97" s="1">
        <f>'Base Fleet Plan'!Z128+'Base Fleet Plan'!Z141-Z84</f>
        <v>422</v>
      </c>
      <c r="AA97" s="1">
        <f>'Base Fleet Plan'!AA128+'Base Fleet Plan'!AA141-AA84</f>
        <v>411</v>
      </c>
      <c r="AB97" s="1">
        <f>'Base Fleet Plan'!AB128+'Base Fleet Plan'!AB141-AB84</f>
        <v>400</v>
      </c>
      <c r="AC97" s="1">
        <f>'Base Fleet Plan'!AC128+'Base Fleet Plan'!AC141-AC84</f>
        <v>412</v>
      </c>
      <c r="AD97" s="1">
        <f>'Base Fleet Plan'!AD128+'Base Fleet Plan'!AD141-AD84</f>
        <v>364</v>
      </c>
      <c r="AE97" s="1">
        <f>'Base Fleet Plan'!AE128+'Base Fleet Plan'!AE141-AE84</f>
        <v>317</v>
      </c>
      <c r="AF97" s="1">
        <f>'Base Fleet Plan'!AF128+'Base Fleet Plan'!AF141-AF84</f>
        <v>268</v>
      </c>
      <c r="AG97" s="1">
        <f>'Base Fleet Plan'!AG128+'Base Fleet Plan'!AG141-AG84</f>
        <v>220</v>
      </c>
      <c r="AH97" s="1">
        <f>'Base Fleet Plan'!AH128+'Base Fleet Plan'!AH141-AH84</f>
        <v>171</v>
      </c>
      <c r="AI97" s="1">
        <f>'Base Fleet Plan'!AI128+'Base Fleet Plan'!AI141-AI84</f>
        <v>74</v>
      </c>
      <c r="AJ97" s="1">
        <f>'Base Fleet Plan'!AJ128+'Base Fleet Plan'!AJ141-AJ84</f>
        <v>0</v>
      </c>
      <c r="AK97" s="1">
        <f>'Base Fleet Plan'!AK128+'Base Fleet Plan'!AK141-AK84</f>
        <v>0</v>
      </c>
      <c r="AL97" s="1">
        <f>'Base Fleet Plan'!AL128+'Base Fleet Plan'!AL141-AL84</f>
        <v>0</v>
      </c>
      <c r="AM97" s="1">
        <f>'Base Fleet Plan'!AM128+'Base Fleet Plan'!AM141-AM84</f>
        <v>0</v>
      </c>
      <c r="AN97" s="1">
        <f>'Base Fleet Plan'!AN128+'Base Fleet Plan'!AN141-AN84</f>
        <v>0</v>
      </c>
      <c r="AO97" s="1">
        <f>'Base Fleet Plan'!AO128+'Base Fleet Plan'!AO141-AO84</f>
        <v>0</v>
      </c>
      <c r="AP97" s="1">
        <f>'Base Fleet Plan'!AP128+'Base Fleet Plan'!AP141-AP84</f>
        <v>0</v>
      </c>
      <c r="AQ97" s="1">
        <f>'Base Fleet Plan'!AQ128+'Base Fleet Plan'!AQ141-AQ84</f>
        <v>0</v>
      </c>
      <c r="AR97" s="1">
        <f>'Base Fleet Plan'!AR128+'Base Fleet Plan'!AR141-AR84</f>
        <v>0</v>
      </c>
      <c r="AS97" s="1">
        <f>'Base Fleet Plan'!AS128+'Base Fleet Plan'!AS141-AS84</f>
        <v>0</v>
      </c>
      <c r="AT97" s="1">
        <f>'Base Fleet Plan'!AT128+'Base Fleet Plan'!AT141-AT84</f>
        <v>0</v>
      </c>
      <c r="AU97" s="1">
        <f>'Base Fleet Plan'!AU128+'Base Fleet Plan'!AU141-AU84</f>
        <v>0</v>
      </c>
      <c r="AV97" s="16"/>
    </row>
    <row r="98" spans="4:48">
      <c r="H98" s="17"/>
      <c r="AV98" s="16"/>
    </row>
    <row r="99" spans="4:48">
      <c r="D99" s="1" t="s">
        <v>196</v>
      </c>
      <c r="F99" s="65" t="s">
        <v>169</v>
      </c>
      <c r="H99" s="17"/>
      <c r="I99" s="50">
        <f>SUM(I88:I97)</f>
        <v>4009</v>
      </c>
      <c r="J99" s="50">
        <f t="shared" ref="J99:AU99" si="28">SUM(J88:J97)</f>
        <v>4050</v>
      </c>
      <c r="K99" s="50">
        <f t="shared" si="28"/>
        <v>4090</v>
      </c>
      <c r="L99" s="50">
        <f t="shared" si="28"/>
        <v>4131</v>
      </c>
      <c r="M99" s="50">
        <f t="shared" si="28"/>
        <v>4172</v>
      </c>
      <c r="N99" s="50">
        <f t="shared" si="28"/>
        <v>4210</v>
      </c>
      <c r="O99" s="50">
        <f t="shared" si="28"/>
        <v>4248</v>
      </c>
      <c r="P99" s="50">
        <f t="shared" si="28"/>
        <v>4282</v>
      </c>
      <c r="Q99" s="50">
        <f t="shared" si="28"/>
        <v>4303</v>
      </c>
      <c r="R99" s="50">
        <f t="shared" si="28"/>
        <v>4313</v>
      </c>
      <c r="S99" s="50">
        <f t="shared" si="28"/>
        <v>4312</v>
      </c>
      <c r="T99" s="50">
        <f t="shared" si="28"/>
        <v>4283</v>
      </c>
      <c r="U99" s="50">
        <f t="shared" si="28"/>
        <v>4206</v>
      </c>
      <c r="V99" s="50">
        <f t="shared" si="28"/>
        <v>4081</v>
      </c>
      <c r="W99" s="50">
        <f t="shared" si="28"/>
        <v>3907</v>
      </c>
      <c r="X99" s="50">
        <f t="shared" si="28"/>
        <v>3688</v>
      </c>
      <c r="Y99" s="50">
        <f t="shared" si="28"/>
        <v>3420</v>
      </c>
      <c r="Z99" s="50">
        <f t="shared" si="28"/>
        <v>3059</v>
      </c>
      <c r="AA99" s="50">
        <f t="shared" si="28"/>
        <v>2637</v>
      </c>
      <c r="AB99" s="50">
        <f t="shared" si="28"/>
        <v>2226</v>
      </c>
      <c r="AC99" s="50">
        <f t="shared" si="28"/>
        <v>1826</v>
      </c>
      <c r="AD99" s="50">
        <f t="shared" si="28"/>
        <v>1414</v>
      </c>
      <c r="AE99" s="50">
        <f t="shared" si="28"/>
        <v>1050</v>
      </c>
      <c r="AF99" s="50">
        <f t="shared" si="28"/>
        <v>733</v>
      </c>
      <c r="AG99" s="50">
        <f t="shared" si="28"/>
        <v>465</v>
      </c>
      <c r="AH99" s="50">
        <f t="shared" si="28"/>
        <v>245</v>
      </c>
      <c r="AI99" s="50">
        <f t="shared" si="28"/>
        <v>74</v>
      </c>
      <c r="AJ99" s="50">
        <f t="shared" si="28"/>
        <v>0</v>
      </c>
      <c r="AK99" s="50">
        <f t="shared" si="28"/>
        <v>0</v>
      </c>
      <c r="AL99" s="50">
        <f t="shared" si="28"/>
        <v>0</v>
      </c>
      <c r="AM99" s="50">
        <f t="shared" si="28"/>
        <v>0</v>
      </c>
      <c r="AN99" s="50">
        <f t="shared" si="28"/>
        <v>0</v>
      </c>
      <c r="AO99" s="50">
        <f t="shared" si="28"/>
        <v>0</v>
      </c>
      <c r="AP99" s="50">
        <f t="shared" si="28"/>
        <v>0</v>
      </c>
      <c r="AQ99" s="50">
        <f t="shared" si="28"/>
        <v>0</v>
      </c>
      <c r="AR99" s="50">
        <f t="shared" si="28"/>
        <v>0</v>
      </c>
      <c r="AS99" s="50">
        <f t="shared" si="28"/>
        <v>0</v>
      </c>
      <c r="AT99" s="50">
        <f t="shared" si="28"/>
        <v>0</v>
      </c>
      <c r="AU99" s="50">
        <f t="shared" si="28"/>
        <v>0</v>
      </c>
      <c r="AV99" s="16"/>
    </row>
    <row r="100" spans="4:48">
      <c r="H100" s="17"/>
      <c r="AV100" s="16"/>
    </row>
    <row r="101" spans="4:48">
      <c r="D101" s="58" t="s">
        <v>78</v>
      </c>
      <c r="E101" s="57"/>
      <c r="F101" s="59" t="s">
        <v>150</v>
      </c>
      <c r="H101" s="17"/>
      <c r="AV101" s="16"/>
    </row>
    <row r="102" spans="4:48">
      <c r="D102" s="6"/>
      <c r="E102" s="53"/>
      <c r="F102" s="35"/>
      <c r="H102" s="17"/>
      <c r="AV102" s="16"/>
    </row>
    <row r="103" spans="4:48">
      <c r="D103" s="1" t="s">
        <v>279</v>
      </c>
      <c r="E103" s="1"/>
      <c r="F103" s="4" t="s">
        <v>169</v>
      </c>
      <c r="H103" s="17"/>
      <c r="I103" s="1">
        <f>ROUND(I$9*'Base Fleet Plan'!I$179,0)</f>
        <v>0</v>
      </c>
      <c r="J103" s="1">
        <f>ROUND(J$9*'Base Fleet Plan'!J$179,0)</f>
        <v>0</v>
      </c>
      <c r="K103" s="1">
        <f>ROUND(K$9*'Base Fleet Plan'!K$179,0)</f>
        <v>0</v>
      </c>
      <c r="L103" s="1">
        <f>ROUND(L$9*'Base Fleet Plan'!L$179,0)</f>
        <v>0</v>
      </c>
      <c r="M103" s="1">
        <f>ROUND(M$9*'Base Fleet Plan'!M$179,0)</f>
        <v>0</v>
      </c>
      <c r="N103" s="1">
        <f>ROUND(N$9*'Base Fleet Plan'!N$179,0)</f>
        <v>10</v>
      </c>
      <c r="O103" s="1">
        <f>ROUND(O$9*'Base Fleet Plan'!O$179,0)</f>
        <v>10</v>
      </c>
      <c r="P103" s="1">
        <f>ROUND(P$9*'Base Fleet Plan'!P$179,0)</f>
        <v>20</v>
      </c>
      <c r="Q103" s="1">
        <f>ROUND(Q$9*'Base Fleet Plan'!Q$179,0)</f>
        <v>49</v>
      </c>
      <c r="R103" s="1">
        <f>ROUND(R$9*'Base Fleet Plan'!R$179,0)</f>
        <v>74</v>
      </c>
      <c r="S103" s="1">
        <f>ROUND(S$9*'Base Fleet Plan'!S$179,0)</f>
        <v>98</v>
      </c>
      <c r="T103" s="1">
        <f>ROUND(T$9*'Base Fleet Plan'!T$179,0)</f>
        <v>161</v>
      </c>
      <c r="U103" s="1">
        <f>ROUND(U$9*'Base Fleet Plan'!U$179,0)</f>
        <v>269</v>
      </c>
      <c r="V103" s="1">
        <f>ROUND(V$9*'Base Fleet Plan'!V$179,0)</f>
        <v>377</v>
      </c>
      <c r="W103" s="1">
        <f>ROUND(W$9*'Base Fleet Plan'!W$179,0)</f>
        <v>486</v>
      </c>
      <c r="X103" s="1">
        <f>ROUND(X$9*'Base Fleet Plan'!X$179,0)</f>
        <v>595</v>
      </c>
      <c r="Y103" s="1">
        <f>ROUND(Y$9*'Base Fleet Plan'!Y$179,0)</f>
        <v>704</v>
      </c>
      <c r="Z103" s="1">
        <f>ROUND(Z$9*'Base Fleet Plan'!Z$179,0)</f>
        <v>922</v>
      </c>
      <c r="AA103" s="1">
        <f>ROUND(AA$9*'Base Fleet Plan'!AA$179,0)</f>
        <v>1087</v>
      </c>
      <c r="AB103" s="1">
        <f>ROUND(AB$9*'Base Fleet Plan'!AB$179,0)</f>
        <v>1089</v>
      </c>
      <c r="AC103" s="1">
        <f>ROUND(AC$9*'Base Fleet Plan'!AC$179,0)</f>
        <v>1091</v>
      </c>
      <c r="AD103" s="1">
        <f>ROUND(AD$9*'Base Fleet Plan'!AD$179,0)</f>
        <v>1184</v>
      </c>
      <c r="AE103" s="1">
        <f>ROUND(AE$9*'Base Fleet Plan'!AE$179,0)</f>
        <v>1184</v>
      </c>
      <c r="AF103" s="1">
        <f>ROUND(AF$9*'Base Fleet Plan'!AF$179,0)</f>
        <v>1188</v>
      </c>
      <c r="AG103" s="1">
        <f>ROUND(AG$9*'Base Fleet Plan'!AG$179,0)</f>
        <v>1191</v>
      </c>
      <c r="AH103" s="1">
        <f>ROUND(AH$9*'Base Fleet Plan'!AH$179,0)</f>
        <v>1195</v>
      </c>
      <c r="AI103" s="1">
        <f>ROUND(AI$9*'Base Fleet Plan'!AI$179,0)</f>
        <v>1196</v>
      </c>
      <c r="AJ103" s="1">
        <f>ROUND(AJ$9*'Base Fleet Plan'!AJ$179,0)</f>
        <v>1200</v>
      </c>
      <c r="AK103" s="1">
        <f>ROUND(AK$9*'Base Fleet Plan'!AK$179,0)</f>
        <v>1203</v>
      </c>
      <c r="AL103" s="1">
        <f>ROUND(AL$9*'Base Fleet Plan'!AL$179,0)</f>
        <v>1206</v>
      </c>
      <c r="AM103" s="1">
        <f>ROUND(AM$9*'Base Fleet Plan'!AM$179,0)</f>
        <v>1210</v>
      </c>
      <c r="AN103" s="1">
        <f>ROUND(AN$9*'Base Fleet Plan'!AN$179,0)</f>
        <v>1303</v>
      </c>
      <c r="AO103" s="1">
        <f>ROUND(AO$9*'Base Fleet Plan'!AO$179,0)</f>
        <v>1305</v>
      </c>
      <c r="AP103" s="1">
        <f>ROUND(AP$9*'Base Fleet Plan'!AP$179,0)</f>
        <v>1310</v>
      </c>
      <c r="AQ103" s="1">
        <f>ROUND(AQ$9*'Base Fleet Plan'!AQ$179,0)</f>
        <v>1314</v>
      </c>
      <c r="AR103" s="1">
        <f>ROUND(AR$9*'Base Fleet Plan'!AR$179,0)</f>
        <v>1320</v>
      </c>
      <c r="AS103" s="1">
        <f>ROUND(AS$9*'Base Fleet Plan'!AS$179,0)</f>
        <v>1321</v>
      </c>
      <c r="AT103" s="1">
        <f>ROUND(AT$9*'Base Fleet Plan'!AT$179,0)</f>
        <v>1327</v>
      </c>
      <c r="AU103" s="1">
        <f>ROUND(AU$9*'Base Fleet Plan'!AU$179,0)</f>
        <v>1332</v>
      </c>
      <c r="AV103" s="16"/>
    </row>
    <row r="104" spans="4:48">
      <c r="D104" s="6"/>
      <c r="E104" s="53"/>
      <c r="F104" s="35"/>
      <c r="H104" s="17"/>
      <c r="AV104" s="16"/>
    </row>
    <row r="105" spans="4:48">
      <c r="D105" s="1" t="s">
        <v>280</v>
      </c>
      <c r="E105" s="1"/>
      <c r="F105" s="4" t="s">
        <v>169</v>
      </c>
      <c r="H105" s="17"/>
      <c r="I105" s="63">
        <f>I103+H114</f>
        <v>0</v>
      </c>
      <c r="J105" s="50">
        <f>J103</f>
        <v>0</v>
      </c>
      <c r="K105" s="50">
        <f t="shared" ref="K105:AU105" si="29">K103</f>
        <v>0</v>
      </c>
      <c r="L105" s="50">
        <f t="shared" si="29"/>
        <v>0</v>
      </c>
      <c r="M105" s="50">
        <f t="shared" si="29"/>
        <v>0</v>
      </c>
      <c r="N105" s="50">
        <f t="shared" si="29"/>
        <v>10</v>
      </c>
      <c r="O105" s="50">
        <f t="shared" si="29"/>
        <v>10</v>
      </c>
      <c r="P105" s="50">
        <f t="shared" si="29"/>
        <v>20</v>
      </c>
      <c r="Q105" s="50">
        <f t="shared" si="29"/>
        <v>49</v>
      </c>
      <c r="R105" s="50">
        <f t="shared" si="29"/>
        <v>74</v>
      </c>
      <c r="S105" s="50">
        <f t="shared" si="29"/>
        <v>98</v>
      </c>
      <c r="T105" s="50">
        <f t="shared" si="29"/>
        <v>161</v>
      </c>
      <c r="U105" s="50">
        <f t="shared" si="29"/>
        <v>269</v>
      </c>
      <c r="V105" s="50">
        <f t="shared" si="29"/>
        <v>377</v>
      </c>
      <c r="W105" s="50">
        <f t="shared" si="29"/>
        <v>486</v>
      </c>
      <c r="X105" s="50">
        <f t="shared" si="29"/>
        <v>595</v>
      </c>
      <c r="Y105" s="50">
        <f t="shared" si="29"/>
        <v>704</v>
      </c>
      <c r="Z105" s="50">
        <f t="shared" si="29"/>
        <v>922</v>
      </c>
      <c r="AA105" s="50">
        <f t="shared" si="29"/>
        <v>1087</v>
      </c>
      <c r="AB105" s="50">
        <f t="shared" si="29"/>
        <v>1089</v>
      </c>
      <c r="AC105" s="50">
        <f t="shared" si="29"/>
        <v>1091</v>
      </c>
      <c r="AD105" s="50">
        <f t="shared" si="29"/>
        <v>1184</v>
      </c>
      <c r="AE105" s="50">
        <f t="shared" si="29"/>
        <v>1184</v>
      </c>
      <c r="AF105" s="50">
        <f t="shared" si="29"/>
        <v>1188</v>
      </c>
      <c r="AG105" s="50">
        <f t="shared" si="29"/>
        <v>1191</v>
      </c>
      <c r="AH105" s="50">
        <f t="shared" si="29"/>
        <v>1195</v>
      </c>
      <c r="AI105" s="50">
        <f t="shared" si="29"/>
        <v>1196</v>
      </c>
      <c r="AJ105" s="50">
        <f t="shared" si="29"/>
        <v>1200</v>
      </c>
      <c r="AK105" s="50">
        <f t="shared" si="29"/>
        <v>1203</v>
      </c>
      <c r="AL105" s="50">
        <f t="shared" si="29"/>
        <v>1206</v>
      </c>
      <c r="AM105" s="50">
        <f t="shared" si="29"/>
        <v>1210</v>
      </c>
      <c r="AN105" s="50">
        <f t="shared" si="29"/>
        <v>1303</v>
      </c>
      <c r="AO105" s="50">
        <f t="shared" si="29"/>
        <v>1305</v>
      </c>
      <c r="AP105" s="50">
        <f t="shared" si="29"/>
        <v>1310</v>
      </c>
      <c r="AQ105" s="50">
        <f t="shared" si="29"/>
        <v>1314</v>
      </c>
      <c r="AR105" s="50">
        <f t="shared" si="29"/>
        <v>1320</v>
      </c>
      <c r="AS105" s="50">
        <f t="shared" si="29"/>
        <v>1321</v>
      </c>
      <c r="AT105" s="50">
        <f t="shared" si="29"/>
        <v>1327</v>
      </c>
      <c r="AU105" s="50">
        <f t="shared" si="29"/>
        <v>1332</v>
      </c>
      <c r="AV105" s="16"/>
    </row>
    <row r="106" spans="4:48">
      <c r="D106" s="1" t="s">
        <v>281</v>
      </c>
      <c r="E106" s="1"/>
      <c r="F106" s="4" t="s">
        <v>169</v>
      </c>
      <c r="H106" s="17"/>
      <c r="I106" s="63">
        <v>0</v>
      </c>
      <c r="J106" s="50">
        <f>I105</f>
        <v>0</v>
      </c>
      <c r="K106" s="50">
        <f t="shared" ref="K106:Z114" si="30">J105</f>
        <v>0</v>
      </c>
      <c r="L106" s="50">
        <f t="shared" si="30"/>
        <v>0</v>
      </c>
      <c r="M106" s="50">
        <f t="shared" si="30"/>
        <v>0</v>
      </c>
      <c r="N106" s="50">
        <f t="shared" si="30"/>
        <v>0</v>
      </c>
      <c r="O106" s="50">
        <f t="shared" si="30"/>
        <v>10</v>
      </c>
      <c r="P106" s="50">
        <f t="shared" si="30"/>
        <v>10</v>
      </c>
      <c r="Q106" s="50">
        <f t="shared" si="30"/>
        <v>20</v>
      </c>
      <c r="R106" s="50">
        <f t="shared" si="30"/>
        <v>49</v>
      </c>
      <c r="S106" s="50">
        <f t="shared" si="30"/>
        <v>74</v>
      </c>
      <c r="T106" s="50">
        <f t="shared" si="30"/>
        <v>98</v>
      </c>
      <c r="U106" s="50">
        <f t="shared" si="30"/>
        <v>161</v>
      </c>
      <c r="V106" s="50">
        <f t="shared" si="30"/>
        <v>269</v>
      </c>
      <c r="W106" s="50">
        <f t="shared" si="30"/>
        <v>377</v>
      </c>
      <c r="X106" s="50">
        <f t="shared" si="30"/>
        <v>486</v>
      </c>
      <c r="Y106" s="50">
        <f t="shared" si="30"/>
        <v>595</v>
      </c>
      <c r="Z106" s="50">
        <f t="shared" si="30"/>
        <v>704</v>
      </c>
      <c r="AA106" s="50">
        <f t="shared" ref="AA106:AP114" si="31">Z105</f>
        <v>922</v>
      </c>
      <c r="AB106" s="50">
        <f t="shared" si="31"/>
        <v>1087</v>
      </c>
      <c r="AC106" s="50">
        <f t="shared" si="31"/>
        <v>1089</v>
      </c>
      <c r="AD106" s="50">
        <f t="shared" si="31"/>
        <v>1091</v>
      </c>
      <c r="AE106" s="50">
        <f t="shared" si="31"/>
        <v>1184</v>
      </c>
      <c r="AF106" s="50">
        <f t="shared" si="31"/>
        <v>1184</v>
      </c>
      <c r="AG106" s="50">
        <f t="shared" si="31"/>
        <v>1188</v>
      </c>
      <c r="AH106" s="50">
        <f t="shared" si="31"/>
        <v>1191</v>
      </c>
      <c r="AI106" s="50">
        <f t="shared" si="31"/>
        <v>1195</v>
      </c>
      <c r="AJ106" s="50">
        <f t="shared" si="31"/>
        <v>1196</v>
      </c>
      <c r="AK106" s="50">
        <f t="shared" si="31"/>
        <v>1200</v>
      </c>
      <c r="AL106" s="50">
        <f t="shared" si="31"/>
        <v>1203</v>
      </c>
      <c r="AM106" s="50">
        <f t="shared" si="31"/>
        <v>1206</v>
      </c>
      <c r="AN106" s="50">
        <f t="shared" si="31"/>
        <v>1210</v>
      </c>
      <c r="AO106" s="50">
        <f t="shared" si="31"/>
        <v>1303</v>
      </c>
      <c r="AP106" s="50">
        <f t="shared" si="31"/>
        <v>1305</v>
      </c>
      <c r="AQ106" s="50">
        <f t="shared" ref="AQ106:AU114" si="32">AP105</f>
        <v>1310</v>
      </c>
      <c r="AR106" s="50">
        <f t="shared" si="32"/>
        <v>1314</v>
      </c>
      <c r="AS106" s="50">
        <f t="shared" si="32"/>
        <v>1320</v>
      </c>
      <c r="AT106" s="50">
        <f t="shared" si="32"/>
        <v>1321</v>
      </c>
      <c r="AU106" s="50">
        <f t="shared" si="32"/>
        <v>1327</v>
      </c>
      <c r="AV106" s="16"/>
    </row>
    <row r="107" spans="4:48">
      <c r="D107" s="1" t="s">
        <v>282</v>
      </c>
      <c r="E107" s="1"/>
      <c r="F107" s="4" t="s">
        <v>169</v>
      </c>
      <c r="H107" s="17"/>
      <c r="I107" s="63">
        <v>0</v>
      </c>
      <c r="J107" s="50">
        <f t="shared" ref="J107:Y114" si="33">I106</f>
        <v>0</v>
      </c>
      <c r="K107" s="50">
        <f t="shared" si="33"/>
        <v>0</v>
      </c>
      <c r="L107" s="50">
        <f t="shared" si="33"/>
        <v>0</v>
      </c>
      <c r="M107" s="50">
        <f t="shared" si="33"/>
        <v>0</v>
      </c>
      <c r="N107" s="50">
        <f t="shared" si="33"/>
        <v>0</v>
      </c>
      <c r="O107" s="50">
        <f t="shared" si="33"/>
        <v>0</v>
      </c>
      <c r="P107" s="50">
        <f t="shared" si="33"/>
        <v>10</v>
      </c>
      <c r="Q107" s="50">
        <f t="shared" si="33"/>
        <v>10</v>
      </c>
      <c r="R107" s="50">
        <f t="shared" si="33"/>
        <v>20</v>
      </c>
      <c r="S107" s="50">
        <f t="shared" si="33"/>
        <v>49</v>
      </c>
      <c r="T107" s="50">
        <f t="shared" si="33"/>
        <v>74</v>
      </c>
      <c r="U107" s="50">
        <f t="shared" si="33"/>
        <v>98</v>
      </c>
      <c r="V107" s="50">
        <f t="shared" si="33"/>
        <v>161</v>
      </c>
      <c r="W107" s="50">
        <f t="shared" si="33"/>
        <v>269</v>
      </c>
      <c r="X107" s="50">
        <f t="shared" si="33"/>
        <v>377</v>
      </c>
      <c r="Y107" s="50">
        <f t="shared" si="33"/>
        <v>486</v>
      </c>
      <c r="Z107" s="50">
        <f t="shared" si="30"/>
        <v>595</v>
      </c>
      <c r="AA107" s="50">
        <f t="shared" si="31"/>
        <v>704</v>
      </c>
      <c r="AB107" s="50">
        <f t="shared" si="31"/>
        <v>922</v>
      </c>
      <c r="AC107" s="50">
        <f t="shared" si="31"/>
        <v>1087</v>
      </c>
      <c r="AD107" s="50">
        <f t="shared" si="31"/>
        <v>1089</v>
      </c>
      <c r="AE107" s="50">
        <f t="shared" si="31"/>
        <v>1091</v>
      </c>
      <c r="AF107" s="50">
        <f t="shared" si="31"/>
        <v>1184</v>
      </c>
      <c r="AG107" s="50">
        <f t="shared" si="31"/>
        <v>1184</v>
      </c>
      <c r="AH107" s="50">
        <f t="shared" si="31"/>
        <v>1188</v>
      </c>
      <c r="AI107" s="50">
        <f t="shared" si="31"/>
        <v>1191</v>
      </c>
      <c r="AJ107" s="50">
        <f t="shared" si="31"/>
        <v>1195</v>
      </c>
      <c r="AK107" s="50">
        <f t="shared" si="31"/>
        <v>1196</v>
      </c>
      <c r="AL107" s="50">
        <f t="shared" si="31"/>
        <v>1200</v>
      </c>
      <c r="AM107" s="50">
        <f t="shared" si="31"/>
        <v>1203</v>
      </c>
      <c r="AN107" s="50">
        <f t="shared" si="31"/>
        <v>1206</v>
      </c>
      <c r="AO107" s="50">
        <f t="shared" si="31"/>
        <v>1210</v>
      </c>
      <c r="AP107" s="50">
        <f t="shared" si="31"/>
        <v>1303</v>
      </c>
      <c r="AQ107" s="50">
        <f t="shared" si="32"/>
        <v>1305</v>
      </c>
      <c r="AR107" s="50">
        <f t="shared" si="32"/>
        <v>1310</v>
      </c>
      <c r="AS107" s="50">
        <f t="shared" si="32"/>
        <v>1314</v>
      </c>
      <c r="AT107" s="50">
        <f t="shared" si="32"/>
        <v>1320</v>
      </c>
      <c r="AU107" s="50">
        <f t="shared" si="32"/>
        <v>1321</v>
      </c>
      <c r="AV107" s="16"/>
    </row>
    <row r="108" spans="4:48">
      <c r="D108" s="1" t="s">
        <v>283</v>
      </c>
      <c r="E108" s="1"/>
      <c r="F108" s="4" t="s">
        <v>169</v>
      </c>
      <c r="H108" s="17"/>
      <c r="I108" s="63">
        <v>0</v>
      </c>
      <c r="J108" s="50">
        <f t="shared" si="33"/>
        <v>0</v>
      </c>
      <c r="K108" s="50">
        <f t="shared" si="33"/>
        <v>0</v>
      </c>
      <c r="L108" s="50">
        <f t="shared" si="33"/>
        <v>0</v>
      </c>
      <c r="M108" s="50">
        <f t="shared" si="33"/>
        <v>0</v>
      </c>
      <c r="N108" s="50">
        <f t="shared" si="33"/>
        <v>0</v>
      </c>
      <c r="O108" s="50">
        <f t="shared" si="33"/>
        <v>0</v>
      </c>
      <c r="P108" s="50">
        <f t="shared" si="33"/>
        <v>0</v>
      </c>
      <c r="Q108" s="50">
        <f t="shared" si="33"/>
        <v>10</v>
      </c>
      <c r="R108" s="50">
        <f t="shared" si="33"/>
        <v>10</v>
      </c>
      <c r="S108" s="50">
        <f t="shared" si="33"/>
        <v>20</v>
      </c>
      <c r="T108" s="50">
        <f t="shared" si="33"/>
        <v>49</v>
      </c>
      <c r="U108" s="50">
        <f t="shared" si="33"/>
        <v>74</v>
      </c>
      <c r="V108" s="50">
        <f t="shared" si="33"/>
        <v>98</v>
      </c>
      <c r="W108" s="50">
        <f t="shared" si="33"/>
        <v>161</v>
      </c>
      <c r="X108" s="50">
        <f t="shared" si="33"/>
        <v>269</v>
      </c>
      <c r="Y108" s="50">
        <f t="shared" si="33"/>
        <v>377</v>
      </c>
      <c r="Z108" s="50">
        <f t="shared" si="30"/>
        <v>486</v>
      </c>
      <c r="AA108" s="50">
        <f t="shared" si="31"/>
        <v>595</v>
      </c>
      <c r="AB108" s="50">
        <f t="shared" si="31"/>
        <v>704</v>
      </c>
      <c r="AC108" s="50">
        <f t="shared" si="31"/>
        <v>922</v>
      </c>
      <c r="AD108" s="50">
        <f t="shared" si="31"/>
        <v>1087</v>
      </c>
      <c r="AE108" s="50">
        <f t="shared" si="31"/>
        <v>1089</v>
      </c>
      <c r="AF108" s="50">
        <f t="shared" si="31"/>
        <v>1091</v>
      </c>
      <c r="AG108" s="50">
        <f t="shared" si="31"/>
        <v>1184</v>
      </c>
      <c r="AH108" s="50">
        <f t="shared" si="31"/>
        <v>1184</v>
      </c>
      <c r="AI108" s="50">
        <f t="shared" si="31"/>
        <v>1188</v>
      </c>
      <c r="AJ108" s="50">
        <f t="shared" si="31"/>
        <v>1191</v>
      </c>
      <c r="AK108" s="50">
        <f t="shared" si="31"/>
        <v>1195</v>
      </c>
      <c r="AL108" s="50">
        <f t="shared" si="31"/>
        <v>1196</v>
      </c>
      <c r="AM108" s="50">
        <f t="shared" si="31"/>
        <v>1200</v>
      </c>
      <c r="AN108" s="50">
        <f t="shared" si="31"/>
        <v>1203</v>
      </c>
      <c r="AO108" s="50">
        <f t="shared" si="31"/>
        <v>1206</v>
      </c>
      <c r="AP108" s="50">
        <f t="shared" si="31"/>
        <v>1210</v>
      </c>
      <c r="AQ108" s="50">
        <f t="shared" si="32"/>
        <v>1303</v>
      </c>
      <c r="AR108" s="50">
        <f t="shared" si="32"/>
        <v>1305</v>
      </c>
      <c r="AS108" s="50">
        <f t="shared" si="32"/>
        <v>1310</v>
      </c>
      <c r="AT108" s="50">
        <f t="shared" si="32"/>
        <v>1314</v>
      </c>
      <c r="AU108" s="50">
        <f t="shared" si="32"/>
        <v>1320</v>
      </c>
      <c r="AV108" s="16"/>
    </row>
    <row r="109" spans="4:48">
      <c r="D109" s="1" t="s">
        <v>284</v>
      </c>
      <c r="E109" s="1"/>
      <c r="F109" s="4" t="s">
        <v>169</v>
      </c>
      <c r="H109" s="17"/>
      <c r="I109" s="63">
        <v>0</v>
      </c>
      <c r="J109" s="50">
        <f t="shared" si="33"/>
        <v>0</v>
      </c>
      <c r="K109" s="50">
        <f t="shared" si="33"/>
        <v>0</v>
      </c>
      <c r="L109" s="50">
        <f t="shared" si="33"/>
        <v>0</v>
      </c>
      <c r="M109" s="50">
        <f t="shared" si="33"/>
        <v>0</v>
      </c>
      <c r="N109" s="50">
        <f t="shared" si="33"/>
        <v>0</v>
      </c>
      <c r="O109" s="50">
        <f t="shared" si="33"/>
        <v>0</v>
      </c>
      <c r="P109" s="50">
        <f t="shared" si="33"/>
        <v>0</v>
      </c>
      <c r="Q109" s="50">
        <f t="shared" si="33"/>
        <v>0</v>
      </c>
      <c r="R109" s="50">
        <f t="shared" si="33"/>
        <v>10</v>
      </c>
      <c r="S109" s="50">
        <f t="shared" si="33"/>
        <v>10</v>
      </c>
      <c r="T109" s="50">
        <f t="shared" si="33"/>
        <v>20</v>
      </c>
      <c r="U109" s="50">
        <f t="shared" si="33"/>
        <v>49</v>
      </c>
      <c r="V109" s="50">
        <f t="shared" si="33"/>
        <v>74</v>
      </c>
      <c r="W109" s="50">
        <f t="shared" si="33"/>
        <v>98</v>
      </c>
      <c r="X109" s="50">
        <f t="shared" si="33"/>
        <v>161</v>
      </c>
      <c r="Y109" s="50">
        <f t="shared" si="33"/>
        <v>269</v>
      </c>
      <c r="Z109" s="50">
        <f t="shared" si="30"/>
        <v>377</v>
      </c>
      <c r="AA109" s="50">
        <f t="shared" si="31"/>
        <v>486</v>
      </c>
      <c r="AB109" s="50">
        <f t="shared" si="31"/>
        <v>595</v>
      </c>
      <c r="AC109" s="50">
        <f t="shared" si="31"/>
        <v>704</v>
      </c>
      <c r="AD109" s="50">
        <f t="shared" si="31"/>
        <v>922</v>
      </c>
      <c r="AE109" s="50">
        <f t="shared" si="31"/>
        <v>1087</v>
      </c>
      <c r="AF109" s="50">
        <f t="shared" si="31"/>
        <v>1089</v>
      </c>
      <c r="AG109" s="50">
        <f t="shared" si="31"/>
        <v>1091</v>
      </c>
      <c r="AH109" s="50">
        <f t="shared" si="31"/>
        <v>1184</v>
      </c>
      <c r="AI109" s="50">
        <f t="shared" si="31"/>
        <v>1184</v>
      </c>
      <c r="AJ109" s="50">
        <f t="shared" si="31"/>
        <v>1188</v>
      </c>
      <c r="AK109" s="50">
        <f t="shared" si="31"/>
        <v>1191</v>
      </c>
      <c r="AL109" s="50">
        <f t="shared" si="31"/>
        <v>1195</v>
      </c>
      <c r="AM109" s="50">
        <f t="shared" si="31"/>
        <v>1196</v>
      </c>
      <c r="AN109" s="50">
        <f t="shared" si="31"/>
        <v>1200</v>
      </c>
      <c r="AO109" s="50">
        <f t="shared" si="31"/>
        <v>1203</v>
      </c>
      <c r="AP109" s="50">
        <f t="shared" si="31"/>
        <v>1206</v>
      </c>
      <c r="AQ109" s="50">
        <f t="shared" si="32"/>
        <v>1210</v>
      </c>
      <c r="AR109" s="50">
        <f t="shared" si="32"/>
        <v>1303</v>
      </c>
      <c r="AS109" s="50">
        <f t="shared" si="32"/>
        <v>1305</v>
      </c>
      <c r="AT109" s="50">
        <f t="shared" si="32"/>
        <v>1310</v>
      </c>
      <c r="AU109" s="50">
        <f t="shared" si="32"/>
        <v>1314</v>
      </c>
      <c r="AV109" s="16"/>
    </row>
    <row r="110" spans="4:48">
      <c r="D110" s="1" t="s">
        <v>285</v>
      </c>
      <c r="E110" s="1"/>
      <c r="F110" s="4" t="s">
        <v>169</v>
      </c>
      <c r="H110" s="17"/>
      <c r="I110" s="63">
        <v>0</v>
      </c>
      <c r="J110" s="50">
        <f t="shared" si="33"/>
        <v>0</v>
      </c>
      <c r="K110" s="50">
        <f t="shared" si="33"/>
        <v>0</v>
      </c>
      <c r="L110" s="50">
        <f t="shared" si="33"/>
        <v>0</v>
      </c>
      <c r="M110" s="50">
        <f t="shared" si="33"/>
        <v>0</v>
      </c>
      <c r="N110" s="50">
        <f t="shared" si="33"/>
        <v>0</v>
      </c>
      <c r="O110" s="50">
        <f t="shared" si="33"/>
        <v>0</v>
      </c>
      <c r="P110" s="50">
        <f t="shared" si="33"/>
        <v>0</v>
      </c>
      <c r="Q110" s="50">
        <f t="shared" si="33"/>
        <v>0</v>
      </c>
      <c r="R110" s="50">
        <f t="shared" si="33"/>
        <v>0</v>
      </c>
      <c r="S110" s="50">
        <f t="shared" si="33"/>
        <v>10</v>
      </c>
      <c r="T110" s="50">
        <f t="shared" si="33"/>
        <v>10</v>
      </c>
      <c r="U110" s="50">
        <f t="shared" si="33"/>
        <v>20</v>
      </c>
      <c r="V110" s="50">
        <f t="shared" si="33"/>
        <v>49</v>
      </c>
      <c r="W110" s="50">
        <f t="shared" si="33"/>
        <v>74</v>
      </c>
      <c r="X110" s="50">
        <f t="shared" si="33"/>
        <v>98</v>
      </c>
      <c r="Y110" s="50">
        <f t="shared" si="33"/>
        <v>161</v>
      </c>
      <c r="Z110" s="50">
        <f t="shared" si="30"/>
        <v>269</v>
      </c>
      <c r="AA110" s="50">
        <f t="shared" si="31"/>
        <v>377</v>
      </c>
      <c r="AB110" s="50">
        <f t="shared" si="31"/>
        <v>486</v>
      </c>
      <c r="AC110" s="50">
        <f t="shared" si="31"/>
        <v>595</v>
      </c>
      <c r="AD110" s="50">
        <f t="shared" si="31"/>
        <v>704</v>
      </c>
      <c r="AE110" s="50">
        <f t="shared" si="31"/>
        <v>922</v>
      </c>
      <c r="AF110" s="50">
        <f t="shared" si="31"/>
        <v>1087</v>
      </c>
      <c r="AG110" s="50">
        <f t="shared" si="31"/>
        <v>1089</v>
      </c>
      <c r="AH110" s="50">
        <f t="shared" si="31"/>
        <v>1091</v>
      </c>
      <c r="AI110" s="50">
        <f t="shared" si="31"/>
        <v>1184</v>
      </c>
      <c r="AJ110" s="50">
        <f t="shared" si="31"/>
        <v>1184</v>
      </c>
      <c r="AK110" s="50">
        <f t="shared" si="31"/>
        <v>1188</v>
      </c>
      <c r="AL110" s="50">
        <f t="shared" si="31"/>
        <v>1191</v>
      </c>
      <c r="AM110" s="50">
        <f t="shared" si="31"/>
        <v>1195</v>
      </c>
      <c r="AN110" s="50">
        <f t="shared" si="31"/>
        <v>1196</v>
      </c>
      <c r="AO110" s="50">
        <f t="shared" si="31"/>
        <v>1200</v>
      </c>
      <c r="AP110" s="50">
        <f t="shared" si="31"/>
        <v>1203</v>
      </c>
      <c r="AQ110" s="50">
        <f t="shared" si="32"/>
        <v>1206</v>
      </c>
      <c r="AR110" s="50">
        <f t="shared" si="32"/>
        <v>1210</v>
      </c>
      <c r="AS110" s="50">
        <f t="shared" si="32"/>
        <v>1303</v>
      </c>
      <c r="AT110" s="50">
        <f t="shared" si="32"/>
        <v>1305</v>
      </c>
      <c r="AU110" s="50">
        <f t="shared" si="32"/>
        <v>1310</v>
      </c>
      <c r="AV110" s="16"/>
    </row>
    <row r="111" spans="4:48">
      <c r="D111" s="1" t="s">
        <v>286</v>
      </c>
      <c r="E111" s="1"/>
      <c r="F111" s="4" t="s">
        <v>169</v>
      </c>
      <c r="H111" s="17"/>
      <c r="I111" s="63">
        <v>0</v>
      </c>
      <c r="J111" s="50">
        <f t="shared" si="33"/>
        <v>0</v>
      </c>
      <c r="K111" s="50">
        <f t="shared" si="33"/>
        <v>0</v>
      </c>
      <c r="L111" s="50">
        <f t="shared" si="33"/>
        <v>0</v>
      </c>
      <c r="M111" s="50">
        <f t="shared" si="33"/>
        <v>0</v>
      </c>
      <c r="N111" s="50">
        <f t="shared" si="33"/>
        <v>0</v>
      </c>
      <c r="O111" s="50">
        <f t="shared" si="33"/>
        <v>0</v>
      </c>
      <c r="P111" s="50">
        <f t="shared" si="33"/>
        <v>0</v>
      </c>
      <c r="Q111" s="50">
        <f t="shared" si="33"/>
        <v>0</v>
      </c>
      <c r="R111" s="50">
        <f t="shared" si="33"/>
        <v>0</v>
      </c>
      <c r="S111" s="50">
        <f t="shared" si="33"/>
        <v>0</v>
      </c>
      <c r="T111" s="50">
        <f t="shared" si="33"/>
        <v>10</v>
      </c>
      <c r="U111" s="50">
        <f t="shared" si="33"/>
        <v>10</v>
      </c>
      <c r="V111" s="50">
        <f t="shared" si="33"/>
        <v>20</v>
      </c>
      <c r="W111" s="50">
        <f t="shared" si="33"/>
        <v>49</v>
      </c>
      <c r="X111" s="50">
        <f t="shared" si="33"/>
        <v>74</v>
      </c>
      <c r="Y111" s="50">
        <f t="shared" si="33"/>
        <v>98</v>
      </c>
      <c r="Z111" s="50">
        <f t="shared" si="30"/>
        <v>161</v>
      </c>
      <c r="AA111" s="50">
        <f t="shared" si="31"/>
        <v>269</v>
      </c>
      <c r="AB111" s="50">
        <f t="shared" si="31"/>
        <v>377</v>
      </c>
      <c r="AC111" s="50">
        <f t="shared" si="31"/>
        <v>486</v>
      </c>
      <c r="AD111" s="50">
        <f t="shared" si="31"/>
        <v>595</v>
      </c>
      <c r="AE111" s="50">
        <f t="shared" si="31"/>
        <v>704</v>
      </c>
      <c r="AF111" s="50">
        <f t="shared" si="31"/>
        <v>922</v>
      </c>
      <c r="AG111" s="50">
        <f t="shared" si="31"/>
        <v>1087</v>
      </c>
      <c r="AH111" s="50">
        <f t="shared" si="31"/>
        <v>1089</v>
      </c>
      <c r="AI111" s="50">
        <f t="shared" si="31"/>
        <v>1091</v>
      </c>
      <c r="AJ111" s="50">
        <f t="shared" si="31"/>
        <v>1184</v>
      </c>
      <c r="AK111" s="50">
        <f t="shared" si="31"/>
        <v>1184</v>
      </c>
      <c r="AL111" s="50">
        <f t="shared" si="31"/>
        <v>1188</v>
      </c>
      <c r="AM111" s="50">
        <f t="shared" si="31"/>
        <v>1191</v>
      </c>
      <c r="AN111" s="50">
        <f t="shared" si="31"/>
        <v>1195</v>
      </c>
      <c r="AO111" s="50">
        <f t="shared" si="31"/>
        <v>1196</v>
      </c>
      <c r="AP111" s="50">
        <f t="shared" si="31"/>
        <v>1200</v>
      </c>
      <c r="AQ111" s="50">
        <f t="shared" si="32"/>
        <v>1203</v>
      </c>
      <c r="AR111" s="50">
        <f t="shared" si="32"/>
        <v>1206</v>
      </c>
      <c r="AS111" s="50">
        <f t="shared" si="32"/>
        <v>1210</v>
      </c>
      <c r="AT111" s="50">
        <f t="shared" si="32"/>
        <v>1303</v>
      </c>
      <c r="AU111" s="50">
        <f t="shared" si="32"/>
        <v>1305</v>
      </c>
      <c r="AV111" s="16"/>
    </row>
    <row r="112" spans="4:48">
      <c r="D112" s="1" t="s">
        <v>287</v>
      </c>
      <c r="E112" s="1"/>
      <c r="F112" s="4" t="s">
        <v>169</v>
      </c>
      <c r="H112" s="17"/>
      <c r="I112" s="63">
        <v>0</v>
      </c>
      <c r="J112" s="50">
        <f t="shared" si="33"/>
        <v>0</v>
      </c>
      <c r="K112" s="50">
        <f t="shared" si="33"/>
        <v>0</v>
      </c>
      <c r="L112" s="50">
        <f t="shared" si="33"/>
        <v>0</v>
      </c>
      <c r="M112" s="50">
        <f t="shared" si="33"/>
        <v>0</v>
      </c>
      <c r="N112" s="50">
        <f t="shared" si="33"/>
        <v>0</v>
      </c>
      <c r="O112" s="50">
        <f t="shared" si="33"/>
        <v>0</v>
      </c>
      <c r="P112" s="50">
        <f t="shared" si="33"/>
        <v>0</v>
      </c>
      <c r="Q112" s="50">
        <f t="shared" si="33"/>
        <v>0</v>
      </c>
      <c r="R112" s="50">
        <f t="shared" si="33"/>
        <v>0</v>
      </c>
      <c r="S112" s="50">
        <f t="shared" si="33"/>
        <v>0</v>
      </c>
      <c r="T112" s="50">
        <f t="shared" si="33"/>
        <v>0</v>
      </c>
      <c r="U112" s="50">
        <f t="shared" si="33"/>
        <v>10</v>
      </c>
      <c r="V112" s="50">
        <f t="shared" si="33"/>
        <v>10</v>
      </c>
      <c r="W112" s="50">
        <f t="shared" si="33"/>
        <v>20</v>
      </c>
      <c r="X112" s="50">
        <f t="shared" si="33"/>
        <v>49</v>
      </c>
      <c r="Y112" s="50">
        <f t="shared" si="33"/>
        <v>74</v>
      </c>
      <c r="Z112" s="50">
        <f t="shared" si="30"/>
        <v>98</v>
      </c>
      <c r="AA112" s="50">
        <f t="shared" si="31"/>
        <v>161</v>
      </c>
      <c r="AB112" s="50">
        <f t="shared" si="31"/>
        <v>269</v>
      </c>
      <c r="AC112" s="50">
        <f t="shared" si="31"/>
        <v>377</v>
      </c>
      <c r="AD112" s="50">
        <f t="shared" si="31"/>
        <v>486</v>
      </c>
      <c r="AE112" s="50">
        <f t="shared" si="31"/>
        <v>595</v>
      </c>
      <c r="AF112" s="50">
        <f t="shared" si="31"/>
        <v>704</v>
      </c>
      <c r="AG112" s="50">
        <f t="shared" si="31"/>
        <v>922</v>
      </c>
      <c r="AH112" s="50">
        <f t="shared" si="31"/>
        <v>1087</v>
      </c>
      <c r="AI112" s="50">
        <f t="shared" si="31"/>
        <v>1089</v>
      </c>
      <c r="AJ112" s="50">
        <f t="shared" si="31"/>
        <v>1091</v>
      </c>
      <c r="AK112" s="50">
        <f t="shared" si="31"/>
        <v>1184</v>
      </c>
      <c r="AL112" s="50">
        <f t="shared" si="31"/>
        <v>1184</v>
      </c>
      <c r="AM112" s="50">
        <f t="shared" si="31"/>
        <v>1188</v>
      </c>
      <c r="AN112" s="50">
        <f t="shared" si="31"/>
        <v>1191</v>
      </c>
      <c r="AO112" s="50">
        <f t="shared" si="31"/>
        <v>1195</v>
      </c>
      <c r="AP112" s="50">
        <f t="shared" si="31"/>
        <v>1196</v>
      </c>
      <c r="AQ112" s="50">
        <f t="shared" si="32"/>
        <v>1200</v>
      </c>
      <c r="AR112" s="50">
        <f t="shared" si="32"/>
        <v>1203</v>
      </c>
      <c r="AS112" s="50">
        <f t="shared" si="32"/>
        <v>1206</v>
      </c>
      <c r="AT112" s="50">
        <f t="shared" si="32"/>
        <v>1210</v>
      </c>
      <c r="AU112" s="50">
        <f t="shared" si="32"/>
        <v>1303</v>
      </c>
      <c r="AV112" s="16"/>
    </row>
    <row r="113" spans="4:48">
      <c r="D113" s="1" t="s">
        <v>288</v>
      </c>
      <c r="E113" s="1"/>
      <c r="F113" s="4" t="s">
        <v>169</v>
      </c>
      <c r="H113" s="17"/>
      <c r="I113" s="63">
        <v>0</v>
      </c>
      <c r="J113" s="50">
        <f t="shared" si="33"/>
        <v>0</v>
      </c>
      <c r="K113" s="50">
        <f t="shared" si="33"/>
        <v>0</v>
      </c>
      <c r="L113" s="50">
        <f t="shared" si="33"/>
        <v>0</v>
      </c>
      <c r="M113" s="50">
        <f t="shared" si="33"/>
        <v>0</v>
      </c>
      <c r="N113" s="50">
        <f t="shared" si="33"/>
        <v>0</v>
      </c>
      <c r="O113" s="50">
        <f t="shared" si="33"/>
        <v>0</v>
      </c>
      <c r="P113" s="50">
        <f t="shared" si="33"/>
        <v>0</v>
      </c>
      <c r="Q113" s="50">
        <f t="shared" si="33"/>
        <v>0</v>
      </c>
      <c r="R113" s="50">
        <f t="shared" si="33"/>
        <v>0</v>
      </c>
      <c r="S113" s="50">
        <f t="shared" si="33"/>
        <v>0</v>
      </c>
      <c r="T113" s="50">
        <f t="shared" si="33"/>
        <v>0</v>
      </c>
      <c r="U113" s="50">
        <f t="shared" si="33"/>
        <v>0</v>
      </c>
      <c r="V113" s="50">
        <f t="shared" si="33"/>
        <v>10</v>
      </c>
      <c r="W113" s="50">
        <f t="shared" si="33"/>
        <v>10</v>
      </c>
      <c r="X113" s="50">
        <f t="shared" si="33"/>
        <v>20</v>
      </c>
      <c r="Y113" s="50">
        <f t="shared" si="33"/>
        <v>49</v>
      </c>
      <c r="Z113" s="50">
        <f t="shared" si="30"/>
        <v>74</v>
      </c>
      <c r="AA113" s="50">
        <f t="shared" si="31"/>
        <v>98</v>
      </c>
      <c r="AB113" s="50">
        <f t="shared" si="31"/>
        <v>161</v>
      </c>
      <c r="AC113" s="50">
        <f t="shared" si="31"/>
        <v>269</v>
      </c>
      <c r="AD113" s="50">
        <f t="shared" si="31"/>
        <v>377</v>
      </c>
      <c r="AE113" s="50">
        <f t="shared" si="31"/>
        <v>486</v>
      </c>
      <c r="AF113" s="50">
        <f t="shared" si="31"/>
        <v>595</v>
      </c>
      <c r="AG113" s="50">
        <f t="shared" si="31"/>
        <v>704</v>
      </c>
      <c r="AH113" s="50">
        <f t="shared" si="31"/>
        <v>922</v>
      </c>
      <c r="AI113" s="50">
        <f t="shared" si="31"/>
        <v>1087</v>
      </c>
      <c r="AJ113" s="50">
        <f t="shared" si="31"/>
        <v>1089</v>
      </c>
      <c r="AK113" s="50">
        <f t="shared" si="31"/>
        <v>1091</v>
      </c>
      <c r="AL113" s="50">
        <f t="shared" si="31"/>
        <v>1184</v>
      </c>
      <c r="AM113" s="50">
        <f t="shared" si="31"/>
        <v>1184</v>
      </c>
      <c r="AN113" s="50">
        <f t="shared" si="31"/>
        <v>1188</v>
      </c>
      <c r="AO113" s="50">
        <f t="shared" si="31"/>
        <v>1191</v>
      </c>
      <c r="AP113" s="50">
        <f t="shared" si="31"/>
        <v>1195</v>
      </c>
      <c r="AQ113" s="50">
        <f t="shared" si="32"/>
        <v>1196</v>
      </c>
      <c r="AR113" s="50">
        <f t="shared" si="32"/>
        <v>1200</v>
      </c>
      <c r="AS113" s="50">
        <f t="shared" si="32"/>
        <v>1203</v>
      </c>
      <c r="AT113" s="50">
        <f t="shared" si="32"/>
        <v>1206</v>
      </c>
      <c r="AU113" s="50">
        <f t="shared" si="32"/>
        <v>1210</v>
      </c>
      <c r="AV113" s="16"/>
    </row>
    <row r="114" spans="4:48">
      <c r="D114" s="1" t="s">
        <v>289</v>
      </c>
      <c r="E114" s="1"/>
      <c r="F114" s="4" t="s">
        <v>169</v>
      </c>
      <c r="H114" s="17"/>
      <c r="I114" s="63">
        <v>0</v>
      </c>
      <c r="J114" s="50">
        <f t="shared" si="33"/>
        <v>0</v>
      </c>
      <c r="K114" s="50">
        <f t="shared" si="33"/>
        <v>0</v>
      </c>
      <c r="L114" s="50">
        <f t="shared" si="33"/>
        <v>0</v>
      </c>
      <c r="M114" s="50">
        <f t="shared" si="33"/>
        <v>0</v>
      </c>
      <c r="N114" s="50">
        <f t="shared" si="33"/>
        <v>0</v>
      </c>
      <c r="O114" s="50">
        <f t="shared" si="33"/>
        <v>0</v>
      </c>
      <c r="P114" s="50">
        <f t="shared" si="33"/>
        <v>0</v>
      </c>
      <c r="Q114" s="50">
        <f t="shared" si="33"/>
        <v>0</v>
      </c>
      <c r="R114" s="50">
        <f t="shared" si="33"/>
        <v>0</v>
      </c>
      <c r="S114" s="50">
        <f t="shared" si="33"/>
        <v>0</v>
      </c>
      <c r="T114" s="50">
        <f t="shared" si="33"/>
        <v>0</v>
      </c>
      <c r="U114" s="50">
        <f t="shared" si="33"/>
        <v>0</v>
      </c>
      <c r="V114" s="50">
        <f t="shared" si="33"/>
        <v>0</v>
      </c>
      <c r="W114" s="50">
        <f t="shared" si="33"/>
        <v>10</v>
      </c>
      <c r="X114" s="50">
        <f t="shared" si="33"/>
        <v>10</v>
      </c>
      <c r="Y114" s="50">
        <f t="shared" si="33"/>
        <v>20</v>
      </c>
      <c r="Z114" s="50">
        <f t="shared" si="30"/>
        <v>49</v>
      </c>
      <c r="AA114" s="50">
        <f t="shared" si="31"/>
        <v>74</v>
      </c>
      <c r="AB114" s="50">
        <f t="shared" si="31"/>
        <v>98</v>
      </c>
      <c r="AC114" s="50">
        <f t="shared" si="31"/>
        <v>161</v>
      </c>
      <c r="AD114" s="50">
        <f t="shared" si="31"/>
        <v>269</v>
      </c>
      <c r="AE114" s="50">
        <f t="shared" si="31"/>
        <v>377</v>
      </c>
      <c r="AF114" s="50">
        <f t="shared" si="31"/>
        <v>486</v>
      </c>
      <c r="AG114" s="50">
        <f t="shared" si="31"/>
        <v>595</v>
      </c>
      <c r="AH114" s="50">
        <f t="shared" si="31"/>
        <v>704</v>
      </c>
      <c r="AI114" s="50">
        <f t="shared" si="31"/>
        <v>922</v>
      </c>
      <c r="AJ114" s="50">
        <f t="shared" si="31"/>
        <v>1087</v>
      </c>
      <c r="AK114" s="50">
        <f t="shared" si="31"/>
        <v>1089</v>
      </c>
      <c r="AL114" s="50">
        <f t="shared" si="31"/>
        <v>1091</v>
      </c>
      <c r="AM114" s="50">
        <f t="shared" si="31"/>
        <v>1184</v>
      </c>
      <c r="AN114" s="50">
        <f t="shared" si="31"/>
        <v>1184</v>
      </c>
      <c r="AO114" s="50">
        <f t="shared" si="31"/>
        <v>1188</v>
      </c>
      <c r="AP114" s="50">
        <f t="shared" si="31"/>
        <v>1191</v>
      </c>
      <c r="AQ114" s="50">
        <f t="shared" si="32"/>
        <v>1195</v>
      </c>
      <c r="AR114" s="50">
        <f t="shared" si="32"/>
        <v>1196</v>
      </c>
      <c r="AS114" s="50">
        <f t="shared" si="32"/>
        <v>1200</v>
      </c>
      <c r="AT114" s="50">
        <f t="shared" si="32"/>
        <v>1203</v>
      </c>
      <c r="AU114" s="50">
        <f t="shared" si="32"/>
        <v>1206</v>
      </c>
      <c r="AV114" s="16"/>
    </row>
    <row r="115" spans="4:48">
      <c r="H115" s="17"/>
      <c r="AV115" s="16"/>
    </row>
    <row r="116" spans="4:48">
      <c r="D116" s="1" t="s">
        <v>290</v>
      </c>
      <c r="F116" s="4" t="s">
        <v>169</v>
      </c>
      <c r="H116" s="17"/>
      <c r="I116" s="50">
        <f>SUM(I105:I114)</f>
        <v>0</v>
      </c>
      <c r="J116" s="50">
        <f>SUM(J105:J114)</f>
        <v>0</v>
      </c>
      <c r="K116" s="50">
        <f t="shared" ref="K116:AU116" si="34">SUM(K105:K114)</f>
        <v>0</v>
      </c>
      <c r="L116" s="50">
        <f t="shared" si="34"/>
        <v>0</v>
      </c>
      <c r="M116" s="50">
        <f t="shared" si="34"/>
        <v>0</v>
      </c>
      <c r="N116" s="50">
        <f t="shared" si="34"/>
        <v>10</v>
      </c>
      <c r="O116" s="50">
        <f t="shared" si="34"/>
        <v>20</v>
      </c>
      <c r="P116" s="50">
        <f t="shared" si="34"/>
        <v>40</v>
      </c>
      <c r="Q116" s="50">
        <f t="shared" si="34"/>
        <v>89</v>
      </c>
      <c r="R116" s="50">
        <f t="shared" si="34"/>
        <v>163</v>
      </c>
      <c r="S116" s="50">
        <f t="shared" si="34"/>
        <v>261</v>
      </c>
      <c r="T116" s="50">
        <f t="shared" si="34"/>
        <v>422</v>
      </c>
      <c r="U116" s="50">
        <f t="shared" si="34"/>
        <v>691</v>
      </c>
      <c r="V116" s="50">
        <f t="shared" si="34"/>
        <v>1068</v>
      </c>
      <c r="W116" s="50">
        <f t="shared" si="34"/>
        <v>1554</v>
      </c>
      <c r="X116" s="50">
        <f t="shared" si="34"/>
        <v>2139</v>
      </c>
      <c r="Y116" s="50">
        <f t="shared" si="34"/>
        <v>2833</v>
      </c>
      <c r="Z116" s="50">
        <f t="shared" si="34"/>
        <v>3735</v>
      </c>
      <c r="AA116" s="50">
        <f t="shared" si="34"/>
        <v>4773</v>
      </c>
      <c r="AB116" s="50">
        <f t="shared" si="34"/>
        <v>5788</v>
      </c>
      <c r="AC116" s="50">
        <f t="shared" si="34"/>
        <v>6781</v>
      </c>
      <c r="AD116" s="50">
        <f t="shared" si="34"/>
        <v>7804</v>
      </c>
      <c r="AE116" s="50">
        <f t="shared" si="34"/>
        <v>8719</v>
      </c>
      <c r="AF116" s="50">
        <f t="shared" si="34"/>
        <v>9530</v>
      </c>
      <c r="AG116" s="50">
        <f t="shared" si="34"/>
        <v>10235</v>
      </c>
      <c r="AH116" s="50">
        <f t="shared" si="34"/>
        <v>10835</v>
      </c>
      <c r="AI116" s="50">
        <f t="shared" si="34"/>
        <v>11327</v>
      </c>
      <c r="AJ116" s="50">
        <f t="shared" si="34"/>
        <v>11605</v>
      </c>
      <c r="AK116" s="50">
        <f t="shared" si="34"/>
        <v>11721</v>
      </c>
      <c r="AL116" s="50">
        <f t="shared" si="34"/>
        <v>11838</v>
      </c>
      <c r="AM116" s="50">
        <f t="shared" si="34"/>
        <v>11957</v>
      </c>
      <c r="AN116" s="50">
        <f t="shared" si="34"/>
        <v>12076</v>
      </c>
      <c r="AO116" s="50">
        <f t="shared" si="34"/>
        <v>12197</v>
      </c>
      <c r="AP116" s="50">
        <f t="shared" si="34"/>
        <v>12319</v>
      </c>
      <c r="AQ116" s="50">
        <f t="shared" si="34"/>
        <v>12442</v>
      </c>
      <c r="AR116" s="50">
        <f t="shared" si="34"/>
        <v>12567</v>
      </c>
      <c r="AS116" s="50">
        <f t="shared" si="34"/>
        <v>12692</v>
      </c>
      <c r="AT116" s="50">
        <f t="shared" si="34"/>
        <v>12819</v>
      </c>
      <c r="AU116" s="50">
        <f t="shared" si="34"/>
        <v>12948</v>
      </c>
      <c r="AV116" s="16"/>
    </row>
    <row r="117" spans="4:48">
      <c r="H117" s="17"/>
      <c r="AV117" s="16"/>
    </row>
    <row r="118" spans="4:48">
      <c r="D118" s="1" t="s">
        <v>186</v>
      </c>
      <c r="F118" s="4" t="s">
        <v>169</v>
      </c>
      <c r="H118" s="17"/>
      <c r="I118" s="50">
        <f>'Base Fleet Plan'!I151+'Base Fleet Plan'!I164-I105</f>
        <v>887</v>
      </c>
      <c r="J118" s="50">
        <f>'Base Fleet Plan'!J151+'Base Fleet Plan'!J164-J105</f>
        <v>977</v>
      </c>
      <c r="K118" s="50">
        <f>'Base Fleet Plan'!K151+'Base Fleet Plan'!K164-K105</f>
        <v>976</v>
      </c>
      <c r="L118" s="50">
        <f>'Base Fleet Plan'!L151+'Base Fleet Plan'!L164-L105</f>
        <v>978</v>
      </c>
      <c r="M118" s="50">
        <f>'Base Fleet Plan'!M151+'Base Fleet Plan'!M164-M105</f>
        <v>978</v>
      </c>
      <c r="N118" s="50">
        <f>'Base Fleet Plan'!N151+'Base Fleet Plan'!N164-N105</f>
        <v>970</v>
      </c>
      <c r="O118" s="50">
        <f>'Base Fleet Plan'!O151+'Base Fleet Plan'!O164-O105</f>
        <v>970</v>
      </c>
      <c r="P118" s="50">
        <f>'Base Fleet Plan'!P151+'Base Fleet Plan'!P164-P105</f>
        <v>961</v>
      </c>
      <c r="Q118" s="50">
        <f>'Base Fleet Plan'!Q151+'Base Fleet Plan'!Q164-Q105</f>
        <v>933</v>
      </c>
      <c r="R118" s="50">
        <f>'Base Fleet Plan'!R151+'Base Fleet Plan'!R164-R105</f>
        <v>909</v>
      </c>
      <c r="S118" s="50">
        <f>'Base Fleet Plan'!S151+'Base Fleet Plan'!S164-S105</f>
        <v>886</v>
      </c>
      <c r="T118" s="50">
        <f>'Base Fleet Plan'!T151+'Base Fleet Plan'!T164-T105</f>
        <v>914</v>
      </c>
      <c r="U118" s="50">
        <f>'Base Fleet Plan'!U151+'Base Fleet Plan'!U164-U105</f>
        <v>806</v>
      </c>
      <c r="V118" s="50">
        <f>'Base Fleet Plan'!V151+'Base Fleet Plan'!V164-V105</f>
        <v>701</v>
      </c>
      <c r="W118" s="50">
        <f>'Base Fleet Plan'!W151+'Base Fleet Plan'!W164-W105</f>
        <v>593</v>
      </c>
      <c r="X118" s="50">
        <f>'Base Fleet Plan'!X151+'Base Fleet Plan'!X164-X105</f>
        <v>487</v>
      </c>
      <c r="Y118" s="50">
        <f>'Base Fleet Plan'!Y151+'Base Fleet Plan'!Y164-Y105</f>
        <v>379</v>
      </c>
      <c r="Z118" s="50">
        <f>'Base Fleet Plan'!Z151+'Base Fleet Plan'!Z164-Z105</f>
        <v>163</v>
      </c>
      <c r="AA118" s="50">
        <f>'Base Fleet Plan'!AA151+'Base Fleet Plan'!AA164-AA105</f>
        <v>0</v>
      </c>
      <c r="AB118" s="50">
        <f>'Base Fleet Plan'!AB151+'Base Fleet Plan'!AB164-AB105</f>
        <v>0</v>
      </c>
      <c r="AC118" s="50">
        <f>'Base Fleet Plan'!AC151+'Base Fleet Plan'!AC164-AC105</f>
        <v>0</v>
      </c>
      <c r="AD118" s="50">
        <f>'Base Fleet Plan'!AD151+'Base Fleet Plan'!AD164-AD105</f>
        <v>0</v>
      </c>
      <c r="AE118" s="50">
        <f>'Base Fleet Plan'!AE151+'Base Fleet Plan'!AE164-AE105</f>
        <v>0</v>
      </c>
      <c r="AF118" s="50">
        <f>'Base Fleet Plan'!AF151+'Base Fleet Plan'!AF164-AF105</f>
        <v>0</v>
      </c>
      <c r="AG118" s="50">
        <f>'Base Fleet Plan'!AG151+'Base Fleet Plan'!AG164-AG105</f>
        <v>0</v>
      </c>
      <c r="AH118" s="50">
        <f>'Base Fleet Plan'!AH151+'Base Fleet Plan'!AH164-AH105</f>
        <v>0</v>
      </c>
      <c r="AI118" s="50">
        <f>'Base Fleet Plan'!AI151+'Base Fleet Plan'!AI164-AI105</f>
        <v>0</v>
      </c>
      <c r="AJ118" s="50">
        <f>'Base Fleet Plan'!AJ151+'Base Fleet Plan'!AJ164-AJ105</f>
        <v>0</v>
      </c>
      <c r="AK118" s="50">
        <f>'Base Fleet Plan'!AK151+'Base Fleet Plan'!AK164-AK105</f>
        <v>0</v>
      </c>
      <c r="AL118" s="50">
        <f>'Base Fleet Plan'!AL151+'Base Fleet Plan'!AL164-AL105</f>
        <v>0</v>
      </c>
      <c r="AM118" s="50">
        <f>'Base Fleet Plan'!AM151+'Base Fleet Plan'!AM164-AM105</f>
        <v>0</v>
      </c>
      <c r="AN118" s="50">
        <f>'Base Fleet Plan'!AN151+'Base Fleet Plan'!AN164-AN105</f>
        <v>0</v>
      </c>
      <c r="AO118" s="50">
        <f>'Base Fleet Plan'!AO151+'Base Fleet Plan'!AO164-AO105</f>
        <v>0</v>
      </c>
      <c r="AP118" s="50">
        <f>'Base Fleet Plan'!AP151+'Base Fleet Plan'!AP164-AP105</f>
        <v>0</v>
      </c>
      <c r="AQ118" s="50">
        <f>'Base Fleet Plan'!AQ151+'Base Fleet Plan'!AQ164-AQ105</f>
        <v>0</v>
      </c>
      <c r="AR118" s="50">
        <f>'Base Fleet Plan'!AR151+'Base Fleet Plan'!AR164-AR105</f>
        <v>0</v>
      </c>
      <c r="AS118" s="50">
        <f>'Base Fleet Plan'!AS151+'Base Fleet Plan'!AS164-AS105</f>
        <v>0</v>
      </c>
      <c r="AT118" s="50">
        <f>'Base Fleet Plan'!AT151+'Base Fleet Plan'!AT164-AT105</f>
        <v>0</v>
      </c>
      <c r="AU118" s="50">
        <f>'Base Fleet Plan'!AU151+'Base Fleet Plan'!AU164-AU105</f>
        <v>0</v>
      </c>
      <c r="AV118" s="16"/>
    </row>
    <row r="119" spans="4:48">
      <c r="D119" s="1" t="s">
        <v>187</v>
      </c>
      <c r="F119" s="4" t="s">
        <v>169</v>
      </c>
      <c r="H119" s="17"/>
      <c r="I119" s="50">
        <f>'Base Fleet Plan'!I152+'Base Fleet Plan'!I165-I106</f>
        <v>887</v>
      </c>
      <c r="J119" s="50">
        <f>'Base Fleet Plan'!J152+'Base Fleet Plan'!J165-J106</f>
        <v>887</v>
      </c>
      <c r="K119" s="50">
        <f>'Base Fleet Plan'!K152+'Base Fleet Plan'!K165-K106</f>
        <v>977</v>
      </c>
      <c r="L119" s="50">
        <f>'Base Fleet Plan'!L152+'Base Fleet Plan'!L165-L106</f>
        <v>976</v>
      </c>
      <c r="M119" s="50">
        <f>'Base Fleet Plan'!M152+'Base Fleet Plan'!M165-M106</f>
        <v>978</v>
      </c>
      <c r="N119" s="50">
        <f>'Base Fleet Plan'!N152+'Base Fleet Plan'!N165-N106</f>
        <v>978</v>
      </c>
      <c r="O119" s="50">
        <f>'Base Fleet Plan'!O152+'Base Fleet Plan'!O165-O106</f>
        <v>970</v>
      </c>
      <c r="P119" s="50">
        <f>'Base Fleet Plan'!P152+'Base Fleet Plan'!P165-P106</f>
        <v>970</v>
      </c>
      <c r="Q119" s="50">
        <f>'Base Fleet Plan'!Q152+'Base Fleet Plan'!Q165-Q106</f>
        <v>961</v>
      </c>
      <c r="R119" s="50">
        <f>'Base Fleet Plan'!R152+'Base Fleet Plan'!R165-R106</f>
        <v>933</v>
      </c>
      <c r="S119" s="50">
        <f>'Base Fleet Plan'!S152+'Base Fleet Plan'!S165-S106</f>
        <v>909</v>
      </c>
      <c r="T119" s="50">
        <f>'Base Fleet Plan'!T152+'Base Fleet Plan'!T165-T106</f>
        <v>886</v>
      </c>
      <c r="U119" s="50">
        <f>'Base Fleet Plan'!U152+'Base Fleet Plan'!U165-U106</f>
        <v>914</v>
      </c>
      <c r="V119" s="50">
        <f>'Base Fleet Plan'!V152+'Base Fleet Plan'!V165-V106</f>
        <v>806</v>
      </c>
      <c r="W119" s="50">
        <f>'Base Fleet Plan'!W152+'Base Fleet Plan'!W165-W106</f>
        <v>701</v>
      </c>
      <c r="X119" s="50">
        <f>'Base Fleet Plan'!X152+'Base Fleet Plan'!X165-X106</f>
        <v>593</v>
      </c>
      <c r="Y119" s="50">
        <f>'Base Fleet Plan'!Y152+'Base Fleet Plan'!Y165-Y106</f>
        <v>487</v>
      </c>
      <c r="Z119" s="50">
        <f>'Base Fleet Plan'!Z152+'Base Fleet Plan'!Z165-Z106</f>
        <v>379</v>
      </c>
      <c r="AA119" s="50">
        <f>'Base Fleet Plan'!AA152+'Base Fleet Plan'!AA165-AA106</f>
        <v>163</v>
      </c>
      <c r="AB119" s="50">
        <f>'Base Fleet Plan'!AB152+'Base Fleet Plan'!AB165-AB106</f>
        <v>0</v>
      </c>
      <c r="AC119" s="50">
        <f>'Base Fleet Plan'!AC152+'Base Fleet Plan'!AC165-AC106</f>
        <v>0</v>
      </c>
      <c r="AD119" s="50">
        <f>'Base Fleet Plan'!AD152+'Base Fleet Plan'!AD165-AD106</f>
        <v>0</v>
      </c>
      <c r="AE119" s="50">
        <f>'Base Fleet Plan'!AE152+'Base Fleet Plan'!AE165-AE106</f>
        <v>0</v>
      </c>
      <c r="AF119" s="50">
        <f>'Base Fleet Plan'!AF152+'Base Fleet Plan'!AF165-AF106</f>
        <v>0</v>
      </c>
      <c r="AG119" s="50">
        <f>'Base Fleet Plan'!AG152+'Base Fleet Plan'!AG165-AG106</f>
        <v>0</v>
      </c>
      <c r="AH119" s="50">
        <f>'Base Fleet Plan'!AH152+'Base Fleet Plan'!AH165-AH106</f>
        <v>0</v>
      </c>
      <c r="AI119" s="50">
        <f>'Base Fleet Plan'!AI152+'Base Fleet Plan'!AI165-AI106</f>
        <v>0</v>
      </c>
      <c r="AJ119" s="50">
        <f>'Base Fleet Plan'!AJ152+'Base Fleet Plan'!AJ165-AJ106</f>
        <v>0</v>
      </c>
      <c r="AK119" s="50">
        <f>'Base Fleet Plan'!AK152+'Base Fleet Plan'!AK165-AK106</f>
        <v>0</v>
      </c>
      <c r="AL119" s="50">
        <f>'Base Fleet Plan'!AL152+'Base Fleet Plan'!AL165-AL106</f>
        <v>0</v>
      </c>
      <c r="AM119" s="50">
        <f>'Base Fleet Plan'!AM152+'Base Fleet Plan'!AM165-AM106</f>
        <v>0</v>
      </c>
      <c r="AN119" s="50">
        <f>'Base Fleet Plan'!AN152+'Base Fleet Plan'!AN165-AN106</f>
        <v>0</v>
      </c>
      <c r="AO119" s="50">
        <f>'Base Fleet Plan'!AO152+'Base Fleet Plan'!AO165-AO106</f>
        <v>0</v>
      </c>
      <c r="AP119" s="50">
        <f>'Base Fleet Plan'!AP152+'Base Fleet Plan'!AP165-AP106</f>
        <v>0</v>
      </c>
      <c r="AQ119" s="50">
        <f>'Base Fleet Plan'!AQ152+'Base Fleet Plan'!AQ165-AQ106</f>
        <v>0</v>
      </c>
      <c r="AR119" s="50">
        <f>'Base Fleet Plan'!AR152+'Base Fleet Plan'!AR165-AR106</f>
        <v>0</v>
      </c>
      <c r="AS119" s="50">
        <f>'Base Fleet Plan'!AS152+'Base Fleet Plan'!AS165-AS106</f>
        <v>0</v>
      </c>
      <c r="AT119" s="50">
        <f>'Base Fleet Plan'!AT152+'Base Fleet Plan'!AT165-AT106</f>
        <v>0</v>
      </c>
      <c r="AU119" s="50">
        <f>'Base Fleet Plan'!AU152+'Base Fleet Plan'!AU165-AU106</f>
        <v>0</v>
      </c>
      <c r="AV119" s="16"/>
    </row>
    <row r="120" spans="4:48">
      <c r="D120" s="1" t="s">
        <v>188</v>
      </c>
      <c r="F120" s="4" t="s">
        <v>169</v>
      </c>
      <c r="H120" s="17"/>
      <c r="I120" s="50">
        <f>'Base Fleet Plan'!I153+'Base Fleet Plan'!I166-I107</f>
        <v>887</v>
      </c>
      <c r="J120" s="50">
        <f>'Base Fleet Plan'!J153+'Base Fleet Plan'!J166-J107</f>
        <v>887</v>
      </c>
      <c r="K120" s="50">
        <f>'Base Fleet Plan'!K153+'Base Fleet Plan'!K166-K107</f>
        <v>887</v>
      </c>
      <c r="L120" s="50">
        <f>'Base Fleet Plan'!L153+'Base Fleet Plan'!L166-L107</f>
        <v>977</v>
      </c>
      <c r="M120" s="50">
        <f>'Base Fleet Plan'!M153+'Base Fleet Plan'!M166-M107</f>
        <v>976</v>
      </c>
      <c r="N120" s="50">
        <f>'Base Fleet Plan'!N153+'Base Fleet Plan'!N166-N107</f>
        <v>978</v>
      </c>
      <c r="O120" s="50">
        <f>'Base Fleet Plan'!O153+'Base Fleet Plan'!O166-O107</f>
        <v>978</v>
      </c>
      <c r="P120" s="50">
        <f>'Base Fleet Plan'!P153+'Base Fleet Plan'!P166-P107</f>
        <v>970</v>
      </c>
      <c r="Q120" s="50">
        <f>'Base Fleet Plan'!Q153+'Base Fleet Plan'!Q166-Q107</f>
        <v>970</v>
      </c>
      <c r="R120" s="50">
        <f>'Base Fleet Plan'!R153+'Base Fleet Plan'!R166-R107</f>
        <v>961</v>
      </c>
      <c r="S120" s="50">
        <f>'Base Fleet Plan'!S153+'Base Fleet Plan'!S166-S107</f>
        <v>933</v>
      </c>
      <c r="T120" s="50">
        <f>'Base Fleet Plan'!T153+'Base Fleet Plan'!T166-T107</f>
        <v>909</v>
      </c>
      <c r="U120" s="50">
        <f>'Base Fleet Plan'!U153+'Base Fleet Plan'!U166-U107</f>
        <v>886</v>
      </c>
      <c r="V120" s="50">
        <f>'Base Fleet Plan'!V153+'Base Fleet Plan'!V166-V107</f>
        <v>914</v>
      </c>
      <c r="W120" s="50">
        <f>'Base Fleet Plan'!W153+'Base Fleet Plan'!W166-W107</f>
        <v>806</v>
      </c>
      <c r="X120" s="50">
        <f>'Base Fleet Plan'!X153+'Base Fleet Plan'!X166-X107</f>
        <v>701</v>
      </c>
      <c r="Y120" s="50">
        <f>'Base Fleet Plan'!Y153+'Base Fleet Plan'!Y166-Y107</f>
        <v>593</v>
      </c>
      <c r="Z120" s="50">
        <f>'Base Fleet Plan'!Z153+'Base Fleet Plan'!Z166-Z107</f>
        <v>487</v>
      </c>
      <c r="AA120" s="50">
        <f>'Base Fleet Plan'!AA153+'Base Fleet Plan'!AA166-AA107</f>
        <v>379</v>
      </c>
      <c r="AB120" s="50">
        <f>'Base Fleet Plan'!AB153+'Base Fleet Plan'!AB166-AB107</f>
        <v>163</v>
      </c>
      <c r="AC120" s="50">
        <f>'Base Fleet Plan'!AC153+'Base Fleet Plan'!AC166-AC107</f>
        <v>0</v>
      </c>
      <c r="AD120" s="50">
        <f>'Base Fleet Plan'!AD153+'Base Fleet Plan'!AD166-AD107</f>
        <v>0</v>
      </c>
      <c r="AE120" s="50">
        <f>'Base Fleet Plan'!AE153+'Base Fleet Plan'!AE166-AE107</f>
        <v>0</v>
      </c>
      <c r="AF120" s="50">
        <f>'Base Fleet Plan'!AF153+'Base Fleet Plan'!AF166-AF107</f>
        <v>0</v>
      </c>
      <c r="AG120" s="50">
        <f>'Base Fleet Plan'!AG153+'Base Fleet Plan'!AG166-AG107</f>
        <v>0</v>
      </c>
      <c r="AH120" s="50">
        <f>'Base Fleet Plan'!AH153+'Base Fleet Plan'!AH166-AH107</f>
        <v>0</v>
      </c>
      <c r="AI120" s="50">
        <f>'Base Fleet Plan'!AI153+'Base Fleet Plan'!AI166-AI107</f>
        <v>0</v>
      </c>
      <c r="AJ120" s="50">
        <f>'Base Fleet Plan'!AJ153+'Base Fleet Plan'!AJ166-AJ107</f>
        <v>0</v>
      </c>
      <c r="AK120" s="50">
        <f>'Base Fleet Plan'!AK153+'Base Fleet Plan'!AK166-AK107</f>
        <v>0</v>
      </c>
      <c r="AL120" s="50">
        <f>'Base Fleet Plan'!AL153+'Base Fleet Plan'!AL166-AL107</f>
        <v>0</v>
      </c>
      <c r="AM120" s="50">
        <f>'Base Fleet Plan'!AM153+'Base Fleet Plan'!AM166-AM107</f>
        <v>0</v>
      </c>
      <c r="AN120" s="50">
        <f>'Base Fleet Plan'!AN153+'Base Fleet Plan'!AN166-AN107</f>
        <v>0</v>
      </c>
      <c r="AO120" s="50">
        <f>'Base Fleet Plan'!AO153+'Base Fleet Plan'!AO166-AO107</f>
        <v>0</v>
      </c>
      <c r="AP120" s="50">
        <f>'Base Fleet Plan'!AP153+'Base Fleet Plan'!AP166-AP107</f>
        <v>0</v>
      </c>
      <c r="AQ120" s="50">
        <f>'Base Fleet Plan'!AQ153+'Base Fleet Plan'!AQ166-AQ107</f>
        <v>0</v>
      </c>
      <c r="AR120" s="50">
        <f>'Base Fleet Plan'!AR153+'Base Fleet Plan'!AR166-AR107</f>
        <v>0</v>
      </c>
      <c r="AS120" s="50">
        <f>'Base Fleet Plan'!AS153+'Base Fleet Plan'!AS166-AS107</f>
        <v>0</v>
      </c>
      <c r="AT120" s="50">
        <f>'Base Fleet Plan'!AT153+'Base Fleet Plan'!AT166-AT107</f>
        <v>0</v>
      </c>
      <c r="AU120" s="50">
        <f>'Base Fleet Plan'!AU153+'Base Fleet Plan'!AU166-AU107</f>
        <v>0</v>
      </c>
      <c r="AV120" s="16"/>
    </row>
    <row r="121" spans="4:48">
      <c r="D121" s="1" t="s">
        <v>189</v>
      </c>
      <c r="F121" s="4" t="s">
        <v>169</v>
      </c>
      <c r="H121" s="17"/>
      <c r="I121" s="50">
        <f>'Base Fleet Plan'!I154+'Base Fleet Plan'!I167-I108</f>
        <v>887</v>
      </c>
      <c r="J121" s="50">
        <f>'Base Fleet Plan'!J154+'Base Fleet Plan'!J167-J108</f>
        <v>887</v>
      </c>
      <c r="K121" s="50">
        <f>'Base Fleet Plan'!K154+'Base Fleet Plan'!K167-K108</f>
        <v>887</v>
      </c>
      <c r="L121" s="50">
        <f>'Base Fleet Plan'!L154+'Base Fleet Plan'!L167-L108</f>
        <v>887</v>
      </c>
      <c r="M121" s="50">
        <f>'Base Fleet Plan'!M154+'Base Fleet Plan'!M167-M108</f>
        <v>977</v>
      </c>
      <c r="N121" s="50">
        <f>'Base Fleet Plan'!N154+'Base Fleet Plan'!N167-N108</f>
        <v>976</v>
      </c>
      <c r="O121" s="50">
        <f>'Base Fleet Plan'!O154+'Base Fleet Plan'!O167-O108</f>
        <v>978</v>
      </c>
      <c r="P121" s="50">
        <f>'Base Fleet Plan'!P154+'Base Fleet Plan'!P167-P108</f>
        <v>978</v>
      </c>
      <c r="Q121" s="50">
        <f>'Base Fleet Plan'!Q154+'Base Fleet Plan'!Q167-Q108</f>
        <v>970</v>
      </c>
      <c r="R121" s="50">
        <f>'Base Fleet Plan'!R154+'Base Fleet Plan'!R167-R108</f>
        <v>970</v>
      </c>
      <c r="S121" s="50">
        <f>'Base Fleet Plan'!S154+'Base Fleet Plan'!S167-S108</f>
        <v>961</v>
      </c>
      <c r="T121" s="50">
        <f>'Base Fleet Plan'!T154+'Base Fleet Plan'!T167-T108</f>
        <v>933</v>
      </c>
      <c r="U121" s="50">
        <f>'Base Fleet Plan'!U154+'Base Fleet Plan'!U167-U108</f>
        <v>909</v>
      </c>
      <c r="V121" s="50">
        <f>'Base Fleet Plan'!V154+'Base Fleet Plan'!V167-V108</f>
        <v>886</v>
      </c>
      <c r="W121" s="50">
        <f>'Base Fleet Plan'!W154+'Base Fleet Plan'!W167-W108</f>
        <v>914</v>
      </c>
      <c r="X121" s="50">
        <f>'Base Fleet Plan'!X154+'Base Fleet Plan'!X167-X108</f>
        <v>806</v>
      </c>
      <c r="Y121" s="50">
        <f>'Base Fleet Plan'!Y154+'Base Fleet Plan'!Y167-Y108</f>
        <v>701</v>
      </c>
      <c r="Z121" s="50">
        <f>'Base Fleet Plan'!Z154+'Base Fleet Plan'!Z167-Z108</f>
        <v>593</v>
      </c>
      <c r="AA121" s="50">
        <f>'Base Fleet Plan'!AA154+'Base Fleet Plan'!AA167-AA108</f>
        <v>487</v>
      </c>
      <c r="AB121" s="50">
        <f>'Base Fleet Plan'!AB154+'Base Fleet Plan'!AB167-AB108</f>
        <v>379</v>
      </c>
      <c r="AC121" s="50">
        <f>'Base Fleet Plan'!AC154+'Base Fleet Plan'!AC167-AC108</f>
        <v>163</v>
      </c>
      <c r="AD121" s="50">
        <f>'Base Fleet Plan'!AD154+'Base Fleet Plan'!AD167-AD108</f>
        <v>0</v>
      </c>
      <c r="AE121" s="50">
        <f>'Base Fleet Plan'!AE154+'Base Fleet Plan'!AE167-AE108</f>
        <v>0</v>
      </c>
      <c r="AF121" s="50">
        <f>'Base Fleet Plan'!AF154+'Base Fleet Plan'!AF167-AF108</f>
        <v>0</v>
      </c>
      <c r="AG121" s="50">
        <f>'Base Fleet Plan'!AG154+'Base Fleet Plan'!AG167-AG108</f>
        <v>0</v>
      </c>
      <c r="AH121" s="50">
        <f>'Base Fleet Plan'!AH154+'Base Fleet Plan'!AH167-AH108</f>
        <v>0</v>
      </c>
      <c r="AI121" s="50">
        <f>'Base Fleet Plan'!AI154+'Base Fleet Plan'!AI167-AI108</f>
        <v>0</v>
      </c>
      <c r="AJ121" s="50">
        <f>'Base Fleet Plan'!AJ154+'Base Fleet Plan'!AJ167-AJ108</f>
        <v>0</v>
      </c>
      <c r="AK121" s="50">
        <f>'Base Fleet Plan'!AK154+'Base Fleet Plan'!AK167-AK108</f>
        <v>0</v>
      </c>
      <c r="AL121" s="50">
        <f>'Base Fleet Plan'!AL154+'Base Fleet Plan'!AL167-AL108</f>
        <v>0</v>
      </c>
      <c r="AM121" s="50">
        <f>'Base Fleet Plan'!AM154+'Base Fleet Plan'!AM167-AM108</f>
        <v>0</v>
      </c>
      <c r="AN121" s="50">
        <f>'Base Fleet Plan'!AN154+'Base Fleet Plan'!AN167-AN108</f>
        <v>0</v>
      </c>
      <c r="AO121" s="50">
        <f>'Base Fleet Plan'!AO154+'Base Fleet Plan'!AO167-AO108</f>
        <v>0</v>
      </c>
      <c r="AP121" s="50">
        <f>'Base Fleet Plan'!AP154+'Base Fleet Plan'!AP167-AP108</f>
        <v>0</v>
      </c>
      <c r="AQ121" s="50">
        <f>'Base Fleet Plan'!AQ154+'Base Fleet Plan'!AQ167-AQ108</f>
        <v>0</v>
      </c>
      <c r="AR121" s="50">
        <f>'Base Fleet Plan'!AR154+'Base Fleet Plan'!AR167-AR108</f>
        <v>0</v>
      </c>
      <c r="AS121" s="50">
        <f>'Base Fleet Plan'!AS154+'Base Fleet Plan'!AS167-AS108</f>
        <v>0</v>
      </c>
      <c r="AT121" s="50">
        <f>'Base Fleet Plan'!AT154+'Base Fleet Plan'!AT167-AT108</f>
        <v>0</v>
      </c>
      <c r="AU121" s="50">
        <f>'Base Fleet Plan'!AU154+'Base Fleet Plan'!AU167-AU108</f>
        <v>0</v>
      </c>
      <c r="AV121" s="16"/>
    </row>
    <row r="122" spans="4:48">
      <c r="D122" s="1" t="s">
        <v>190</v>
      </c>
      <c r="F122" s="4" t="s">
        <v>169</v>
      </c>
      <c r="H122" s="17"/>
      <c r="I122" s="50">
        <f>'Base Fleet Plan'!I155+'Base Fleet Plan'!I168-I109</f>
        <v>887</v>
      </c>
      <c r="J122" s="50">
        <f>'Base Fleet Plan'!J155+'Base Fleet Plan'!J168-J109</f>
        <v>887</v>
      </c>
      <c r="K122" s="50">
        <f>'Base Fleet Plan'!K155+'Base Fleet Plan'!K168-K109</f>
        <v>887</v>
      </c>
      <c r="L122" s="50">
        <f>'Base Fleet Plan'!L155+'Base Fleet Plan'!L168-L109</f>
        <v>887</v>
      </c>
      <c r="M122" s="50">
        <f>'Base Fleet Plan'!M155+'Base Fleet Plan'!M168-M109</f>
        <v>887</v>
      </c>
      <c r="N122" s="50">
        <f>'Base Fleet Plan'!N155+'Base Fleet Plan'!N168-N109</f>
        <v>977</v>
      </c>
      <c r="O122" s="50">
        <f>'Base Fleet Plan'!O155+'Base Fleet Plan'!O168-O109</f>
        <v>976</v>
      </c>
      <c r="P122" s="50">
        <f>'Base Fleet Plan'!P155+'Base Fleet Plan'!P168-P109</f>
        <v>978</v>
      </c>
      <c r="Q122" s="50">
        <f>'Base Fleet Plan'!Q155+'Base Fleet Plan'!Q168-Q109</f>
        <v>978</v>
      </c>
      <c r="R122" s="50">
        <f>'Base Fleet Plan'!R155+'Base Fleet Plan'!R168-R109</f>
        <v>970</v>
      </c>
      <c r="S122" s="50">
        <f>'Base Fleet Plan'!S155+'Base Fleet Plan'!S168-S109</f>
        <v>970</v>
      </c>
      <c r="T122" s="50">
        <f>'Base Fleet Plan'!T155+'Base Fleet Plan'!T168-T109</f>
        <v>961</v>
      </c>
      <c r="U122" s="50">
        <f>'Base Fleet Plan'!U155+'Base Fleet Plan'!U168-U109</f>
        <v>933</v>
      </c>
      <c r="V122" s="50">
        <f>'Base Fleet Plan'!V155+'Base Fleet Plan'!V168-V109</f>
        <v>909</v>
      </c>
      <c r="W122" s="50">
        <f>'Base Fleet Plan'!W155+'Base Fleet Plan'!W168-W109</f>
        <v>886</v>
      </c>
      <c r="X122" s="50">
        <f>'Base Fleet Plan'!X155+'Base Fleet Plan'!X168-X109</f>
        <v>914</v>
      </c>
      <c r="Y122" s="50">
        <f>'Base Fleet Plan'!Y155+'Base Fleet Plan'!Y168-Y109</f>
        <v>806</v>
      </c>
      <c r="Z122" s="50">
        <f>'Base Fleet Plan'!Z155+'Base Fleet Plan'!Z168-Z109</f>
        <v>701</v>
      </c>
      <c r="AA122" s="50">
        <f>'Base Fleet Plan'!AA155+'Base Fleet Plan'!AA168-AA109</f>
        <v>593</v>
      </c>
      <c r="AB122" s="50">
        <f>'Base Fleet Plan'!AB155+'Base Fleet Plan'!AB168-AB109</f>
        <v>487</v>
      </c>
      <c r="AC122" s="50">
        <f>'Base Fleet Plan'!AC155+'Base Fleet Plan'!AC168-AC109</f>
        <v>379</v>
      </c>
      <c r="AD122" s="50">
        <f>'Base Fleet Plan'!AD155+'Base Fleet Plan'!AD168-AD109</f>
        <v>163</v>
      </c>
      <c r="AE122" s="50">
        <f>'Base Fleet Plan'!AE155+'Base Fleet Plan'!AE168-AE109</f>
        <v>0</v>
      </c>
      <c r="AF122" s="50">
        <f>'Base Fleet Plan'!AF155+'Base Fleet Plan'!AF168-AF109</f>
        <v>0</v>
      </c>
      <c r="AG122" s="50">
        <f>'Base Fleet Plan'!AG155+'Base Fleet Plan'!AG168-AG109</f>
        <v>0</v>
      </c>
      <c r="AH122" s="50">
        <f>'Base Fleet Plan'!AH155+'Base Fleet Plan'!AH168-AH109</f>
        <v>0</v>
      </c>
      <c r="AI122" s="50">
        <f>'Base Fleet Plan'!AI155+'Base Fleet Plan'!AI168-AI109</f>
        <v>0</v>
      </c>
      <c r="AJ122" s="50">
        <f>'Base Fleet Plan'!AJ155+'Base Fleet Plan'!AJ168-AJ109</f>
        <v>0</v>
      </c>
      <c r="AK122" s="50">
        <f>'Base Fleet Plan'!AK155+'Base Fleet Plan'!AK168-AK109</f>
        <v>0</v>
      </c>
      <c r="AL122" s="50">
        <f>'Base Fleet Plan'!AL155+'Base Fleet Plan'!AL168-AL109</f>
        <v>0</v>
      </c>
      <c r="AM122" s="50">
        <f>'Base Fleet Plan'!AM155+'Base Fleet Plan'!AM168-AM109</f>
        <v>0</v>
      </c>
      <c r="AN122" s="50">
        <f>'Base Fleet Plan'!AN155+'Base Fleet Plan'!AN168-AN109</f>
        <v>0</v>
      </c>
      <c r="AO122" s="50">
        <f>'Base Fleet Plan'!AO155+'Base Fleet Plan'!AO168-AO109</f>
        <v>0</v>
      </c>
      <c r="AP122" s="50">
        <f>'Base Fleet Plan'!AP155+'Base Fleet Plan'!AP168-AP109</f>
        <v>0</v>
      </c>
      <c r="AQ122" s="50">
        <f>'Base Fleet Plan'!AQ155+'Base Fleet Plan'!AQ168-AQ109</f>
        <v>0</v>
      </c>
      <c r="AR122" s="50">
        <f>'Base Fleet Plan'!AR155+'Base Fleet Plan'!AR168-AR109</f>
        <v>0</v>
      </c>
      <c r="AS122" s="50">
        <f>'Base Fleet Plan'!AS155+'Base Fleet Plan'!AS168-AS109</f>
        <v>0</v>
      </c>
      <c r="AT122" s="50">
        <f>'Base Fleet Plan'!AT155+'Base Fleet Plan'!AT168-AT109</f>
        <v>0</v>
      </c>
      <c r="AU122" s="50">
        <f>'Base Fleet Plan'!AU155+'Base Fleet Plan'!AU168-AU109</f>
        <v>0</v>
      </c>
      <c r="AV122" s="16"/>
    </row>
    <row r="123" spans="4:48">
      <c r="D123" s="1" t="s">
        <v>191</v>
      </c>
      <c r="F123" s="4" t="s">
        <v>169</v>
      </c>
      <c r="H123" s="17"/>
      <c r="I123" s="50">
        <f>'Base Fleet Plan'!I156+'Base Fleet Plan'!I169-I110</f>
        <v>887</v>
      </c>
      <c r="J123" s="50">
        <f>'Base Fleet Plan'!J156+'Base Fleet Plan'!J169-J110</f>
        <v>887</v>
      </c>
      <c r="K123" s="50">
        <f>'Base Fleet Plan'!K156+'Base Fleet Plan'!K169-K110</f>
        <v>887</v>
      </c>
      <c r="L123" s="50">
        <f>'Base Fleet Plan'!L156+'Base Fleet Plan'!L169-L110</f>
        <v>887</v>
      </c>
      <c r="M123" s="50">
        <f>'Base Fleet Plan'!M156+'Base Fleet Plan'!M169-M110</f>
        <v>887</v>
      </c>
      <c r="N123" s="50">
        <f>'Base Fleet Plan'!N156+'Base Fleet Plan'!N169-N110</f>
        <v>887</v>
      </c>
      <c r="O123" s="50">
        <f>'Base Fleet Plan'!O156+'Base Fleet Plan'!O169-O110</f>
        <v>977</v>
      </c>
      <c r="P123" s="50">
        <f>'Base Fleet Plan'!P156+'Base Fleet Plan'!P169-P110</f>
        <v>976</v>
      </c>
      <c r="Q123" s="50">
        <f>'Base Fleet Plan'!Q156+'Base Fleet Plan'!Q169-Q110</f>
        <v>978</v>
      </c>
      <c r="R123" s="50">
        <f>'Base Fleet Plan'!R156+'Base Fleet Plan'!R169-R110</f>
        <v>978</v>
      </c>
      <c r="S123" s="50">
        <f>'Base Fleet Plan'!S156+'Base Fleet Plan'!S169-S110</f>
        <v>970</v>
      </c>
      <c r="T123" s="50">
        <f>'Base Fleet Plan'!T156+'Base Fleet Plan'!T169-T110</f>
        <v>970</v>
      </c>
      <c r="U123" s="50">
        <f>'Base Fleet Plan'!U156+'Base Fleet Plan'!U169-U110</f>
        <v>961</v>
      </c>
      <c r="V123" s="50">
        <f>'Base Fleet Plan'!V156+'Base Fleet Plan'!V169-V110</f>
        <v>933</v>
      </c>
      <c r="W123" s="50">
        <f>'Base Fleet Plan'!W156+'Base Fleet Plan'!W169-W110</f>
        <v>909</v>
      </c>
      <c r="X123" s="50">
        <f>'Base Fleet Plan'!X156+'Base Fleet Plan'!X169-X110</f>
        <v>886</v>
      </c>
      <c r="Y123" s="50">
        <f>'Base Fleet Plan'!Y156+'Base Fleet Plan'!Y169-Y110</f>
        <v>914</v>
      </c>
      <c r="Z123" s="50">
        <f>'Base Fleet Plan'!Z156+'Base Fleet Plan'!Z169-Z110</f>
        <v>806</v>
      </c>
      <c r="AA123" s="50">
        <f>'Base Fleet Plan'!AA156+'Base Fleet Plan'!AA169-AA110</f>
        <v>701</v>
      </c>
      <c r="AB123" s="50">
        <f>'Base Fleet Plan'!AB156+'Base Fleet Plan'!AB169-AB110</f>
        <v>593</v>
      </c>
      <c r="AC123" s="50">
        <f>'Base Fleet Plan'!AC156+'Base Fleet Plan'!AC169-AC110</f>
        <v>487</v>
      </c>
      <c r="AD123" s="50">
        <f>'Base Fleet Plan'!AD156+'Base Fleet Plan'!AD169-AD110</f>
        <v>379</v>
      </c>
      <c r="AE123" s="50">
        <f>'Base Fleet Plan'!AE156+'Base Fleet Plan'!AE169-AE110</f>
        <v>163</v>
      </c>
      <c r="AF123" s="50">
        <f>'Base Fleet Plan'!AF156+'Base Fleet Plan'!AF169-AF110</f>
        <v>0</v>
      </c>
      <c r="AG123" s="50">
        <f>'Base Fleet Plan'!AG156+'Base Fleet Plan'!AG169-AG110</f>
        <v>0</v>
      </c>
      <c r="AH123" s="50">
        <f>'Base Fleet Plan'!AH156+'Base Fleet Plan'!AH169-AH110</f>
        <v>0</v>
      </c>
      <c r="AI123" s="50">
        <f>'Base Fleet Plan'!AI156+'Base Fleet Plan'!AI169-AI110</f>
        <v>0</v>
      </c>
      <c r="AJ123" s="50">
        <f>'Base Fleet Plan'!AJ156+'Base Fleet Plan'!AJ169-AJ110</f>
        <v>0</v>
      </c>
      <c r="AK123" s="50">
        <f>'Base Fleet Plan'!AK156+'Base Fleet Plan'!AK169-AK110</f>
        <v>0</v>
      </c>
      <c r="AL123" s="50">
        <f>'Base Fleet Plan'!AL156+'Base Fleet Plan'!AL169-AL110</f>
        <v>0</v>
      </c>
      <c r="AM123" s="50">
        <f>'Base Fleet Plan'!AM156+'Base Fleet Plan'!AM169-AM110</f>
        <v>0</v>
      </c>
      <c r="AN123" s="50">
        <f>'Base Fleet Plan'!AN156+'Base Fleet Plan'!AN169-AN110</f>
        <v>0</v>
      </c>
      <c r="AO123" s="50">
        <f>'Base Fleet Plan'!AO156+'Base Fleet Plan'!AO169-AO110</f>
        <v>0</v>
      </c>
      <c r="AP123" s="50">
        <f>'Base Fleet Plan'!AP156+'Base Fleet Plan'!AP169-AP110</f>
        <v>0</v>
      </c>
      <c r="AQ123" s="50">
        <f>'Base Fleet Plan'!AQ156+'Base Fleet Plan'!AQ169-AQ110</f>
        <v>0</v>
      </c>
      <c r="AR123" s="50">
        <f>'Base Fleet Plan'!AR156+'Base Fleet Plan'!AR169-AR110</f>
        <v>0</v>
      </c>
      <c r="AS123" s="50">
        <f>'Base Fleet Plan'!AS156+'Base Fleet Plan'!AS169-AS110</f>
        <v>0</v>
      </c>
      <c r="AT123" s="50">
        <f>'Base Fleet Plan'!AT156+'Base Fleet Plan'!AT169-AT110</f>
        <v>0</v>
      </c>
      <c r="AU123" s="50">
        <f>'Base Fleet Plan'!AU156+'Base Fleet Plan'!AU169-AU110</f>
        <v>0</v>
      </c>
      <c r="AV123" s="16"/>
    </row>
    <row r="124" spans="4:48">
      <c r="D124" s="1" t="s">
        <v>192</v>
      </c>
      <c r="F124" s="4" t="s">
        <v>169</v>
      </c>
      <c r="H124" s="17"/>
      <c r="I124" s="50">
        <f>'Base Fleet Plan'!I157+'Base Fleet Plan'!I170-I111</f>
        <v>887</v>
      </c>
      <c r="J124" s="50">
        <f>'Base Fleet Plan'!J157+'Base Fleet Plan'!J170-J111</f>
        <v>887</v>
      </c>
      <c r="K124" s="50">
        <f>'Base Fleet Plan'!K157+'Base Fleet Plan'!K170-K111</f>
        <v>887</v>
      </c>
      <c r="L124" s="50">
        <f>'Base Fleet Plan'!L157+'Base Fleet Plan'!L170-L111</f>
        <v>887</v>
      </c>
      <c r="M124" s="50">
        <f>'Base Fleet Plan'!M157+'Base Fleet Plan'!M170-M111</f>
        <v>887</v>
      </c>
      <c r="N124" s="50">
        <f>'Base Fleet Plan'!N157+'Base Fleet Plan'!N170-N111</f>
        <v>887</v>
      </c>
      <c r="O124" s="50">
        <f>'Base Fleet Plan'!O157+'Base Fleet Plan'!O170-O111</f>
        <v>887</v>
      </c>
      <c r="P124" s="50">
        <f>'Base Fleet Plan'!P157+'Base Fleet Plan'!P170-P111</f>
        <v>977</v>
      </c>
      <c r="Q124" s="50">
        <f>'Base Fleet Plan'!Q157+'Base Fleet Plan'!Q170-Q111</f>
        <v>976</v>
      </c>
      <c r="R124" s="50">
        <f>'Base Fleet Plan'!R157+'Base Fleet Plan'!R170-R111</f>
        <v>978</v>
      </c>
      <c r="S124" s="50">
        <f>'Base Fleet Plan'!S157+'Base Fleet Plan'!S170-S111</f>
        <v>978</v>
      </c>
      <c r="T124" s="50">
        <f>'Base Fleet Plan'!T157+'Base Fleet Plan'!T170-T111</f>
        <v>970</v>
      </c>
      <c r="U124" s="50">
        <f>'Base Fleet Plan'!U157+'Base Fleet Plan'!U170-U111</f>
        <v>970</v>
      </c>
      <c r="V124" s="50">
        <f>'Base Fleet Plan'!V157+'Base Fleet Plan'!V170-V111</f>
        <v>961</v>
      </c>
      <c r="W124" s="50">
        <f>'Base Fleet Plan'!W157+'Base Fleet Plan'!W170-W111</f>
        <v>933</v>
      </c>
      <c r="X124" s="50">
        <f>'Base Fleet Plan'!X157+'Base Fleet Plan'!X170-X111</f>
        <v>909</v>
      </c>
      <c r="Y124" s="50">
        <f>'Base Fleet Plan'!Y157+'Base Fleet Plan'!Y170-Y111</f>
        <v>886</v>
      </c>
      <c r="Z124" s="50">
        <f>'Base Fleet Plan'!Z157+'Base Fleet Plan'!Z170-Z111</f>
        <v>914</v>
      </c>
      <c r="AA124" s="50">
        <f>'Base Fleet Plan'!AA157+'Base Fleet Plan'!AA170-AA111</f>
        <v>806</v>
      </c>
      <c r="AB124" s="50">
        <f>'Base Fleet Plan'!AB157+'Base Fleet Plan'!AB170-AB111</f>
        <v>701</v>
      </c>
      <c r="AC124" s="50">
        <f>'Base Fleet Plan'!AC157+'Base Fleet Plan'!AC170-AC111</f>
        <v>593</v>
      </c>
      <c r="AD124" s="50">
        <f>'Base Fleet Plan'!AD157+'Base Fleet Plan'!AD170-AD111</f>
        <v>487</v>
      </c>
      <c r="AE124" s="50">
        <f>'Base Fleet Plan'!AE157+'Base Fleet Plan'!AE170-AE111</f>
        <v>379</v>
      </c>
      <c r="AF124" s="50">
        <f>'Base Fleet Plan'!AF157+'Base Fleet Plan'!AF170-AF111</f>
        <v>163</v>
      </c>
      <c r="AG124" s="50">
        <f>'Base Fleet Plan'!AG157+'Base Fleet Plan'!AG170-AG111</f>
        <v>0</v>
      </c>
      <c r="AH124" s="50">
        <f>'Base Fleet Plan'!AH157+'Base Fleet Plan'!AH170-AH111</f>
        <v>0</v>
      </c>
      <c r="AI124" s="50">
        <f>'Base Fleet Plan'!AI157+'Base Fleet Plan'!AI170-AI111</f>
        <v>0</v>
      </c>
      <c r="AJ124" s="50">
        <f>'Base Fleet Plan'!AJ157+'Base Fleet Plan'!AJ170-AJ111</f>
        <v>0</v>
      </c>
      <c r="AK124" s="50">
        <f>'Base Fleet Plan'!AK157+'Base Fleet Plan'!AK170-AK111</f>
        <v>0</v>
      </c>
      <c r="AL124" s="50">
        <f>'Base Fleet Plan'!AL157+'Base Fleet Plan'!AL170-AL111</f>
        <v>0</v>
      </c>
      <c r="AM124" s="50">
        <f>'Base Fleet Plan'!AM157+'Base Fleet Plan'!AM170-AM111</f>
        <v>0</v>
      </c>
      <c r="AN124" s="50">
        <f>'Base Fleet Plan'!AN157+'Base Fleet Plan'!AN170-AN111</f>
        <v>0</v>
      </c>
      <c r="AO124" s="50">
        <f>'Base Fleet Plan'!AO157+'Base Fleet Plan'!AO170-AO111</f>
        <v>0</v>
      </c>
      <c r="AP124" s="50">
        <f>'Base Fleet Plan'!AP157+'Base Fleet Plan'!AP170-AP111</f>
        <v>0</v>
      </c>
      <c r="AQ124" s="50">
        <f>'Base Fleet Plan'!AQ157+'Base Fleet Plan'!AQ170-AQ111</f>
        <v>0</v>
      </c>
      <c r="AR124" s="50">
        <f>'Base Fleet Plan'!AR157+'Base Fleet Plan'!AR170-AR111</f>
        <v>0</v>
      </c>
      <c r="AS124" s="50">
        <f>'Base Fleet Plan'!AS157+'Base Fleet Plan'!AS170-AS111</f>
        <v>0</v>
      </c>
      <c r="AT124" s="50">
        <f>'Base Fleet Plan'!AT157+'Base Fleet Plan'!AT170-AT111</f>
        <v>0</v>
      </c>
      <c r="AU124" s="50">
        <f>'Base Fleet Plan'!AU157+'Base Fleet Plan'!AU170-AU111</f>
        <v>0</v>
      </c>
      <c r="AV124" s="16"/>
    </row>
    <row r="125" spans="4:48">
      <c r="D125" s="1" t="s">
        <v>193</v>
      </c>
      <c r="F125" s="4" t="s">
        <v>169</v>
      </c>
      <c r="H125" s="17"/>
      <c r="I125" s="50">
        <f>'Base Fleet Plan'!I158+'Base Fleet Plan'!I171-I112</f>
        <v>887</v>
      </c>
      <c r="J125" s="50">
        <f>'Base Fleet Plan'!J158+'Base Fleet Plan'!J171-J112</f>
        <v>887</v>
      </c>
      <c r="K125" s="50">
        <f>'Base Fleet Plan'!K158+'Base Fleet Plan'!K171-K112</f>
        <v>887</v>
      </c>
      <c r="L125" s="50">
        <f>'Base Fleet Plan'!L158+'Base Fleet Plan'!L171-L112</f>
        <v>887</v>
      </c>
      <c r="M125" s="50">
        <f>'Base Fleet Plan'!M158+'Base Fleet Plan'!M171-M112</f>
        <v>887</v>
      </c>
      <c r="N125" s="50">
        <f>'Base Fleet Plan'!N158+'Base Fleet Plan'!N171-N112</f>
        <v>887</v>
      </c>
      <c r="O125" s="50">
        <f>'Base Fleet Plan'!O158+'Base Fleet Plan'!O171-O112</f>
        <v>887</v>
      </c>
      <c r="P125" s="50">
        <f>'Base Fleet Plan'!P158+'Base Fleet Plan'!P171-P112</f>
        <v>887</v>
      </c>
      <c r="Q125" s="50">
        <f>'Base Fleet Plan'!Q158+'Base Fleet Plan'!Q171-Q112</f>
        <v>977</v>
      </c>
      <c r="R125" s="50">
        <f>'Base Fleet Plan'!R158+'Base Fleet Plan'!R171-R112</f>
        <v>976</v>
      </c>
      <c r="S125" s="50">
        <f>'Base Fleet Plan'!S158+'Base Fleet Plan'!S171-S112</f>
        <v>978</v>
      </c>
      <c r="T125" s="50">
        <f>'Base Fleet Plan'!T158+'Base Fleet Plan'!T171-T112</f>
        <v>978</v>
      </c>
      <c r="U125" s="50">
        <f>'Base Fleet Plan'!U158+'Base Fleet Plan'!U171-U112</f>
        <v>970</v>
      </c>
      <c r="V125" s="50">
        <f>'Base Fleet Plan'!V158+'Base Fleet Plan'!V171-V112</f>
        <v>970</v>
      </c>
      <c r="W125" s="50">
        <f>'Base Fleet Plan'!W158+'Base Fleet Plan'!W171-W112</f>
        <v>961</v>
      </c>
      <c r="X125" s="50">
        <f>'Base Fleet Plan'!X158+'Base Fleet Plan'!X171-X112</f>
        <v>933</v>
      </c>
      <c r="Y125" s="50">
        <f>'Base Fleet Plan'!Y158+'Base Fleet Plan'!Y171-Y112</f>
        <v>909</v>
      </c>
      <c r="Z125" s="50">
        <f>'Base Fleet Plan'!Z158+'Base Fleet Plan'!Z171-Z112</f>
        <v>886</v>
      </c>
      <c r="AA125" s="50">
        <f>'Base Fleet Plan'!AA158+'Base Fleet Plan'!AA171-AA112</f>
        <v>914</v>
      </c>
      <c r="AB125" s="50">
        <f>'Base Fleet Plan'!AB158+'Base Fleet Plan'!AB171-AB112</f>
        <v>806</v>
      </c>
      <c r="AC125" s="50">
        <f>'Base Fleet Plan'!AC158+'Base Fleet Plan'!AC171-AC112</f>
        <v>701</v>
      </c>
      <c r="AD125" s="50">
        <f>'Base Fleet Plan'!AD158+'Base Fleet Plan'!AD171-AD112</f>
        <v>593</v>
      </c>
      <c r="AE125" s="50">
        <f>'Base Fleet Plan'!AE158+'Base Fleet Plan'!AE171-AE112</f>
        <v>487</v>
      </c>
      <c r="AF125" s="50">
        <f>'Base Fleet Plan'!AF158+'Base Fleet Plan'!AF171-AF112</f>
        <v>379</v>
      </c>
      <c r="AG125" s="50">
        <f>'Base Fleet Plan'!AG158+'Base Fleet Plan'!AG171-AG112</f>
        <v>163</v>
      </c>
      <c r="AH125" s="50">
        <f>'Base Fleet Plan'!AH158+'Base Fleet Plan'!AH171-AH112</f>
        <v>0</v>
      </c>
      <c r="AI125" s="50">
        <f>'Base Fleet Plan'!AI158+'Base Fleet Plan'!AI171-AI112</f>
        <v>0</v>
      </c>
      <c r="AJ125" s="50">
        <f>'Base Fleet Plan'!AJ158+'Base Fleet Plan'!AJ171-AJ112</f>
        <v>0</v>
      </c>
      <c r="AK125" s="50">
        <f>'Base Fleet Plan'!AK158+'Base Fleet Plan'!AK171-AK112</f>
        <v>0</v>
      </c>
      <c r="AL125" s="50">
        <f>'Base Fleet Plan'!AL158+'Base Fleet Plan'!AL171-AL112</f>
        <v>0</v>
      </c>
      <c r="AM125" s="50">
        <f>'Base Fleet Plan'!AM158+'Base Fleet Plan'!AM171-AM112</f>
        <v>0</v>
      </c>
      <c r="AN125" s="50">
        <f>'Base Fleet Plan'!AN158+'Base Fleet Plan'!AN171-AN112</f>
        <v>0</v>
      </c>
      <c r="AO125" s="50">
        <f>'Base Fleet Plan'!AO158+'Base Fleet Plan'!AO171-AO112</f>
        <v>0</v>
      </c>
      <c r="AP125" s="50">
        <f>'Base Fleet Plan'!AP158+'Base Fleet Plan'!AP171-AP112</f>
        <v>0</v>
      </c>
      <c r="AQ125" s="50">
        <f>'Base Fleet Plan'!AQ158+'Base Fleet Plan'!AQ171-AQ112</f>
        <v>0</v>
      </c>
      <c r="AR125" s="50">
        <f>'Base Fleet Plan'!AR158+'Base Fleet Plan'!AR171-AR112</f>
        <v>0</v>
      </c>
      <c r="AS125" s="50">
        <f>'Base Fleet Plan'!AS158+'Base Fleet Plan'!AS171-AS112</f>
        <v>0</v>
      </c>
      <c r="AT125" s="50">
        <f>'Base Fleet Plan'!AT158+'Base Fleet Plan'!AT171-AT112</f>
        <v>0</v>
      </c>
      <c r="AU125" s="50">
        <f>'Base Fleet Plan'!AU158+'Base Fleet Plan'!AU171-AU112</f>
        <v>0</v>
      </c>
      <c r="AV125" s="16"/>
    </row>
    <row r="126" spans="4:48">
      <c r="D126" s="1" t="s">
        <v>194</v>
      </c>
      <c r="F126" s="4" t="s">
        <v>169</v>
      </c>
      <c r="H126" s="17"/>
      <c r="I126" s="50">
        <f>'Base Fleet Plan'!I159+'Base Fleet Plan'!I172-I113</f>
        <v>887</v>
      </c>
      <c r="J126" s="50">
        <f>'Base Fleet Plan'!J159+'Base Fleet Plan'!J172-J113</f>
        <v>887</v>
      </c>
      <c r="K126" s="50">
        <f>'Base Fleet Plan'!K159+'Base Fleet Plan'!K172-K113</f>
        <v>887</v>
      </c>
      <c r="L126" s="50">
        <f>'Base Fleet Plan'!L159+'Base Fleet Plan'!L172-L113</f>
        <v>887</v>
      </c>
      <c r="M126" s="50">
        <f>'Base Fleet Plan'!M159+'Base Fleet Plan'!M172-M113</f>
        <v>887</v>
      </c>
      <c r="N126" s="50">
        <f>'Base Fleet Plan'!N159+'Base Fleet Plan'!N172-N113</f>
        <v>887</v>
      </c>
      <c r="O126" s="50">
        <f>'Base Fleet Plan'!O159+'Base Fleet Plan'!O172-O113</f>
        <v>887</v>
      </c>
      <c r="P126" s="50">
        <f>'Base Fleet Plan'!P159+'Base Fleet Plan'!P172-P113</f>
        <v>887</v>
      </c>
      <c r="Q126" s="50">
        <f>'Base Fleet Plan'!Q159+'Base Fleet Plan'!Q172-Q113</f>
        <v>887</v>
      </c>
      <c r="R126" s="50">
        <f>'Base Fleet Plan'!R159+'Base Fleet Plan'!R172-R113</f>
        <v>977</v>
      </c>
      <c r="S126" s="50">
        <f>'Base Fleet Plan'!S159+'Base Fleet Plan'!S172-S113</f>
        <v>976</v>
      </c>
      <c r="T126" s="50">
        <f>'Base Fleet Plan'!T159+'Base Fleet Plan'!T172-T113</f>
        <v>978</v>
      </c>
      <c r="U126" s="50">
        <f>'Base Fleet Plan'!U159+'Base Fleet Plan'!U172-U113</f>
        <v>978</v>
      </c>
      <c r="V126" s="50">
        <f>'Base Fleet Plan'!V159+'Base Fleet Plan'!V172-V113</f>
        <v>970</v>
      </c>
      <c r="W126" s="50">
        <f>'Base Fleet Plan'!W159+'Base Fleet Plan'!W172-W113</f>
        <v>970</v>
      </c>
      <c r="X126" s="50">
        <f>'Base Fleet Plan'!X159+'Base Fleet Plan'!X172-X113</f>
        <v>961</v>
      </c>
      <c r="Y126" s="50">
        <f>'Base Fleet Plan'!Y159+'Base Fleet Plan'!Y172-Y113</f>
        <v>933</v>
      </c>
      <c r="Z126" s="50">
        <f>'Base Fleet Plan'!Z159+'Base Fleet Plan'!Z172-Z113</f>
        <v>909</v>
      </c>
      <c r="AA126" s="50">
        <f>'Base Fleet Plan'!AA159+'Base Fleet Plan'!AA172-AA113</f>
        <v>886</v>
      </c>
      <c r="AB126" s="50">
        <f>'Base Fleet Plan'!AB159+'Base Fleet Plan'!AB172-AB113</f>
        <v>914</v>
      </c>
      <c r="AC126" s="50">
        <f>'Base Fleet Plan'!AC159+'Base Fleet Plan'!AC172-AC113</f>
        <v>806</v>
      </c>
      <c r="AD126" s="50">
        <f>'Base Fleet Plan'!AD159+'Base Fleet Plan'!AD172-AD113</f>
        <v>701</v>
      </c>
      <c r="AE126" s="50">
        <f>'Base Fleet Plan'!AE159+'Base Fleet Plan'!AE172-AE113</f>
        <v>593</v>
      </c>
      <c r="AF126" s="50">
        <f>'Base Fleet Plan'!AF159+'Base Fleet Plan'!AF172-AF113</f>
        <v>487</v>
      </c>
      <c r="AG126" s="50">
        <f>'Base Fleet Plan'!AG159+'Base Fleet Plan'!AG172-AG113</f>
        <v>379</v>
      </c>
      <c r="AH126" s="50">
        <f>'Base Fleet Plan'!AH159+'Base Fleet Plan'!AH172-AH113</f>
        <v>163</v>
      </c>
      <c r="AI126" s="50">
        <f>'Base Fleet Plan'!AI159+'Base Fleet Plan'!AI172-AI113</f>
        <v>0</v>
      </c>
      <c r="AJ126" s="50">
        <f>'Base Fleet Plan'!AJ159+'Base Fleet Plan'!AJ172-AJ113</f>
        <v>0</v>
      </c>
      <c r="AK126" s="50">
        <f>'Base Fleet Plan'!AK159+'Base Fleet Plan'!AK172-AK113</f>
        <v>0</v>
      </c>
      <c r="AL126" s="50">
        <f>'Base Fleet Plan'!AL159+'Base Fleet Plan'!AL172-AL113</f>
        <v>0</v>
      </c>
      <c r="AM126" s="50">
        <f>'Base Fleet Plan'!AM159+'Base Fleet Plan'!AM172-AM113</f>
        <v>0</v>
      </c>
      <c r="AN126" s="50">
        <f>'Base Fleet Plan'!AN159+'Base Fleet Plan'!AN172-AN113</f>
        <v>0</v>
      </c>
      <c r="AO126" s="50">
        <f>'Base Fleet Plan'!AO159+'Base Fleet Plan'!AO172-AO113</f>
        <v>0</v>
      </c>
      <c r="AP126" s="50">
        <f>'Base Fleet Plan'!AP159+'Base Fleet Plan'!AP172-AP113</f>
        <v>0</v>
      </c>
      <c r="AQ126" s="50">
        <f>'Base Fleet Plan'!AQ159+'Base Fleet Plan'!AQ172-AQ113</f>
        <v>0</v>
      </c>
      <c r="AR126" s="50">
        <f>'Base Fleet Plan'!AR159+'Base Fleet Plan'!AR172-AR113</f>
        <v>0</v>
      </c>
      <c r="AS126" s="50">
        <f>'Base Fleet Plan'!AS159+'Base Fleet Plan'!AS172-AS113</f>
        <v>0</v>
      </c>
      <c r="AT126" s="50">
        <f>'Base Fleet Plan'!AT159+'Base Fleet Plan'!AT172-AT113</f>
        <v>0</v>
      </c>
      <c r="AU126" s="50">
        <f>'Base Fleet Plan'!AU159+'Base Fleet Plan'!AU172-AU113</f>
        <v>0</v>
      </c>
      <c r="AV126" s="16"/>
    </row>
    <row r="127" spans="4:48">
      <c r="D127" s="1" t="s">
        <v>195</v>
      </c>
      <c r="F127" s="4" t="s">
        <v>169</v>
      </c>
      <c r="H127" s="17"/>
      <c r="I127" s="50">
        <f>'Base Fleet Plan'!I160+'Base Fleet Plan'!I173-I114</f>
        <v>888</v>
      </c>
      <c r="J127" s="50">
        <f>'Base Fleet Plan'!J160+'Base Fleet Plan'!J173-J114</f>
        <v>887</v>
      </c>
      <c r="K127" s="50">
        <f>'Base Fleet Plan'!K160+'Base Fleet Plan'!K173-K114</f>
        <v>887</v>
      </c>
      <c r="L127" s="50">
        <f>'Base Fleet Plan'!L160+'Base Fleet Plan'!L173-L114</f>
        <v>887</v>
      </c>
      <c r="M127" s="50">
        <f>'Base Fleet Plan'!M160+'Base Fleet Plan'!M173-M114</f>
        <v>887</v>
      </c>
      <c r="N127" s="50">
        <f>'Base Fleet Plan'!N160+'Base Fleet Plan'!N173-N114</f>
        <v>887</v>
      </c>
      <c r="O127" s="50">
        <f>'Base Fleet Plan'!O160+'Base Fleet Plan'!O173-O114</f>
        <v>887</v>
      </c>
      <c r="P127" s="50">
        <f>'Base Fleet Plan'!P160+'Base Fleet Plan'!P173-P114</f>
        <v>887</v>
      </c>
      <c r="Q127" s="50">
        <f>'Base Fleet Plan'!Q160+'Base Fleet Plan'!Q173-Q114</f>
        <v>887</v>
      </c>
      <c r="R127" s="50">
        <f>'Base Fleet Plan'!R160+'Base Fleet Plan'!R173-R114</f>
        <v>887</v>
      </c>
      <c r="S127" s="50">
        <f>'Base Fleet Plan'!S160+'Base Fleet Plan'!S173-S114</f>
        <v>977</v>
      </c>
      <c r="T127" s="50">
        <f>'Base Fleet Plan'!T160+'Base Fleet Plan'!T173-T114</f>
        <v>976</v>
      </c>
      <c r="U127" s="50">
        <f>'Base Fleet Plan'!U160+'Base Fleet Plan'!U173-U114</f>
        <v>978</v>
      </c>
      <c r="V127" s="50">
        <f>'Base Fleet Plan'!V160+'Base Fleet Plan'!V173-V114</f>
        <v>978</v>
      </c>
      <c r="W127" s="50">
        <f>'Base Fleet Plan'!W160+'Base Fleet Plan'!W173-W114</f>
        <v>970</v>
      </c>
      <c r="X127" s="50">
        <f>'Base Fleet Plan'!X160+'Base Fleet Plan'!X173-X114</f>
        <v>970</v>
      </c>
      <c r="Y127" s="50">
        <f>'Base Fleet Plan'!Y160+'Base Fleet Plan'!Y173-Y114</f>
        <v>961</v>
      </c>
      <c r="Z127" s="50">
        <f>'Base Fleet Plan'!Z160+'Base Fleet Plan'!Z173-Z114</f>
        <v>933</v>
      </c>
      <c r="AA127" s="50">
        <f>'Base Fleet Plan'!AA160+'Base Fleet Plan'!AA173-AA114</f>
        <v>909</v>
      </c>
      <c r="AB127" s="50">
        <f>'Base Fleet Plan'!AB160+'Base Fleet Plan'!AB173-AB114</f>
        <v>886</v>
      </c>
      <c r="AC127" s="50">
        <f>'Base Fleet Plan'!AC160+'Base Fleet Plan'!AC173-AC114</f>
        <v>914</v>
      </c>
      <c r="AD127" s="50">
        <f>'Base Fleet Plan'!AD160+'Base Fleet Plan'!AD173-AD114</f>
        <v>806</v>
      </c>
      <c r="AE127" s="50">
        <f>'Base Fleet Plan'!AE160+'Base Fleet Plan'!AE173-AE114</f>
        <v>701</v>
      </c>
      <c r="AF127" s="50">
        <f>'Base Fleet Plan'!AF160+'Base Fleet Plan'!AF173-AF114</f>
        <v>593</v>
      </c>
      <c r="AG127" s="50">
        <f>'Base Fleet Plan'!AG160+'Base Fleet Plan'!AG173-AG114</f>
        <v>487</v>
      </c>
      <c r="AH127" s="50">
        <f>'Base Fleet Plan'!AH160+'Base Fleet Plan'!AH173-AH114</f>
        <v>379</v>
      </c>
      <c r="AI127" s="50">
        <f>'Base Fleet Plan'!AI160+'Base Fleet Plan'!AI173-AI114</f>
        <v>163</v>
      </c>
      <c r="AJ127" s="50">
        <f>'Base Fleet Plan'!AJ160+'Base Fleet Plan'!AJ173-AJ114</f>
        <v>0</v>
      </c>
      <c r="AK127" s="50">
        <f>'Base Fleet Plan'!AK160+'Base Fleet Plan'!AK173-AK114</f>
        <v>0</v>
      </c>
      <c r="AL127" s="50">
        <f>'Base Fleet Plan'!AL160+'Base Fleet Plan'!AL173-AL114</f>
        <v>0</v>
      </c>
      <c r="AM127" s="50">
        <f>'Base Fleet Plan'!AM160+'Base Fleet Plan'!AM173-AM114</f>
        <v>0</v>
      </c>
      <c r="AN127" s="50">
        <f>'Base Fleet Plan'!AN160+'Base Fleet Plan'!AN173-AN114</f>
        <v>0</v>
      </c>
      <c r="AO127" s="50">
        <f>'Base Fleet Plan'!AO160+'Base Fleet Plan'!AO173-AO114</f>
        <v>0</v>
      </c>
      <c r="AP127" s="50">
        <f>'Base Fleet Plan'!AP160+'Base Fleet Plan'!AP173-AP114</f>
        <v>0</v>
      </c>
      <c r="AQ127" s="50">
        <f>'Base Fleet Plan'!AQ160+'Base Fleet Plan'!AQ173-AQ114</f>
        <v>0</v>
      </c>
      <c r="AR127" s="50">
        <f>'Base Fleet Plan'!AR160+'Base Fleet Plan'!AR173-AR114</f>
        <v>0</v>
      </c>
      <c r="AS127" s="50">
        <f>'Base Fleet Plan'!AS160+'Base Fleet Plan'!AS173-AS114</f>
        <v>0</v>
      </c>
      <c r="AT127" s="50">
        <f>'Base Fleet Plan'!AT160+'Base Fleet Plan'!AT173-AT114</f>
        <v>0</v>
      </c>
      <c r="AU127" s="50">
        <f>'Base Fleet Plan'!AU160+'Base Fleet Plan'!AU173-AU114</f>
        <v>0</v>
      </c>
      <c r="AV127" s="16"/>
    </row>
    <row r="128" spans="4:48">
      <c r="H128" s="1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6"/>
    </row>
    <row r="129" spans="4:48">
      <c r="D129" s="1" t="s">
        <v>196</v>
      </c>
      <c r="F129" s="65" t="s">
        <v>169</v>
      </c>
      <c r="H129" s="17"/>
      <c r="I129" s="50">
        <f>SUM(I118:I127)</f>
        <v>8871</v>
      </c>
      <c r="J129" s="50">
        <f t="shared" ref="J129:AU129" si="35">SUM(J118:J127)</f>
        <v>8960</v>
      </c>
      <c r="K129" s="50">
        <f t="shared" si="35"/>
        <v>9049</v>
      </c>
      <c r="L129" s="50">
        <f t="shared" si="35"/>
        <v>9140</v>
      </c>
      <c r="M129" s="50">
        <f t="shared" si="35"/>
        <v>9231</v>
      </c>
      <c r="N129" s="50">
        <f t="shared" si="35"/>
        <v>9314</v>
      </c>
      <c r="O129" s="50">
        <f t="shared" si="35"/>
        <v>9397</v>
      </c>
      <c r="P129" s="50">
        <f t="shared" si="35"/>
        <v>9471</v>
      </c>
      <c r="Q129" s="50">
        <f t="shared" si="35"/>
        <v>9517</v>
      </c>
      <c r="R129" s="50">
        <f t="shared" si="35"/>
        <v>9539</v>
      </c>
      <c r="S129" s="50">
        <f t="shared" si="35"/>
        <v>9538</v>
      </c>
      <c r="T129" s="50">
        <f t="shared" si="35"/>
        <v>9475</v>
      </c>
      <c r="U129" s="50">
        <f t="shared" si="35"/>
        <v>9305</v>
      </c>
      <c r="V129" s="50">
        <f t="shared" si="35"/>
        <v>9028</v>
      </c>
      <c r="W129" s="50">
        <f t="shared" si="35"/>
        <v>8643</v>
      </c>
      <c r="X129" s="50">
        <f t="shared" si="35"/>
        <v>8160</v>
      </c>
      <c r="Y129" s="50">
        <f t="shared" si="35"/>
        <v>7569</v>
      </c>
      <c r="Z129" s="50">
        <f t="shared" si="35"/>
        <v>6771</v>
      </c>
      <c r="AA129" s="50">
        <f t="shared" si="35"/>
        <v>5838</v>
      </c>
      <c r="AB129" s="50">
        <f t="shared" si="35"/>
        <v>4929</v>
      </c>
      <c r="AC129" s="50">
        <f t="shared" si="35"/>
        <v>4043</v>
      </c>
      <c r="AD129" s="50">
        <f t="shared" si="35"/>
        <v>3129</v>
      </c>
      <c r="AE129" s="50">
        <f t="shared" si="35"/>
        <v>2323</v>
      </c>
      <c r="AF129" s="50">
        <f t="shared" si="35"/>
        <v>1622</v>
      </c>
      <c r="AG129" s="50">
        <f t="shared" si="35"/>
        <v>1029</v>
      </c>
      <c r="AH129" s="50">
        <f t="shared" si="35"/>
        <v>542</v>
      </c>
      <c r="AI129" s="50">
        <f t="shared" si="35"/>
        <v>163</v>
      </c>
      <c r="AJ129" s="50">
        <f t="shared" si="35"/>
        <v>0</v>
      </c>
      <c r="AK129" s="50">
        <f t="shared" si="35"/>
        <v>0</v>
      </c>
      <c r="AL129" s="50">
        <f t="shared" si="35"/>
        <v>0</v>
      </c>
      <c r="AM129" s="50">
        <f t="shared" si="35"/>
        <v>0</v>
      </c>
      <c r="AN129" s="50">
        <f t="shared" si="35"/>
        <v>0</v>
      </c>
      <c r="AO129" s="50">
        <f t="shared" si="35"/>
        <v>0</v>
      </c>
      <c r="AP129" s="50">
        <f t="shared" si="35"/>
        <v>0</v>
      </c>
      <c r="AQ129" s="50">
        <f t="shared" si="35"/>
        <v>0</v>
      </c>
      <c r="AR129" s="50">
        <f t="shared" si="35"/>
        <v>0</v>
      </c>
      <c r="AS129" s="50">
        <f t="shared" si="35"/>
        <v>0</v>
      </c>
      <c r="AT129" s="50">
        <f t="shared" si="35"/>
        <v>0</v>
      </c>
      <c r="AU129" s="50">
        <f t="shared" si="35"/>
        <v>0</v>
      </c>
      <c r="AV129" s="16"/>
    </row>
    <row r="130" spans="4:48">
      <c r="H130" s="17"/>
      <c r="AV130" s="16"/>
    </row>
    <row r="131" spans="4:48">
      <c r="D131" s="58" t="s">
        <v>80</v>
      </c>
      <c r="E131" s="57"/>
      <c r="F131" s="59" t="s">
        <v>150</v>
      </c>
      <c r="H131" s="17"/>
      <c r="AV131" s="16"/>
    </row>
    <row r="132" spans="4:48">
      <c r="D132" s="6"/>
      <c r="E132" s="53"/>
      <c r="F132" s="35"/>
      <c r="H132" s="17"/>
      <c r="AV132" s="16"/>
    </row>
    <row r="133" spans="4:48">
      <c r="D133" s="1" t="s">
        <v>279</v>
      </c>
      <c r="E133" s="1"/>
      <c r="F133" s="4" t="s">
        <v>169</v>
      </c>
      <c r="H133" s="17"/>
      <c r="I133" s="50">
        <f>ROUND(I$9*'Base Fleet Plan'!I$211,0)</f>
        <v>0</v>
      </c>
      <c r="J133" s="50">
        <f>ROUND(J$9*'Base Fleet Plan'!J$211,0)</f>
        <v>0</v>
      </c>
      <c r="K133" s="50">
        <f>ROUND(K$9*'Base Fleet Plan'!K$211,0)</f>
        <v>0</v>
      </c>
      <c r="L133" s="50">
        <f>ROUND(L$9*'Base Fleet Plan'!L$211,0)</f>
        <v>0</v>
      </c>
      <c r="M133" s="50">
        <f>ROUND(M$9*'Base Fleet Plan'!M$211,0)</f>
        <v>0</v>
      </c>
      <c r="N133" s="50">
        <f>ROUND(N$9*'Base Fleet Plan'!N$211,0)</f>
        <v>12</v>
      </c>
      <c r="O133" s="50">
        <f>ROUND(O$9*'Base Fleet Plan'!O$211,0)</f>
        <v>12</v>
      </c>
      <c r="P133" s="50">
        <f>ROUND(P$9*'Base Fleet Plan'!P$211,0)</f>
        <v>24</v>
      </c>
      <c r="Q133" s="50">
        <f>ROUND(Q$9*'Base Fleet Plan'!Q$211,0)</f>
        <v>59</v>
      </c>
      <c r="R133" s="50">
        <f>ROUND(R$9*'Base Fleet Plan'!R$211,0)</f>
        <v>89</v>
      </c>
      <c r="S133" s="50">
        <f>ROUND(S$9*'Base Fleet Plan'!S$211,0)</f>
        <v>119</v>
      </c>
      <c r="T133" s="50">
        <f>ROUND(T$9*'Base Fleet Plan'!T$211,0)</f>
        <v>195</v>
      </c>
      <c r="U133" s="50">
        <f>ROUND(U$9*'Base Fleet Plan'!U$211,0)</f>
        <v>325</v>
      </c>
      <c r="V133" s="50">
        <f>ROUND(V$9*'Base Fleet Plan'!V$211,0)</f>
        <v>456</v>
      </c>
      <c r="W133" s="50">
        <f>ROUND(W$9*'Base Fleet Plan'!W$211,0)</f>
        <v>587</v>
      </c>
      <c r="X133" s="50">
        <f>ROUND(X$9*'Base Fleet Plan'!X$211,0)</f>
        <v>718</v>
      </c>
      <c r="Y133" s="50">
        <f>ROUND(Y$9*'Base Fleet Plan'!Y$211,0)</f>
        <v>852</v>
      </c>
      <c r="Z133" s="50">
        <f>ROUND(Z$9*'Base Fleet Plan'!Z$211,0)</f>
        <v>1114</v>
      </c>
      <c r="AA133" s="50">
        <f>ROUND(AA$9*'Base Fleet Plan'!AA$211,0)</f>
        <v>1314</v>
      </c>
      <c r="AB133" s="50">
        <f>ROUND(AB$9*'Base Fleet Plan'!AB$211,0)</f>
        <v>1317</v>
      </c>
      <c r="AC133" s="50">
        <f>ROUND(AC$9*'Base Fleet Plan'!AC$211,0)</f>
        <v>1318</v>
      </c>
      <c r="AD133" s="50">
        <f>ROUND(AD$9*'Base Fleet Plan'!AD$211,0)</f>
        <v>1431</v>
      </c>
      <c r="AE133" s="50">
        <f>ROUND(AE$9*'Base Fleet Plan'!AE$211,0)</f>
        <v>1431</v>
      </c>
      <c r="AF133" s="50">
        <f>ROUND(AF$9*'Base Fleet Plan'!AF$211,0)</f>
        <v>1436</v>
      </c>
      <c r="AG133" s="50">
        <f>ROUND(AG$9*'Base Fleet Plan'!AG$211,0)</f>
        <v>1439</v>
      </c>
      <c r="AH133" s="50">
        <f>ROUND(AH$9*'Base Fleet Plan'!AH$211,0)</f>
        <v>1442</v>
      </c>
      <c r="AI133" s="50">
        <f>ROUND(AI$9*'Base Fleet Plan'!AI$211,0)</f>
        <v>1448</v>
      </c>
      <c r="AJ133" s="50">
        <f>ROUND(AJ$9*'Base Fleet Plan'!AJ$211,0)</f>
        <v>1450</v>
      </c>
      <c r="AK133" s="50">
        <f>ROUND(AK$9*'Base Fleet Plan'!AK$211,0)</f>
        <v>1454</v>
      </c>
      <c r="AL133" s="50">
        <f>ROUND(AL$9*'Base Fleet Plan'!AL$211,0)</f>
        <v>1459</v>
      </c>
      <c r="AM133" s="50">
        <f>ROUND(AM$9*'Base Fleet Plan'!AM$211,0)</f>
        <v>1461</v>
      </c>
      <c r="AN133" s="50">
        <f>ROUND(AN$9*'Base Fleet Plan'!AN$211,0)</f>
        <v>1575</v>
      </c>
      <c r="AO133" s="50">
        <f>ROUND(AO$9*'Base Fleet Plan'!AO$211,0)</f>
        <v>1577</v>
      </c>
      <c r="AP133" s="50">
        <f>ROUND(AP$9*'Base Fleet Plan'!AP$211,0)</f>
        <v>1584</v>
      </c>
      <c r="AQ133" s="50">
        <f>ROUND(AQ$9*'Base Fleet Plan'!AQ$211,0)</f>
        <v>1588</v>
      </c>
      <c r="AR133" s="50">
        <f>ROUND(AR$9*'Base Fleet Plan'!AR$211,0)</f>
        <v>1592</v>
      </c>
      <c r="AS133" s="50">
        <f>ROUND(AS$9*'Base Fleet Plan'!AS$211,0)</f>
        <v>1600</v>
      </c>
      <c r="AT133" s="50">
        <f>ROUND(AT$9*'Base Fleet Plan'!AT$211,0)</f>
        <v>1603</v>
      </c>
      <c r="AU133" s="50">
        <f>ROUND(AU$9*'Base Fleet Plan'!AU$211,0)</f>
        <v>1609</v>
      </c>
      <c r="AV133" s="16"/>
    </row>
    <row r="134" spans="4:48">
      <c r="D134" s="6"/>
      <c r="E134" s="53"/>
      <c r="F134" s="35"/>
      <c r="H134" s="17"/>
      <c r="AV134" s="16"/>
    </row>
    <row r="135" spans="4:48">
      <c r="D135" s="1" t="s">
        <v>280</v>
      </c>
      <c r="E135" s="1"/>
      <c r="F135" s="4" t="s">
        <v>169</v>
      </c>
      <c r="H135" s="17"/>
      <c r="I135" s="63">
        <f>I133+H144</f>
        <v>0</v>
      </c>
      <c r="J135" s="50">
        <f>J133</f>
        <v>0</v>
      </c>
      <c r="K135" s="50">
        <f t="shared" ref="K135:AU135" si="36">K133</f>
        <v>0</v>
      </c>
      <c r="L135" s="50">
        <f t="shared" si="36"/>
        <v>0</v>
      </c>
      <c r="M135" s="50">
        <f t="shared" si="36"/>
        <v>0</v>
      </c>
      <c r="N135" s="50">
        <f t="shared" si="36"/>
        <v>12</v>
      </c>
      <c r="O135" s="50">
        <f t="shared" si="36"/>
        <v>12</v>
      </c>
      <c r="P135" s="50">
        <f t="shared" si="36"/>
        <v>24</v>
      </c>
      <c r="Q135" s="50">
        <f t="shared" si="36"/>
        <v>59</v>
      </c>
      <c r="R135" s="50">
        <f t="shared" si="36"/>
        <v>89</v>
      </c>
      <c r="S135" s="50">
        <f t="shared" si="36"/>
        <v>119</v>
      </c>
      <c r="T135" s="50">
        <f t="shared" si="36"/>
        <v>195</v>
      </c>
      <c r="U135" s="50">
        <f t="shared" si="36"/>
        <v>325</v>
      </c>
      <c r="V135" s="50">
        <f t="shared" si="36"/>
        <v>456</v>
      </c>
      <c r="W135" s="50">
        <f t="shared" si="36"/>
        <v>587</v>
      </c>
      <c r="X135" s="50">
        <f t="shared" si="36"/>
        <v>718</v>
      </c>
      <c r="Y135" s="50">
        <f t="shared" si="36"/>
        <v>852</v>
      </c>
      <c r="Z135" s="50">
        <f t="shared" si="36"/>
        <v>1114</v>
      </c>
      <c r="AA135" s="50">
        <f t="shared" si="36"/>
        <v>1314</v>
      </c>
      <c r="AB135" s="50">
        <f t="shared" si="36"/>
        <v>1317</v>
      </c>
      <c r="AC135" s="50">
        <f t="shared" si="36"/>
        <v>1318</v>
      </c>
      <c r="AD135" s="50">
        <f t="shared" si="36"/>
        <v>1431</v>
      </c>
      <c r="AE135" s="50">
        <f t="shared" si="36"/>
        <v>1431</v>
      </c>
      <c r="AF135" s="50">
        <f t="shared" si="36"/>
        <v>1436</v>
      </c>
      <c r="AG135" s="50">
        <f t="shared" si="36"/>
        <v>1439</v>
      </c>
      <c r="AH135" s="50">
        <f t="shared" si="36"/>
        <v>1442</v>
      </c>
      <c r="AI135" s="50">
        <f t="shared" si="36"/>
        <v>1448</v>
      </c>
      <c r="AJ135" s="50">
        <f t="shared" si="36"/>
        <v>1450</v>
      </c>
      <c r="AK135" s="50">
        <f t="shared" si="36"/>
        <v>1454</v>
      </c>
      <c r="AL135" s="50">
        <f t="shared" si="36"/>
        <v>1459</v>
      </c>
      <c r="AM135" s="50">
        <f t="shared" si="36"/>
        <v>1461</v>
      </c>
      <c r="AN135" s="50">
        <f t="shared" si="36"/>
        <v>1575</v>
      </c>
      <c r="AO135" s="50">
        <f t="shared" si="36"/>
        <v>1577</v>
      </c>
      <c r="AP135" s="50">
        <f t="shared" si="36"/>
        <v>1584</v>
      </c>
      <c r="AQ135" s="50">
        <f t="shared" si="36"/>
        <v>1588</v>
      </c>
      <c r="AR135" s="50">
        <f t="shared" si="36"/>
        <v>1592</v>
      </c>
      <c r="AS135" s="50">
        <f t="shared" si="36"/>
        <v>1600</v>
      </c>
      <c r="AT135" s="50">
        <f t="shared" si="36"/>
        <v>1603</v>
      </c>
      <c r="AU135" s="50">
        <f t="shared" si="36"/>
        <v>1609</v>
      </c>
      <c r="AV135" s="16"/>
    </row>
    <row r="136" spans="4:48">
      <c r="D136" s="1" t="s">
        <v>281</v>
      </c>
      <c r="E136" s="1"/>
      <c r="F136" s="4" t="s">
        <v>169</v>
      </c>
      <c r="H136" s="17"/>
      <c r="I136" s="63">
        <v>0</v>
      </c>
      <c r="J136" s="50">
        <f>I135</f>
        <v>0</v>
      </c>
      <c r="K136" s="50">
        <f t="shared" ref="K136:Z144" si="37">J135</f>
        <v>0</v>
      </c>
      <c r="L136" s="50">
        <f t="shared" si="37"/>
        <v>0</v>
      </c>
      <c r="M136" s="50">
        <f t="shared" si="37"/>
        <v>0</v>
      </c>
      <c r="N136" s="50">
        <f t="shared" si="37"/>
        <v>0</v>
      </c>
      <c r="O136" s="50">
        <f t="shared" si="37"/>
        <v>12</v>
      </c>
      <c r="P136" s="50">
        <f t="shared" si="37"/>
        <v>12</v>
      </c>
      <c r="Q136" s="50">
        <f t="shared" si="37"/>
        <v>24</v>
      </c>
      <c r="R136" s="50">
        <f t="shared" si="37"/>
        <v>59</v>
      </c>
      <c r="S136" s="50">
        <f t="shared" si="37"/>
        <v>89</v>
      </c>
      <c r="T136" s="50">
        <f t="shared" si="37"/>
        <v>119</v>
      </c>
      <c r="U136" s="50">
        <f t="shared" si="37"/>
        <v>195</v>
      </c>
      <c r="V136" s="50">
        <f t="shared" si="37"/>
        <v>325</v>
      </c>
      <c r="W136" s="50">
        <f t="shared" si="37"/>
        <v>456</v>
      </c>
      <c r="X136" s="50">
        <f t="shared" si="37"/>
        <v>587</v>
      </c>
      <c r="Y136" s="50">
        <f t="shared" si="37"/>
        <v>718</v>
      </c>
      <c r="Z136" s="50">
        <f t="shared" si="37"/>
        <v>852</v>
      </c>
      <c r="AA136" s="50">
        <f t="shared" ref="AA136:AP144" si="38">Z135</f>
        <v>1114</v>
      </c>
      <c r="AB136" s="50">
        <f t="shared" si="38"/>
        <v>1314</v>
      </c>
      <c r="AC136" s="50">
        <f t="shared" si="38"/>
        <v>1317</v>
      </c>
      <c r="AD136" s="50">
        <f t="shared" si="38"/>
        <v>1318</v>
      </c>
      <c r="AE136" s="50">
        <f t="shared" si="38"/>
        <v>1431</v>
      </c>
      <c r="AF136" s="50">
        <f t="shared" si="38"/>
        <v>1431</v>
      </c>
      <c r="AG136" s="50">
        <f t="shared" si="38"/>
        <v>1436</v>
      </c>
      <c r="AH136" s="50">
        <f t="shared" si="38"/>
        <v>1439</v>
      </c>
      <c r="AI136" s="50">
        <f t="shared" si="38"/>
        <v>1442</v>
      </c>
      <c r="AJ136" s="50">
        <f t="shared" si="38"/>
        <v>1448</v>
      </c>
      <c r="AK136" s="50">
        <f t="shared" si="38"/>
        <v>1450</v>
      </c>
      <c r="AL136" s="50">
        <f t="shared" si="38"/>
        <v>1454</v>
      </c>
      <c r="AM136" s="50">
        <f t="shared" si="38"/>
        <v>1459</v>
      </c>
      <c r="AN136" s="50">
        <f t="shared" si="38"/>
        <v>1461</v>
      </c>
      <c r="AO136" s="50">
        <f t="shared" si="38"/>
        <v>1575</v>
      </c>
      <c r="AP136" s="50">
        <f t="shared" si="38"/>
        <v>1577</v>
      </c>
      <c r="AQ136" s="50">
        <f t="shared" ref="AQ136:AU144" si="39">AP135</f>
        <v>1584</v>
      </c>
      <c r="AR136" s="50">
        <f t="shared" si="39"/>
        <v>1588</v>
      </c>
      <c r="AS136" s="50">
        <f t="shared" si="39"/>
        <v>1592</v>
      </c>
      <c r="AT136" s="50">
        <f t="shared" si="39"/>
        <v>1600</v>
      </c>
      <c r="AU136" s="50">
        <f t="shared" si="39"/>
        <v>1603</v>
      </c>
      <c r="AV136" s="16"/>
    </row>
    <row r="137" spans="4:48">
      <c r="D137" s="1" t="s">
        <v>282</v>
      </c>
      <c r="E137" s="1"/>
      <c r="F137" s="4" t="s">
        <v>169</v>
      </c>
      <c r="H137" s="17"/>
      <c r="I137" s="63">
        <v>0</v>
      </c>
      <c r="J137" s="50">
        <f t="shared" ref="J137:Y144" si="40">I136</f>
        <v>0</v>
      </c>
      <c r="K137" s="50">
        <f t="shared" si="40"/>
        <v>0</v>
      </c>
      <c r="L137" s="50">
        <f t="shared" si="40"/>
        <v>0</v>
      </c>
      <c r="M137" s="50">
        <f t="shared" si="40"/>
        <v>0</v>
      </c>
      <c r="N137" s="50">
        <f t="shared" si="40"/>
        <v>0</v>
      </c>
      <c r="O137" s="50">
        <f t="shared" si="40"/>
        <v>0</v>
      </c>
      <c r="P137" s="50">
        <f t="shared" si="40"/>
        <v>12</v>
      </c>
      <c r="Q137" s="50">
        <f t="shared" si="40"/>
        <v>12</v>
      </c>
      <c r="R137" s="50">
        <f t="shared" si="40"/>
        <v>24</v>
      </c>
      <c r="S137" s="50">
        <f t="shared" si="40"/>
        <v>59</v>
      </c>
      <c r="T137" s="50">
        <f t="shared" si="40"/>
        <v>89</v>
      </c>
      <c r="U137" s="50">
        <f t="shared" si="40"/>
        <v>119</v>
      </c>
      <c r="V137" s="50">
        <f t="shared" si="40"/>
        <v>195</v>
      </c>
      <c r="W137" s="50">
        <f t="shared" si="40"/>
        <v>325</v>
      </c>
      <c r="X137" s="50">
        <f t="shared" si="40"/>
        <v>456</v>
      </c>
      <c r="Y137" s="50">
        <f t="shared" si="40"/>
        <v>587</v>
      </c>
      <c r="Z137" s="50">
        <f t="shared" si="37"/>
        <v>718</v>
      </c>
      <c r="AA137" s="50">
        <f t="shared" si="38"/>
        <v>852</v>
      </c>
      <c r="AB137" s="50">
        <f t="shared" si="38"/>
        <v>1114</v>
      </c>
      <c r="AC137" s="50">
        <f t="shared" si="38"/>
        <v>1314</v>
      </c>
      <c r="AD137" s="50">
        <f t="shared" si="38"/>
        <v>1317</v>
      </c>
      <c r="AE137" s="50">
        <f t="shared" si="38"/>
        <v>1318</v>
      </c>
      <c r="AF137" s="50">
        <f t="shared" si="38"/>
        <v>1431</v>
      </c>
      <c r="AG137" s="50">
        <f t="shared" si="38"/>
        <v>1431</v>
      </c>
      <c r="AH137" s="50">
        <f t="shared" si="38"/>
        <v>1436</v>
      </c>
      <c r="AI137" s="50">
        <f t="shared" si="38"/>
        <v>1439</v>
      </c>
      <c r="AJ137" s="50">
        <f t="shared" si="38"/>
        <v>1442</v>
      </c>
      <c r="AK137" s="50">
        <f t="shared" si="38"/>
        <v>1448</v>
      </c>
      <c r="AL137" s="50">
        <f t="shared" si="38"/>
        <v>1450</v>
      </c>
      <c r="AM137" s="50">
        <f t="shared" si="38"/>
        <v>1454</v>
      </c>
      <c r="AN137" s="50">
        <f t="shared" si="38"/>
        <v>1459</v>
      </c>
      <c r="AO137" s="50">
        <f t="shared" si="38"/>
        <v>1461</v>
      </c>
      <c r="AP137" s="50">
        <f t="shared" si="38"/>
        <v>1575</v>
      </c>
      <c r="AQ137" s="50">
        <f t="shared" si="39"/>
        <v>1577</v>
      </c>
      <c r="AR137" s="50">
        <f t="shared" si="39"/>
        <v>1584</v>
      </c>
      <c r="AS137" s="50">
        <f t="shared" si="39"/>
        <v>1588</v>
      </c>
      <c r="AT137" s="50">
        <f t="shared" si="39"/>
        <v>1592</v>
      </c>
      <c r="AU137" s="50">
        <f t="shared" si="39"/>
        <v>1600</v>
      </c>
      <c r="AV137" s="16"/>
    </row>
    <row r="138" spans="4:48">
      <c r="D138" s="1" t="s">
        <v>283</v>
      </c>
      <c r="E138" s="1"/>
      <c r="F138" s="4" t="s">
        <v>169</v>
      </c>
      <c r="H138" s="17"/>
      <c r="I138" s="63">
        <v>0</v>
      </c>
      <c r="J138" s="50">
        <f t="shared" si="40"/>
        <v>0</v>
      </c>
      <c r="K138" s="50">
        <f t="shared" si="40"/>
        <v>0</v>
      </c>
      <c r="L138" s="50">
        <f t="shared" si="40"/>
        <v>0</v>
      </c>
      <c r="M138" s="50">
        <f t="shared" si="40"/>
        <v>0</v>
      </c>
      <c r="N138" s="50">
        <f t="shared" si="40"/>
        <v>0</v>
      </c>
      <c r="O138" s="50">
        <f t="shared" si="40"/>
        <v>0</v>
      </c>
      <c r="P138" s="50">
        <f t="shared" si="40"/>
        <v>0</v>
      </c>
      <c r="Q138" s="50">
        <f t="shared" si="40"/>
        <v>12</v>
      </c>
      <c r="R138" s="50">
        <f t="shared" si="40"/>
        <v>12</v>
      </c>
      <c r="S138" s="50">
        <f t="shared" si="40"/>
        <v>24</v>
      </c>
      <c r="T138" s="50">
        <f t="shared" si="40"/>
        <v>59</v>
      </c>
      <c r="U138" s="50">
        <f t="shared" si="40"/>
        <v>89</v>
      </c>
      <c r="V138" s="50">
        <f t="shared" si="40"/>
        <v>119</v>
      </c>
      <c r="W138" s="50">
        <f t="shared" si="40"/>
        <v>195</v>
      </c>
      <c r="X138" s="50">
        <f t="shared" si="40"/>
        <v>325</v>
      </c>
      <c r="Y138" s="50">
        <f t="shared" si="40"/>
        <v>456</v>
      </c>
      <c r="Z138" s="50">
        <f t="shared" si="37"/>
        <v>587</v>
      </c>
      <c r="AA138" s="50">
        <f t="shared" si="38"/>
        <v>718</v>
      </c>
      <c r="AB138" s="50">
        <f t="shared" si="38"/>
        <v>852</v>
      </c>
      <c r="AC138" s="50">
        <f t="shared" si="38"/>
        <v>1114</v>
      </c>
      <c r="AD138" s="50">
        <f t="shared" si="38"/>
        <v>1314</v>
      </c>
      <c r="AE138" s="50">
        <f t="shared" si="38"/>
        <v>1317</v>
      </c>
      <c r="AF138" s="50">
        <f t="shared" si="38"/>
        <v>1318</v>
      </c>
      <c r="AG138" s="50">
        <f t="shared" si="38"/>
        <v>1431</v>
      </c>
      <c r="AH138" s="50">
        <f t="shared" si="38"/>
        <v>1431</v>
      </c>
      <c r="AI138" s="50">
        <f t="shared" si="38"/>
        <v>1436</v>
      </c>
      <c r="AJ138" s="50">
        <f t="shared" si="38"/>
        <v>1439</v>
      </c>
      <c r="AK138" s="50">
        <f t="shared" si="38"/>
        <v>1442</v>
      </c>
      <c r="AL138" s="50">
        <f t="shared" si="38"/>
        <v>1448</v>
      </c>
      <c r="AM138" s="50">
        <f t="shared" si="38"/>
        <v>1450</v>
      </c>
      <c r="AN138" s="50">
        <f t="shared" si="38"/>
        <v>1454</v>
      </c>
      <c r="AO138" s="50">
        <f t="shared" si="38"/>
        <v>1459</v>
      </c>
      <c r="AP138" s="50">
        <f t="shared" si="38"/>
        <v>1461</v>
      </c>
      <c r="AQ138" s="50">
        <f t="shared" si="39"/>
        <v>1575</v>
      </c>
      <c r="AR138" s="50">
        <f t="shared" si="39"/>
        <v>1577</v>
      </c>
      <c r="AS138" s="50">
        <f t="shared" si="39"/>
        <v>1584</v>
      </c>
      <c r="AT138" s="50">
        <f t="shared" si="39"/>
        <v>1588</v>
      </c>
      <c r="AU138" s="50">
        <f t="shared" si="39"/>
        <v>1592</v>
      </c>
      <c r="AV138" s="16"/>
    </row>
    <row r="139" spans="4:48">
      <c r="D139" s="1" t="s">
        <v>284</v>
      </c>
      <c r="E139" s="1"/>
      <c r="F139" s="4" t="s">
        <v>169</v>
      </c>
      <c r="H139" s="17"/>
      <c r="I139" s="63">
        <v>0</v>
      </c>
      <c r="J139" s="50">
        <f t="shared" si="40"/>
        <v>0</v>
      </c>
      <c r="K139" s="50">
        <f t="shared" si="40"/>
        <v>0</v>
      </c>
      <c r="L139" s="50">
        <f t="shared" si="40"/>
        <v>0</v>
      </c>
      <c r="M139" s="50">
        <f t="shared" si="40"/>
        <v>0</v>
      </c>
      <c r="N139" s="50">
        <f t="shared" si="40"/>
        <v>0</v>
      </c>
      <c r="O139" s="50">
        <f t="shared" si="40"/>
        <v>0</v>
      </c>
      <c r="P139" s="50">
        <f t="shared" si="40"/>
        <v>0</v>
      </c>
      <c r="Q139" s="50">
        <f t="shared" si="40"/>
        <v>0</v>
      </c>
      <c r="R139" s="50">
        <f t="shared" si="40"/>
        <v>12</v>
      </c>
      <c r="S139" s="50">
        <f t="shared" si="40"/>
        <v>12</v>
      </c>
      <c r="T139" s="50">
        <f t="shared" si="40"/>
        <v>24</v>
      </c>
      <c r="U139" s="50">
        <f t="shared" si="40"/>
        <v>59</v>
      </c>
      <c r="V139" s="50">
        <f t="shared" si="40"/>
        <v>89</v>
      </c>
      <c r="W139" s="50">
        <f t="shared" si="40"/>
        <v>119</v>
      </c>
      <c r="X139" s="50">
        <f t="shared" si="40"/>
        <v>195</v>
      </c>
      <c r="Y139" s="50">
        <f t="shared" si="40"/>
        <v>325</v>
      </c>
      <c r="Z139" s="50">
        <f t="shared" si="37"/>
        <v>456</v>
      </c>
      <c r="AA139" s="50">
        <f t="shared" si="38"/>
        <v>587</v>
      </c>
      <c r="AB139" s="50">
        <f t="shared" si="38"/>
        <v>718</v>
      </c>
      <c r="AC139" s="50">
        <f t="shared" si="38"/>
        <v>852</v>
      </c>
      <c r="AD139" s="50">
        <f t="shared" si="38"/>
        <v>1114</v>
      </c>
      <c r="AE139" s="50">
        <f t="shared" si="38"/>
        <v>1314</v>
      </c>
      <c r="AF139" s="50">
        <f t="shared" si="38"/>
        <v>1317</v>
      </c>
      <c r="AG139" s="50">
        <f t="shared" si="38"/>
        <v>1318</v>
      </c>
      <c r="AH139" s="50">
        <f t="shared" si="38"/>
        <v>1431</v>
      </c>
      <c r="AI139" s="50">
        <f t="shared" si="38"/>
        <v>1431</v>
      </c>
      <c r="AJ139" s="50">
        <f t="shared" si="38"/>
        <v>1436</v>
      </c>
      <c r="AK139" s="50">
        <f t="shared" si="38"/>
        <v>1439</v>
      </c>
      <c r="AL139" s="50">
        <f t="shared" si="38"/>
        <v>1442</v>
      </c>
      <c r="AM139" s="50">
        <f t="shared" si="38"/>
        <v>1448</v>
      </c>
      <c r="AN139" s="50">
        <f t="shared" si="38"/>
        <v>1450</v>
      </c>
      <c r="AO139" s="50">
        <f t="shared" si="38"/>
        <v>1454</v>
      </c>
      <c r="AP139" s="50">
        <f t="shared" si="38"/>
        <v>1459</v>
      </c>
      <c r="AQ139" s="50">
        <f t="shared" si="39"/>
        <v>1461</v>
      </c>
      <c r="AR139" s="50">
        <f t="shared" si="39"/>
        <v>1575</v>
      </c>
      <c r="AS139" s="50">
        <f t="shared" si="39"/>
        <v>1577</v>
      </c>
      <c r="AT139" s="50">
        <f t="shared" si="39"/>
        <v>1584</v>
      </c>
      <c r="AU139" s="50">
        <f t="shared" si="39"/>
        <v>1588</v>
      </c>
      <c r="AV139" s="16"/>
    </row>
    <row r="140" spans="4:48">
      <c r="D140" s="1" t="s">
        <v>285</v>
      </c>
      <c r="E140" s="1"/>
      <c r="F140" s="4" t="s">
        <v>169</v>
      </c>
      <c r="H140" s="17"/>
      <c r="I140" s="63">
        <v>0</v>
      </c>
      <c r="J140" s="50">
        <f t="shared" si="40"/>
        <v>0</v>
      </c>
      <c r="K140" s="50">
        <f t="shared" si="40"/>
        <v>0</v>
      </c>
      <c r="L140" s="50">
        <f t="shared" si="40"/>
        <v>0</v>
      </c>
      <c r="M140" s="50">
        <f t="shared" si="40"/>
        <v>0</v>
      </c>
      <c r="N140" s="50">
        <f t="shared" si="40"/>
        <v>0</v>
      </c>
      <c r="O140" s="50">
        <f t="shared" si="40"/>
        <v>0</v>
      </c>
      <c r="P140" s="50">
        <f t="shared" si="40"/>
        <v>0</v>
      </c>
      <c r="Q140" s="50">
        <f t="shared" si="40"/>
        <v>0</v>
      </c>
      <c r="R140" s="50">
        <f t="shared" si="40"/>
        <v>0</v>
      </c>
      <c r="S140" s="50">
        <f t="shared" si="40"/>
        <v>12</v>
      </c>
      <c r="T140" s="50">
        <f t="shared" si="40"/>
        <v>12</v>
      </c>
      <c r="U140" s="50">
        <f t="shared" si="40"/>
        <v>24</v>
      </c>
      <c r="V140" s="50">
        <f t="shared" si="40"/>
        <v>59</v>
      </c>
      <c r="W140" s="50">
        <f t="shared" si="40"/>
        <v>89</v>
      </c>
      <c r="X140" s="50">
        <f t="shared" si="40"/>
        <v>119</v>
      </c>
      <c r="Y140" s="50">
        <f t="shared" si="40"/>
        <v>195</v>
      </c>
      <c r="Z140" s="50">
        <f t="shared" si="37"/>
        <v>325</v>
      </c>
      <c r="AA140" s="50">
        <f t="shared" si="38"/>
        <v>456</v>
      </c>
      <c r="AB140" s="50">
        <f t="shared" si="38"/>
        <v>587</v>
      </c>
      <c r="AC140" s="50">
        <f t="shared" si="38"/>
        <v>718</v>
      </c>
      <c r="AD140" s="50">
        <f t="shared" si="38"/>
        <v>852</v>
      </c>
      <c r="AE140" s="50">
        <f t="shared" si="38"/>
        <v>1114</v>
      </c>
      <c r="AF140" s="50">
        <f t="shared" si="38"/>
        <v>1314</v>
      </c>
      <c r="AG140" s="50">
        <f t="shared" si="38"/>
        <v>1317</v>
      </c>
      <c r="AH140" s="50">
        <f t="shared" si="38"/>
        <v>1318</v>
      </c>
      <c r="AI140" s="50">
        <f t="shared" si="38"/>
        <v>1431</v>
      </c>
      <c r="AJ140" s="50">
        <f t="shared" si="38"/>
        <v>1431</v>
      </c>
      <c r="AK140" s="50">
        <f t="shared" si="38"/>
        <v>1436</v>
      </c>
      <c r="AL140" s="50">
        <f t="shared" si="38"/>
        <v>1439</v>
      </c>
      <c r="AM140" s="50">
        <f t="shared" si="38"/>
        <v>1442</v>
      </c>
      <c r="AN140" s="50">
        <f t="shared" si="38"/>
        <v>1448</v>
      </c>
      <c r="AO140" s="50">
        <f t="shared" si="38"/>
        <v>1450</v>
      </c>
      <c r="AP140" s="50">
        <f t="shared" si="38"/>
        <v>1454</v>
      </c>
      <c r="AQ140" s="50">
        <f t="shared" si="39"/>
        <v>1459</v>
      </c>
      <c r="AR140" s="50">
        <f t="shared" si="39"/>
        <v>1461</v>
      </c>
      <c r="AS140" s="50">
        <f t="shared" si="39"/>
        <v>1575</v>
      </c>
      <c r="AT140" s="50">
        <f t="shared" si="39"/>
        <v>1577</v>
      </c>
      <c r="AU140" s="50">
        <f t="shared" si="39"/>
        <v>1584</v>
      </c>
      <c r="AV140" s="16"/>
    </row>
    <row r="141" spans="4:48">
      <c r="D141" s="1" t="s">
        <v>286</v>
      </c>
      <c r="E141" s="1"/>
      <c r="F141" s="4" t="s">
        <v>169</v>
      </c>
      <c r="H141" s="17"/>
      <c r="I141" s="63">
        <v>0</v>
      </c>
      <c r="J141" s="50">
        <f t="shared" si="40"/>
        <v>0</v>
      </c>
      <c r="K141" s="50">
        <f t="shared" si="40"/>
        <v>0</v>
      </c>
      <c r="L141" s="50">
        <f t="shared" si="40"/>
        <v>0</v>
      </c>
      <c r="M141" s="50">
        <f t="shared" si="40"/>
        <v>0</v>
      </c>
      <c r="N141" s="50">
        <f t="shared" si="40"/>
        <v>0</v>
      </c>
      <c r="O141" s="50">
        <f t="shared" si="40"/>
        <v>0</v>
      </c>
      <c r="P141" s="50">
        <f t="shared" si="40"/>
        <v>0</v>
      </c>
      <c r="Q141" s="50">
        <f t="shared" si="40"/>
        <v>0</v>
      </c>
      <c r="R141" s="50">
        <f t="shared" si="40"/>
        <v>0</v>
      </c>
      <c r="S141" s="50">
        <f t="shared" si="40"/>
        <v>0</v>
      </c>
      <c r="T141" s="50">
        <f t="shared" si="40"/>
        <v>12</v>
      </c>
      <c r="U141" s="50">
        <f t="shared" si="40"/>
        <v>12</v>
      </c>
      <c r="V141" s="50">
        <f t="shared" si="40"/>
        <v>24</v>
      </c>
      <c r="W141" s="50">
        <f t="shared" si="40"/>
        <v>59</v>
      </c>
      <c r="X141" s="50">
        <f t="shared" si="40"/>
        <v>89</v>
      </c>
      <c r="Y141" s="50">
        <f t="shared" si="40"/>
        <v>119</v>
      </c>
      <c r="Z141" s="50">
        <f t="shared" si="37"/>
        <v>195</v>
      </c>
      <c r="AA141" s="50">
        <f t="shared" si="38"/>
        <v>325</v>
      </c>
      <c r="AB141" s="50">
        <f t="shared" si="38"/>
        <v>456</v>
      </c>
      <c r="AC141" s="50">
        <f t="shared" si="38"/>
        <v>587</v>
      </c>
      <c r="AD141" s="50">
        <f t="shared" si="38"/>
        <v>718</v>
      </c>
      <c r="AE141" s="50">
        <f t="shared" si="38"/>
        <v>852</v>
      </c>
      <c r="AF141" s="50">
        <f t="shared" si="38"/>
        <v>1114</v>
      </c>
      <c r="AG141" s="50">
        <f t="shared" si="38"/>
        <v>1314</v>
      </c>
      <c r="AH141" s="50">
        <f t="shared" si="38"/>
        <v>1317</v>
      </c>
      <c r="AI141" s="50">
        <f t="shared" si="38"/>
        <v>1318</v>
      </c>
      <c r="AJ141" s="50">
        <f t="shared" si="38"/>
        <v>1431</v>
      </c>
      <c r="AK141" s="50">
        <f t="shared" si="38"/>
        <v>1431</v>
      </c>
      <c r="AL141" s="50">
        <f t="shared" si="38"/>
        <v>1436</v>
      </c>
      <c r="AM141" s="50">
        <f t="shared" si="38"/>
        <v>1439</v>
      </c>
      <c r="AN141" s="50">
        <f t="shared" si="38"/>
        <v>1442</v>
      </c>
      <c r="AO141" s="50">
        <f t="shared" si="38"/>
        <v>1448</v>
      </c>
      <c r="AP141" s="50">
        <f t="shared" si="38"/>
        <v>1450</v>
      </c>
      <c r="AQ141" s="50">
        <f t="shared" si="39"/>
        <v>1454</v>
      </c>
      <c r="AR141" s="50">
        <f t="shared" si="39"/>
        <v>1459</v>
      </c>
      <c r="AS141" s="50">
        <f t="shared" si="39"/>
        <v>1461</v>
      </c>
      <c r="AT141" s="50">
        <f t="shared" si="39"/>
        <v>1575</v>
      </c>
      <c r="AU141" s="50">
        <f t="shared" si="39"/>
        <v>1577</v>
      </c>
      <c r="AV141" s="16"/>
    </row>
    <row r="142" spans="4:48">
      <c r="D142" s="1" t="s">
        <v>287</v>
      </c>
      <c r="E142" s="1"/>
      <c r="F142" s="4" t="s">
        <v>169</v>
      </c>
      <c r="H142" s="17"/>
      <c r="I142" s="63">
        <v>0</v>
      </c>
      <c r="J142" s="50">
        <f t="shared" si="40"/>
        <v>0</v>
      </c>
      <c r="K142" s="50">
        <f t="shared" si="40"/>
        <v>0</v>
      </c>
      <c r="L142" s="50">
        <f t="shared" si="40"/>
        <v>0</v>
      </c>
      <c r="M142" s="50">
        <f t="shared" si="40"/>
        <v>0</v>
      </c>
      <c r="N142" s="50">
        <f t="shared" si="40"/>
        <v>0</v>
      </c>
      <c r="O142" s="50">
        <f t="shared" si="40"/>
        <v>0</v>
      </c>
      <c r="P142" s="50">
        <f t="shared" si="40"/>
        <v>0</v>
      </c>
      <c r="Q142" s="50">
        <f t="shared" si="40"/>
        <v>0</v>
      </c>
      <c r="R142" s="50">
        <f t="shared" si="40"/>
        <v>0</v>
      </c>
      <c r="S142" s="50">
        <f t="shared" si="40"/>
        <v>0</v>
      </c>
      <c r="T142" s="50">
        <f t="shared" si="40"/>
        <v>0</v>
      </c>
      <c r="U142" s="50">
        <f t="shared" si="40"/>
        <v>12</v>
      </c>
      <c r="V142" s="50">
        <f t="shared" si="40"/>
        <v>12</v>
      </c>
      <c r="W142" s="50">
        <f t="shared" si="40"/>
        <v>24</v>
      </c>
      <c r="X142" s="50">
        <f t="shared" si="40"/>
        <v>59</v>
      </c>
      <c r="Y142" s="50">
        <f t="shared" si="40"/>
        <v>89</v>
      </c>
      <c r="Z142" s="50">
        <f t="shared" si="37"/>
        <v>119</v>
      </c>
      <c r="AA142" s="50">
        <f t="shared" si="38"/>
        <v>195</v>
      </c>
      <c r="AB142" s="50">
        <f t="shared" si="38"/>
        <v>325</v>
      </c>
      <c r="AC142" s="50">
        <f t="shared" si="38"/>
        <v>456</v>
      </c>
      <c r="AD142" s="50">
        <f t="shared" si="38"/>
        <v>587</v>
      </c>
      <c r="AE142" s="50">
        <f t="shared" si="38"/>
        <v>718</v>
      </c>
      <c r="AF142" s="50">
        <f t="shared" si="38"/>
        <v>852</v>
      </c>
      <c r="AG142" s="50">
        <f t="shared" si="38"/>
        <v>1114</v>
      </c>
      <c r="AH142" s="50">
        <f t="shared" si="38"/>
        <v>1314</v>
      </c>
      <c r="AI142" s="50">
        <f t="shared" si="38"/>
        <v>1317</v>
      </c>
      <c r="AJ142" s="50">
        <f t="shared" si="38"/>
        <v>1318</v>
      </c>
      <c r="AK142" s="50">
        <f t="shared" si="38"/>
        <v>1431</v>
      </c>
      <c r="AL142" s="50">
        <f t="shared" si="38"/>
        <v>1431</v>
      </c>
      <c r="AM142" s="50">
        <f t="shared" si="38"/>
        <v>1436</v>
      </c>
      <c r="AN142" s="50">
        <f t="shared" si="38"/>
        <v>1439</v>
      </c>
      <c r="AO142" s="50">
        <f t="shared" si="38"/>
        <v>1442</v>
      </c>
      <c r="AP142" s="50">
        <f t="shared" si="38"/>
        <v>1448</v>
      </c>
      <c r="AQ142" s="50">
        <f t="shared" si="39"/>
        <v>1450</v>
      </c>
      <c r="AR142" s="50">
        <f t="shared" si="39"/>
        <v>1454</v>
      </c>
      <c r="AS142" s="50">
        <f t="shared" si="39"/>
        <v>1459</v>
      </c>
      <c r="AT142" s="50">
        <f t="shared" si="39"/>
        <v>1461</v>
      </c>
      <c r="AU142" s="50">
        <f t="shared" si="39"/>
        <v>1575</v>
      </c>
      <c r="AV142" s="16"/>
    </row>
    <row r="143" spans="4:48">
      <c r="D143" s="1" t="s">
        <v>288</v>
      </c>
      <c r="E143" s="1"/>
      <c r="F143" s="4" t="s">
        <v>169</v>
      </c>
      <c r="H143" s="17"/>
      <c r="I143" s="63">
        <v>0</v>
      </c>
      <c r="J143" s="50">
        <f t="shared" si="40"/>
        <v>0</v>
      </c>
      <c r="K143" s="50">
        <f t="shared" si="40"/>
        <v>0</v>
      </c>
      <c r="L143" s="50">
        <f t="shared" si="40"/>
        <v>0</v>
      </c>
      <c r="M143" s="50">
        <f t="shared" si="40"/>
        <v>0</v>
      </c>
      <c r="N143" s="50">
        <f t="shared" si="40"/>
        <v>0</v>
      </c>
      <c r="O143" s="50">
        <f t="shared" si="40"/>
        <v>0</v>
      </c>
      <c r="P143" s="50">
        <f t="shared" si="40"/>
        <v>0</v>
      </c>
      <c r="Q143" s="50">
        <f t="shared" si="40"/>
        <v>0</v>
      </c>
      <c r="R143" s="50">
        <f t="shared" si="40"/>
        <v>0</v>
      </c>
      <c r="S143" s="50">
        <f t="shared" si="40"/>
        <v>0</v>
      </c>
      <c r="T143" s="50">
        <f t="shared" si="40"/>
        <v>0</v>
      </c>
      <c r="U143" s="50">
        <f t="shared" si="40"/>
        <v>0</v>
      </c>
      <c r="V143" s="50">
        <f t="shared" si="40"/>
        <v>12</v>
      </c>
      <c r="W143" s="50">
        <f t="shared" si="40"/>
        <v>12</v>
      </c>
      <c r="X143" s="50">
        <f t="shared" si="40"/>
        <v>24</v>
      </c>
      <c r="Y143" s="50">
        <f t="shared" si="40"/>
        <v>59</v>
      </c>
      <c r="Z143" s="50">
        <f t="shared" si="37"/>
        <v>89</v>
      </c>
      <c r="AA143" s="50">
        <f t="shared" si="38"/>
        <v>119</v>
      </c>
      <c r="AB143" s="50">
        <f t="shared" si="38"/>
        <v>195</v>
      </c>
      <c r="AC143" s="50">
        <f t="shared" si="38"/>
        <v>325</v>
      </c>
      <c r="AD143" s="50">
        <f t="shared" si="38"/>
        <v>456</v>
      </c>
      <c r="AE143" s="50">
        <f t="shared" si="38"/>
        <v>587</v>
      </c>
      <c r="AF143" s="50">
        <f t="shared" si="38"/>
        <v>718</v>
      </c>
      <c r="AG143" s="50">
        <f t="shared" si="38"/>
        <v>852</v>
      </c>
      <c r="AH143" s="50">
        <f t="shared" si="38"/>
        <v>1114</v>
      </c>
      <c r="AI143" s="50">
        <f t="shared" si="38"/>
        <v>1314</v>
      </c>
      <c r="AJ143" s="50">
        <f t="shared" si="38"/>
        <v>1317</v>
      </c>
      <c r="AK143" s="50">
        <f t="shared" si="38"/>
        <v>1318</v>
      </c>
      <c r="AL143" s="50">
        <f t="shared" si="38"/>
        <v>1431</v>
      </c>
      <c r="AM143" s="50">
        <f t="shared" si="38"/>
        <v>1431</v>
      </c>
      <c r="AN143" s="50">
        <f t="shared" si="38"/>
        <v>1436</v>
      </c>
      <c r="AO143" s="50">
        <f t="shared" si="38"/>
        <v>1439</v>
      </c>
      <c r="AP143" s="50">
        <f t="shared" si="38"/>
        <v>1442</v>
      </c>
      <c r="AQ143" s="50">
        <f t="shared" si="39"/>
        <v>1448</v>
      </c>
      <c r="AR143" s="50">
        <f t="shared" si="39"/>
        <v>1450</v>
      </c>
      <c r="AS143" s="50">
        <f t="shared" si="39"/>
        <v>1454</v>
      </c>
      <c r="AT143" s="50">
        <f t="shared" si="39"/>
        <v>1459</v>
      </c>
      <c r="AU143" s="50">
        <f t="shared" si="39"/>
        <v>1461</v>
      </c>
      <c r="AV143" s="16"/>
    </row>
    <row r="144" spans="4:48">
      <c r="D144" s="1" t="s">
        <v>289</v>
      </c>
      <c r="E144" s="1"/>
      <c r="F144" s="4" t="s">
        <v>169</v>
      </c>
      <c r="H144" s="17"/>
      <c r="I144" s="63">
        <v>0</v>
      </c>
      <c r="J144" s="50">
        <f t="shared" si="40"/>
        <v>0</v>
      </c>
      <c r="K144" s="50">
        <f t="shared" si="40"/>
        <v>0</v>
      </c>
      <c r="L144" s="50">
        <f t="shared" si="40"/>
        <v>0</v>
      </c>
      <c r="M144" s="50">
        <f t="shared" si="40"/>
        <v>0</v>
      </c>
      <c r="N144" s="50">
        <f t="shared" si="40"/>
        <v>0</v>
      </c>
      <c r="O144" s="50">
        <f t="shared" si="40"/>
        <v>0</v>
      </c>
      <c r="P144" s="50">
        <f t="shared" si="40"/>
        <v>0</v>
      </c>
      <c r="Q144" s="50">
        <f t="shared" si="40"/>
        <v>0</v>
      </c>
      <c r="R144" s="50">
        <f t="shared" si="40"/>
        <v>0</v>
      </c>
      <c r="S144" s="50">
        <f t="shared" si="40"/>
        <v>0</v>
      </c>
      <c r="T144" s="50">
        <f t="shared" si="40"/>
        <v>0</v>
      </c>
      <c r="U144" s="50">
        <f t="shared" si="40"/>
        <v>0</v>
      </c>
      <c r="V144" s="50">
        <f t="shared" si="40"/>
        <v>0</v>
      </c>
      <c r="W144" s="50">
        <f t="shared" si="40"/>
        <v>12</v>
      </c>
      <c r="X144" s="50">
        <f t="shared" si="40"/>
        <v>12</v>
      </c>
      <c r="Y144" s="50">
        <f t="shared" si="40"/>
        <v>24</v>
      </c>
      <c r="Z144" s="50">
        <f t="shared" si="37"/>
        <v>59</v>
      </c>
      <c r="AA144" s="50">
        <f t="shared" si="38"/>
        <v>89</v>
      </c>
      <c r="AB144" s="50">
        <f t="shared" si="38"/>
        <v>119</v>
      </c>
      <c r="AC144" s="50">
        <f t="shared" si="38"/>
        <v>195</v>
      </c>
      <c r="AD144" s="50">
        <f t="shared" si="38"/>
        <v>325</v>
      </c>
      <c r="AE144" s="50">
        <f t="shared" si="38"/>
        <v>456</v>
      </c>
      <c r="AF144" s="50">
        <f t="shared" si="38"/>
        <v>587</v>
      </c>
      <c r="AG144" s="50">
        <f t="shared" si="38"/>
        <v>718</v>
      </c>
      <c r="AH144" s="50">
        <f t="shared" si="38"/>
        <v>852</v>
      </c>
      <c r="AI144" s="50">
        <f t="shared" si="38"/>
        <v>1114</v>
      </c>
      <c r="AJ144" s="50">
        <f t="shared" si="38"/>
        <v>1314</v>
      </c>
      <c r="AK144" s="50">
        <f t="shared" si="38"/>
        <v>1317</v>
      </c>
      <c r="AL144" s="50">
        <f t="shared" si="38"/>
        <v>1318</v>
      </c>
      <c r="AM144" s="50">
        <f t="shared" si="38"/>
        <v>1431</v>
      </c>
      <c r="AN144" s="50">
        <f t="shared" si="38"/>
        <v>1431</v>
      </c>
      <c r="AO144" s="50">
        <f t="shared" si="38"/>
        <v>1436</v>
      </c>
      <c r="AP144" s="50">
        <f t="shared" si="38"/>
        <v>1439</v>
      </c>
      <c r="AQ144" s="50">
        <f t="shared" si="39"/>
        <v>1442</v>
      </c>
      <c r="AR144" s="50">
        <f t="shared" si="39"/>
        <v>1448</v>
      </c>
      <c r="AS144" s="50">
        <f t="shared" si="39"/>
        <v>1450</v>
      </c>
      <c r="AT144" s="50">
        <f t="shared" si="39"/>
        <v>1454</v>
      </c>
      <c r="AU144" s="50">
        <f t="shared" si="39"/>
        <v>1459</v>
      </c>
      <c r="AV144" s="16"/>
    </row>
    <row r="145" spans="4:48">
      <c r="H145" s="17"/>
      <c r="AV145" s="16"/>
    </row>
    <row r="146" spans="4:48">
      <c r="D146" s="1" t="s">
        <v>290</v>
      </c>
      <c r="F146" s="4" t="s">
        <v>169</v>
      </c>
      <c r="H146" s="17"/>
      <c r="I146" s="50">
        <f>SUM(I135:I144)</f>
        <v>0</v>
      </c>
      <c r="J146" s="50">
        <f>SUM(J135:J144)</f>
        <v>0</v>
      </c>
      <c r="K146" s="50">
        <f t="shared" ref="K146:AU146" si="41">SUM(K135:K144)</f>
        <v>0</v>
      </c>
      <c r="L146" s="50">
        <f t="shared" si="41"/>
        <v>0</v>
      </c>
      <c r="M146" s="50">
        <f t="shared" si="41"/>
        <v>0</v>
      </c>
      <c r="N146" s="50">
        <f t="shared" si="41"/>
        <v>12</v>
      </c>
      <c r="O146" s="50">
        <f t="shared" si="41"/>
        <v>24</v>
      </c>
      <c r="P146" s="50">
        <f t="shared" si="41"/>
        <v>48</v>
      </c>
      <c r="Q146" s="50">
        <f t="shared" si="41"/>
        <v>107</v>
      </c>
      <c r="R146" s="50">
        <f t="shared" si="41"/>
        <v>196</v>
      </c>
      <c r="S146" s="50">
        <f t="shared" si="41"/>
        <v>315</v>
      </c>
      <c r="T146" s="50">
        <f t="shared" si="41"/>
        <v>510</v>
      </c>
      <c r="U146" s="50">
        <f t="shared" si="41"/>
        <v>835</v>
      </c>
      <c r="V146" s="50">
        <f t="shared" si="41"/>
        <v>1291</v>
      </c>
      <c r="W146" s="50">
        <f t="shared" si="41"/>
        <v>1878</v>
      </c>
      <c r="X146" s="50">
        <f t="shared" si="41"/>
        <v>2584</v>
      </c>
      <c r="Y146" s="50">
        <f t="shared" si="41"/>
        <v>3424</v>
      </c>
      <c r="Z146" s="50">
        <f t="shared" si="41"/>
        <v>4514</v>
      </c>
      <c r="AA146" s="50">
        <f t="shared" si="41"/>
        <v>5769</v>
      </c>
      <c r="AB146" s="50">
        <f t="shared" si="41"/>
        <v>6997</v>
      </c>
      <c r="AC146" s="50">
        <f t="shared" si="41"/>
        <v>8196</v>
      </c>
      <c r="AD146" s="50">
        <f t="shared" si="41"/>
        <v>9432</v>
      </c>
      <c r="AE146" s="50">
        <f t="shared" si="41"/>
        <v>10538</v>
      </c>
      <c r="AF146" s="50">
        <f t="shared" si="41"/>
        <v>11518</v>
      </c>
      <c r="AG146" s="50">
        <f t="shared" si="41"/>
        <v>12370</v>
      </c>
      <c r="AH146" s="50">
        <f t="shared" si="41"/>
        <v>13094</v>
      </c>
      <c r="AI146" s="50">
        <f t="shared" si="41"/>
        <v>13690</v>
      </c>
      <c r="AJ146" s="50">
        <f t="shared" si="41"/>
        <v>14026</v>
      </c>
      <c r="AK146" s="50">
        <f t="shared" si="41"/>
        <v>14166</v>
      </c>
      <c r="AL146" s="50">
        <f t="shared" si="41"/>
        <v>14308</v>
      </c>
      <c r="AM146" s="50">
        <f t="shared" si="41"/>
        <v>14451</v>
      </c>
      <c r="AN146" s="50">
        <f t="shared" si="41"/>
        <v>14595</v>
      </c>
      <c r="AO146" s="50">
        <f t="shared" si="41"/>
        <v>14741</v>
      </c>
      <c r="AP146" s="50">
        <f t="shared" si="41"/>
        <v>14889</v>
      </c>
      <c r="AQ146" s="50">
        <f t="shared" si="41"/>
        <v>15038</v>
      </c>
      <c r="AR146" s="50">
        <f t="shared" si="41"/>
        <v>15188</v>
      </c>
      <c r="AS146" s="50">
        <f t="shared" si="41"/>
        <v>15340</v>
      </c>
      <c r="AT146" s="50">
        <f t="shared" si="41"/>
        <v>15493</v>
      </c>
      <c r="AU146" s="50">
        <f t="shared" si="41"/>
        <v>15648</v>
      </c>
      <c r="AV146" s="16"/>
    </row>
    <row r="147" spans="4:48">
      <c r="H147" s="17"/>
      <c r="AV147" s="16"/>
    </row>
    <row r="148" spans="4:48">
      <c r="D148" s="1" t="s">
        <v>186</v>
      </c>
      <c r="F148" s="4" t="s">
        <v>169</v>
      </c>
      <c r="H148" s="17"/>
      <c r="I148" s="50">
        <f>'Base Fleet Plan'!I183+'Base Fleet Plan'!I196-I135</f>
        <v>1072</v>
      </c>
      <c r="J148" s="50">
        <f>'Base Fleet Plan'!J183+'Base Fleet Plan'!J196-J135</f>
        <v>1181</v>
      </c>
      <c r="K148" s="50">
        <f>'Base Fleet Plan'!K183+'Base Fleet Plan'!K196-K135</f>
        <v>1180</v>
      </c>
      <c r="L148" s="50">
        <f>'Base Fleet Plan'!L183+'Base Fleet Plan'!L196-L135</f>
        <v>1181</v>
      </c>
      <c r="M148" s="50">
        <f>'Base Fleet Plan'!M183+'Base Fleet Plan'!M196-M135</f>
        <v>1183</v>
      </c>
      <c r="N148" s="50">
        <f>'Base Fleet Plan'!N183+'Base Fleet Plan'!N196-N135</f>
        <v>1171</v>
      </c>
      <c r="O148" s="50">
        <f>'Base Fleet Plan'!O183+'Base Fleet Plan'!O196-O135</f>
        <v>1173</v>
      </c>
      <c r="P148" s="50">
        <f>'Base Fleet Plan'!P183+'Base Fleet Plan'!P196-P135</f>
        <v>1162</v>
      </c>
      <c r="Q148" s="50">
        <f>'Base Fleet Plan'!Q183+'Base Fleet Plan'!Q196-Q135</f>
        <v>1128</v>
      </c>
      <c r="R148" s="50">
        <f>'Base Fleet Plan'!R183+'Base Fleet Plan'!R196-R135</f>
        <v>1099</v>
      </c>
      <c r="S148" s="50">
        <f>'Base Fleet Plan'!S183+'Base Fleet Plan'!S196-S135</f>
        <v>1070</v>
      </c>
      <c r="T148" s="50">
        <f>'Base Fleet Plan'!T183+'Base Fleet Plan'!T196-T135</f>
        <v>1105</v>
      </c>
      <c r="U148" s="50">
        <f>'Base Fleet Plan'!U183+'Base Fleet Plan'!U196-U135</f>
        <v>974</v>
      </c>
      <c r="V148" s="50">
        <f>'Base Fleet Plan'!V183+'Base Fleet Plan'!V196-V135</f>
        <v>846</v>
      </c>
      <c r="W148" s="50">
        <f>'Base Fleet Plan'!W183+'Base Fleet Plan'!W196-W135</f>
        <v>718</v>
      </c>
      <c r="X148" s="50">
        <f>'Base Fleet Plan'!X183+'Base Fleet Plan'!X196-X135</f>
        <v>588</v>
      </c>
      <c r="Y148" s="50">
        <f>'Base Fleet Plan'!Y183+'Base Fleet Plan'!Y196-Y135</f>
        <v>458</v>
      </c>
      <c r="Z148" s="50">
        <f>'Base Fleet Plan'!Z183+'Base Fleet Plan'!Z196-Z135</f>
        <v>197</v>
      </c>
      <c r="AA148" s="50">
        <f>'Base Fleet Plan'!AA183+'Base Fleet Plan'!AA196-AA135</f>
        <v>0</v>
      </c>
      <c r="AB148" s="50">
        <f>'Base Fleet Plan'!AB183+'Base Fleet Plan'!AB196-AB135</f>
        <v>0</v>
      </c>
      <c r="AC148" s="50">
        <f>'Base Fleet Plan'!AC183+'Base Fleet Plan'!AC196-AC135</f>
        <v>0</v>
      </c>
      <c r="AD148" s="50">
        <f>'Base Fleet Plan'!AD183+'Base Fleet Plan'!AD196-AD135</f>
        <v>0</v>
      </c>
      <c r="AE148" s="50">
        <f>'Base Fleet Plan'!AE183+'Base Fleet Plan'!AE196-AE135</f>
        <v>0</v>
      </c>
      <c r="AF148" s="50">
        <f>'Base Fleet Plan'!AF183+'Base Fleet Plan'!AF196-AF135</f>
        <v>0</v>
      </c>
      <c r="AG148" s="50">
        <f>'Base Fleet Plan'!AG183+'Base Fleet Plan'!AG196-AG135</f>
        <v>0</v>
      </c>
      <c r="AH148" s="50">
        <f>'Base Fleet Plan'!AH183+'Base Fleet Plan'!AH196-AH135</f>
        <v>0</v>
      </c>
      <c r="AI148" s="50">
        <f>'Base Fleet Plan'!AI183+'Base Fleet Plan'!AI196-AI135</f>
        <v>0</v>
      </c>
      <c r="AJ148" s="50">
        <f>'Base Fleet Plan'!AJ183+'Base Fleet Plan'!AJ196-AJ135</f>
        <v>0</v>
      </c>
      <c r="AK148" s="50">
        <f>'Base Fleet Plan'!AK183+'Base Fleet Plan'!AK196-AK135</f>
        <v>0</v>
      </c>
      <c r="AL148" s="50">
        <f>'Base Fleet Plan'!AL183+'Base Fleet Plan'!AL196-AL135</f>
        <v>0</v>
      </c>
      <c r="AM148" s="50">
        <f>'Base Fleet Plan'!AM183+'Base Fleet Plan'!AM196-AM135</f>
        <v>0</v>
      </c>
      <c r="AN148" s="50">
        <f>'Base Fleet Plan'!AN183+'Base Fleet Plan'!AN196-AN135</f>
        <v>0</v>
      </c>
      <c r="AO148" s="50">
        <f>'Base Fleet Plan'!AO183+'Base Fleet Plan'!AO196-AO135</f>
        <v>0</v>
      </c>
      <c r="AP148" s="50">
        <f>'Base Fleet Plan'!AP183+'Base Fleet Plan'!AP196-AP135</f>
        <v>0</v>
      </c>
      <c r="AQ148" s="50">
        <f>'Base Fleet Plan'!AQ183+'Base Fleet Plan'!AQ196-AQ135</f>
        <v>0</v>
      </c>
      <c r="AR148" s="50">
        <f>'Base Fleet Plan'!AR183+'Base Fleet Plan'!AR196-AR135</f>
        <v>0</v>
      </c>
      <c r="AS148" s="50">
        <f>'Base Fleet Plan'!AS183+'Base Fleet Plan'!AS196-AS135</f>
        <v>0</v>
      </c>
      <c r="AT148" s="50">
        <f>'Base Fleet Plan'!AT183+'Base Fleet Plan'!AT196-AT135</f>
        <v>0</v>
      </c>
      <c r="AU148" s="50">
        <f>'Base Fleet Plan'!AU183+'Base Fleet Plan'!AU196-AU135</f>
        <v>0</v>
      </c>
      <c r="AV148" s="16"/>
    </row>
    <row r="149" spans="4:48">
      <c r="D149" s="1" t="s">
        <v>187</v>
      </c>
      <c r="F149" s="4" t="s">
        <v>169</v>
      </c>
      <c r="H149" s="17"/>
      <c r="I149" s="50">
        <f>'Base Fleet Plan'!I184+'Base Fleet Plan'!I197-I136</f>
        <v>1072</v>
      </c>
      <c r="J149" s="50">
        <f>'Base Fleet Plan'!J184+'Base Fleet Plan'!J197-J136</f>
        <v>1072</v>
      </c>
      <c r="K149" s="50">
        <f>'Base Fleet Plan'!K184+'Base Fleet Plan'!K197-K136</f>
        <v>1181</v>
      </c>
      <c r="L149" s="50">
        <f>'Base Fleet Plan'!L184+'Base Fleet Plan'!L197-L136</f>
        <v>1180</v>
      </c>
      <c r="M149" s="50">
        <f>'Base Fleet Plan'!M184+'Base Fleet Plan'!M197-M136</f>
        <v>1181</v>
      </c>
      <c r="N149" s="50">
        <f>'Base Fleet Plan'!N184+'Base Fleet Plan'!N197-N136</f>
        <v>1183</v>
      </c>
      <c r="O149" s="50">
        <f>'Base Fleet Plan'!O184+'Base Fleet Plan'!O197-O136</f>
        <v>1171</v>
      </c>
      <c r="P149" s="50">
        <f>'Base Fleet Plan'!P184+'Base Fleet Plan'!P197-P136</f>
        <v>1173</v>
      </c>
      <c r="Q149" s="50">
        <f>'Base Fleet Plan'!Q184+'Base Fleet Plan'!Q197-Q136</f>
        <v>1162</v>
      </c>
      <c r="R149" s="50">
        <f>'Base Fleet Plan'!R184+'Base Fleet Plan'!R197-R136</f>
        <v>1128</v>
      </c>
      <c r="S149" s="50">
        <f>'Base Fleet Plan'!S184+'Base Fleet Plan'!S197-S136</f>
        <v>1099</v>
      </c>
      <c r="T149" s="50">
        <f>'Base Fleet Plan'!T184+'Base Fleet Plan'!T197-T136</f>
        <v>1070</v>
      </c>
      <c r="U149" s="50">
        <f>'Base Fleet Plan'!U184+'Base Fleet Plan'!U197-U136</f>
        <v>1105</v>
      </c>
      <c r="V149" s="50">
        <f>'Base Fleet Plan'!V184+'Base Fleet Plan'!V197-V136</f>
        <v>974</v>
      </c>
      <c r="W149" s="50">
        <f>'Base Fleet Plan'!W184+'Base Fleet Plan'!W197-W136</f>
        <v>846</v>
      </c>
      <c r="X149" s="50">
        <f>'Base Fleet Plan'!X184+'Base Fleet Plan'!X197-X136</f>
        <v>718</v>
      </c>
      <c r="Y149" s="50">
        <f>'Base Fleet Plan'!Y184+'Base Fleet Plan'!Y197-Y136</f>
        <v>588</v>
      </c>
      <c r="Z149" s="50">
        <f>'Base Fleet Plan'!Z184+'Base Fleet Plan'!Z197-Z136</f>
        <v>458</v>
      </c>
      <c r="AA149" s="50">
        <f>'Base Fleet Plan'!AA184+'Base Fleet Plan'!AA197-AA136</f>
        <v>197</v>
      </c>
      <c r="AB149" s="50">
        <f>'Base Fleet Plan'!AB184+'Base Fleet Plan'!AB197-AB136</f>
        <v>0</v>
      </c>
      <c r="AC149" s="50">
        <f>'Base Fleet Plan'!AC184+'Base Fleet Plan'!AC197-AC136</f>
        <v>0</v>
      </c>
      <c r="AD149" s="50">
        <f>'Base Fleet Plan'!AD184+'Base Fleet Plan'!AD197-AD136</f>
        <v>0</v>
      </c>
      <c r="AE149" s="50">
        <f>'Base Fleet Plan'!AE184+'Base Fleet Plan'!AE197-AE136</f>
        <v>0</v>
      </c>
      <c r="AF149" s="50">
        <f>'Base Fleet Plan'!AF184+'Base Fleet Plan'!AF197-AF136</f>
        <v>0</v>
      </c>
      <c r="AG149" s="50">
        <f>'Base Fleet Plan'!AG184+'Base Fleet Plan'!AG197-AG136</f>
        <v>0</v>
      </c>
      <c r="AH149" s="50">
        <f>'Base Fleet Plan'!AH184+'Base Fleet Plan'!AH197-AH136</f>
        <v>0</v>
      </c>
      <c r="AI149" s="50">
        <f>'Base Fleet Plan'!AI184+'Base Fleet Plan'!AI197-AI136</f>
        <v>0</v>
      </c>
      <c r="AJ149" s="50">
        <f>'Base Fleet Plan'!AJ184+'Base Fleet Plan'!AJ197-AJ136</f>
        <v>0</v>
      </c>
      <c r="AK149" s="50">
        <f>'Base Fleet Plan'!AK184+'Base Fleet Plan'!AK197-AK136</f>
        <v>0</v>
      </c>
      <c r="AL149" s="50">
        <f>'Base Fleet Plan'!AL184+'Base Fleet Plan'!AL197-AL136</f>
        <v>0</v>
      </c>
      <c r="AM149" s="50">
        <f>'Base Fleet Plan'!AM184+'Base Fleet Plan'!AM197-AM136</f>
        <v>0</v>
      </c>
      <c r="AN149" s="50">
        <f>'Base Fleet Plan'!AN184+'Base Fleet Plan'!AN197-AN136</f>
        <v>0</v>
      </c>
      <c r="AO149" s="50">
        <f>'Base Fleet Plan'!AO184+'Base Fleet Plan'!AO197-AO136</f>
        <v>0</v>
      </c>
      <c r="AP149" s="50">
        <f>'Base Fleet Plan'!AP184+'Base Fleet Plan'!AP197-AP136</f>
        <v>0</v>
      </c>
      <c r="AQ149" s="50">
        <f>'Base Fleet Plan'!AQ184+'Base Fleet Plan'!AQ197-AQ136</f>
        <v>0</v>
      </c>
      <c r="AR149" s="50">
        <f>'Base Fleet Plan'!AR184+'Base Fleet Plan'!AR197-AR136</f>
        <v>0</v>
      </c>
      <c r="AS149" s="50">
        <f>'Base Fleet Plan'!AS184+'Base Fleet Plan'!AS197-AS136</f>
        <v>0</v>
      </c>
      <c r="AT149" s="50">
        <f>'Base Fleet Plan'!AT184+'Base Fleet Plan'!AT197-AT136</f>
        <v>0</v>
      </c>
      <c r="AU149" s="50">
        <f>'Base Fleet Plan'!AU184+'Base Fleet Plan'!AU197-AU136</f>
        <v>0</v>
      </c>
      <c r="AV149" s="16"/>
    </row>
    <row r="150" spans="4:48">
      <c r="D150" s="1" t="s">
        <v>188</v>
      </c>
      <c r="F150" s="4" t="s">
        <v>169</v>
      </c>
      <c r="H150" s="17"/>
      <c r="I150" s="50">
        <f>'Base Fleet Plan'!I185+'Base Fleet Plan'!I198-I137</f>
        <v>1072</v>
      </c>
      <c r="J150" s="50">
        <f>'Base Fleet Plan'!J185+'Base Fleet Plan'!J198-J137</f>
        <v>1072</v>
      </c>
      <c r="K150" s="50">
        <f>'Base Fleet Plan'!K185+'Base Fleet Plan'!K198-K137</f>
        <v>1072</v>
      </c>
      <c r="L150" s="50">
        <f>'Base Fleet Plan'!L185+'Base Fleet Plan'!L198-L137</f>
        <v>1181</v>
      </c>
      <c r="M150" s="50">
        <f>'Base Fleet Plan'!M185+'Base Fleet Plan'!M198-M137</f>
        <v>1180</v>
      </c>
      <c r="N150" s="50">
        <f>'Base Fleet Plan'!N185+'Base Fleet Plan'!N198-N137</f>
        <v>1181</v>
      </c>
      <c r="O150" s="50">
        <f>'Base Fleet Plan'!O185+'Base Fleet Plan'!O198-O137</f>
        <v>1183</v>
      </c>
      <c r="P150" s="50">
        <f>'Base Fleet Plan'!P185+'Base Fleet Plan'!P198-P137</f>
        <v>1171</v>
      </c>
      <c r="Q150" s="50">
        <f>'Base Fleet Plan'!Q185+'Base Fleet Plan'!Q198-Q137</f>
        <v>1173</v>
      </c>
      <c r="R150" s="50">
        <f>'Base Fleet Plan'!R185+'Base Fleet Plan'!R198-R137</f>
        <v>1162</v>
      </c>
      <c r="S150" s="50">
        <f>'Base Fleet Plan'!S185+'Base Fleet Plan'!S198-S137</f>
        <v>1128</v>
      </c>
      <c r="T150" s="50">
        <f>'Base Fleet Plan'!T185+'Base Fleet Plan'!T198-T137</f>
        <v>1099</v>
      </c>
      <c r="U150" s="50">
        <f>'Base Fleet Plan'!U185+'Base Fleet Plan'!U198-U137</f>
        <v>1070</v>
      </c>
      <c r="V150" s="50">
        <f>'Base Fleet Plan'!V185+'Base Fleet Plan'!V198-V137</f>
        <v>1105</v>
      </c>
      <c r="W150" s="50">
        <f>'Base Fleet Plan'!W185+'Base Fleet Plan'!W198-W137</f>
        <v>974</v>
      </c>
      <c r="X150" s="50">
        <f>'Base Fleet Plan'!X185+'Base Fleet Plan'!X198-X137</f>
        <v>846</v>
      </c>
      <c r="Y150" s="50">
        <f>'Base Fleet Plan'!Y185+'Base Fleet Plan'!Y198-Y137</f>
        <v>718</v>
      </c>
      <c r="Z150" s="50">
        <f>'Base Fleet Plan'!Z185+'Base Fleet Plan'!Z198-Z137</f>
        <v>588</v>
      </c>
      <c r="AA150" s="50">
        <f>'Base Fleet Plan'!AA185+'Base Fleet Plan'!AA198-AA137</f>
        <v>458</v>
      </c>
      <c r="AB150" s="50">
        <f>'Base Fleet Plan'!AB185+'Base Fleet Plan'!AB198-AB137</f>
        <v>197</v>
      </c>
      <c r="AC150" s="50">
        <f>'Base Fleet Plan'!AC185+'Base Fleet Plan'!AC198-AC137</f>
        <v>0</v>
      </c>
      <c r="AD150" s="50">
        <f>'Base Fleet Plan'!AD185+'Base Fleet Plan'!AD198-AD137</f>
        <v>0</v>
      </c>
      <c r="AE150" s="50">
        <f>'Base Fleet Plan'!AE185+'Base Fleet Plan'!AE198-AE137</f>
        <v>0</v>
      </c>
      <c r="AF150" s="50">
        <f>'Base Fleet Plan'!AF185+'Base Fleet Plan'!AF198-AF137</f>
        <v>0</v>
      </c>
      <c r="AG150" s="50">
        <f>'Base Fleet Plan'!AG185+'Base Fleet Plan'!AG198-AG137</f>
        <v>0</v>
      </c>
      <c r="AH150" s="50">
        <f>'Base Fleet Plan'!AH185+'Base Fleet Plan'!AH198-AH137</f>
        <v>0</v>
      </c>
      <c r="AI150" s="50">
        <f>'Base Fleet Plan'!AI185+'Base Fleet Plan'!AI198-AI137</f>
        <v>0</v>
      </c>
      <c r="AJ150" s="50">
        <f>'Base Fleet Plan'!AJ185+'Base Fleet Plan'!AJ198-AJ137</f>
        <v>0</v>
      </c>
      <c r="AK150" s="50">
        <f>'Base Fleet Plan'!AK185+'Base Fleet Plan'!AK198-AK137</f>
        <v>0</v>
      </c>
      <c r="AL150" s="50">
        <f>'Base Fleet Plan'!AL185+'Base Fleet Plan'!AL198-AL137</f>
        <v>0</v>
      </c>
      <c r="AM150" s="50">
        <f>'Base Fleet Plan'!AM185+'Base Fleet Plan'!AM198-AM137</f>
        <v>0</v>
      </c>
      <c r="AN150" s="50">
        <f>'Base Fleet Plan'!AN185+'Base Fleet Plan'!AN198-AN137</f>
        <v>0</v>
      </c>
      <c r="AO150" s="50">
        <f>'Base Fleet Plan'!AO185+'Base Fleet Plan'!AO198-AO137</f>
        <v>0</v>
      </c>
      <c r="AP150" s="50">
        <f>'Base Fleet Plan'!AP185+'Base Fleet Plan'!AP198-AP137</f>
        <v>0</v>
      </c>
      <c r="AQ150" s="50">
        <f>'Base Fleet Plan'!AQ185+'Base Fleet Plan'!AQ198-AQ137</f>
        <v>0</v>
      </c>
      <c r="AR150" s="50">
        <f>'Base Fleet Plan'!AR185+'Base Fleet Plan'!AR198-AR137</f>
        <v>0</v>
      </c>
      <c r="AS150" s="50">
        <f>'Base Fleet Plan'!AS185+'Base Fleet Plan'!AS198-AS137</f>
        <v>0</v>
      </c>
      <c r="AT150" s="50">
        <f>'Base Fleet Plan'!AT185+'Base Fleet Plan'!AT198-AT137</f>
        <v>0</v>
      </c>
      <c r="AU150" s="50">
        <f>'Base Fleet Plan'!AU185+'Base Fleet Plan'!AU198-AU137</f>
        <v>0</v>
      </c>
      <c r="AV150" s="16"/>
    </row>
    <row r="151" spans="4:48">
      <c r="D151" s="1" t="s">
        <v>189</v>
      </c>
      <c r="F151" s="4" t="s">
        <v>169</v>
      </c>
      <c r="H151" s="17"/>
      <c r="I151" s="50">
        <f>'Base Fleet Plan'!I186+'Base Fleet Plan'!I199-I138</f>
        <v>1072</v>
      </c>
      <c r="J151" s="50">
        <f>'Base Fleet Plan'!J186+'Base Fleet Plan'!J199-J138</f>
        <v>1072</v>
      </c>
      <c r="K151" s="50">
        <f>'Base Fleet Plan'!K186+'Base Fleet Plan'!K199-K138</f>
        <v>1072</v>
      </c>
      <c r="L151" s="50">
        <f>'Base Fleet Plan'!L186+'Base Fleet Plan'!L199-L138</f>
        <v>1072</v>
      </c>
      <c r="M151" s="50">
        <f>'Base Fleet Plan'!M186+'Base Fleet Plan'!M199-M138</f>
        <v>1181</v>
      </c>
      <c r="N151" s="50">
        <f>'Base Fleet Plan'!N186+'Base Fleet Plan'!N199-N138</f>
        <v>1180</v>
      </c>
      <c r="O151" s="50">
        <f>'Base Fleet Plan'!O186+'Base Fleet Plan'!O199-O138</f>
        <v>1181</v>
      </c>
      <c r="P151" s="50">
        <f>'Base Fleet Plan'!P186+'Base Fleet Plan'!P199-P138</f>
        <v>1183</v>
      </c>
      <c r="Q151" s="50">
        <f>'Base Fleet Plan'!Q186+'Base Fleet Plan'!Q199-Q138</f>
        <v>1171</v>
      </c>
      <c r="R151" s="50">
        <f>'Base Fleet Plan'!R186+'Base Fleet Plan'!R199-R138</f>
        <v>1173</v>
      </c>
      <c r="S151" s="50">
        <f>'Base Fleet Plan'!S186+'Base Fleet Plan'!S199-S138</f>
        <v>1162</v>
      </c>
      <c r="T151" s="50">
        <f>'Base Fleet Plan'!T186+'Base Fleet Plan'!T199-T138</f>
        <v>1128</v>
      </c>
      <c r="U151" s="50">
        <f>'Base Fleet Plan'!U186+'Base Fleet Plan'!U199-U138</f>
        <v>1099</v>
      </c>
      <c r="V151" s="50">
        <f>'Base Fleet Plan'!V186+'Base Fleet Plan'!V199-V138</f>
        <v>1070</v>
      </c>
      <c r="W151" s="50">
        <f>'Base Fleet Plan'!W186+'Base Fleet Plan'!W199-W138</f>
        <v>1105</v>
      </c>
      <c r="X151" s="50">
        <f>'Base Fleet Plan'!X186+'Base Fleet Plan'!X199-X138</f>
        <v>974</v>
      </c>
      <c r="Y151" s="50">
        <f>'Base Fleet Plan'!Y186+'Base Fleet Plan'!Y199-Y138</f>
        <v>846</v>
      </c>
      <c r="Z151" s="50">
        <f>'Base Fleet Plan'!Z186+'Base Fleet Plan'!Z199-Z138</f>
        <v>718</v>
      </c>
      <c r="AA151" s="50">
        <f>'Base Fleet Plan'!AA186+'Base Fleet Plan'!AA199-AA138</f>
        <v>588</v>
      </c>
      <c r="AB151" s="50">
        <f>'Base Fleet Plan'!AB186+'Base Fleet Plan'!AB199-AB138</f>
        <v>458</v>
      </c>
      <c r="AC151" s="50">
        <f>'Base Fleet Plan'!AC186+'Base Fleet Plan'!AC199-AC138</f>
        <v>197</v>
      </c>
      <c r="AD151" s="50">
        <f>'Base Fleet Plan'!AD186+'Base Fleet Plan'!AD199-AD138</f>
        <v>0</v>
      </c>
      <c r="AE151" s="50">
        <f>'Base Fleet Plan'!AE186+'Base Fleet Plan'!AE199-AE138</f>
        <v>0</v>
      </c>
      <c r="AF151" s="50">
        <f>'Base Fleet Plan'!AF186+'Base Fleet Plan'!AF199-AF138</f>
        <v>0</v>
      </c>
      <c r="AG151" s="50">
        <f>'Base Fleet Plan'!AG186+'Base Fleet Plan'!AG199-AG138</f>
        <v>0</v>
      </c>
      <c r="AH151" s="50">
        <f>'Base Fleet Plan'!AH186+'Base Fleet Plan'!AH199-AH138</f>
        <v>0</v>
      </c>
      <c r="AI151" s="50">
        <f>'Base Fleet Plan'!AI186+'Base Fleet Plan'!AI199-AI138</f>
        <v>0</v>
      </c>
      <c r="AJ151" s="50">
        <f>'Base Fleet Plan'!AJ186+'Base Fleet Plan'!AJ199-AJ138</f>
        <v>0</v>
      </c>
      <c r="AK151" s="50">
        <f>'Base Fleet Plan'!AK186+'Base Fleet Plan'!AK199-AK138</f>
        <v>0</v>
      </c>
      <c r="AL151" s="50">
        <f>'Base Fleet Plan'!AL186+'Base Fleet Plan'!AL199-AL138</f>
        <v>0</v>
      </c>
      <c r="AM151" s="50">
        <f>'Base Fleet Plan'!AM186+'Base Fleet Plan'!AM199-AM138</f>
        <v>0</v>
      </c>
      <c r="AN151" s="50">
        <f>'Base Fleet Plan'!AN186+'Base Fleet Plan'!AN199-AN138</f>
        <v>0</v>
      </c>
      <c r="AO151" s="50">
        <f>'Base Fleet Plan'!AO186+'Base Fleet Plan'!AO199-AO138</f>
        <v>0</v>
      </c>
      <c r="AP151" s="50">
        <f>'Base Fleet Plan'!AP186+'Base Fleet Plan'!AP199-AP138</f>
        <v>0</v>
      </c>
      <c r="AQ151" s="50">
        <f>'Base Fleet Plan'!AQ186+'Base Fleet Plan'!AQ199-AQ138</f>
        <v>0</v>
      </c>
      <c r="AR151" s="50">
        <f>'Base Fleet Plan'!AR186+'Base Fleet Plan'!AR199-AR138</f>
        <v>0</v>
      </c>
      <c r="AS151" s="50">
        <f>'Base Fleet Plan'!AS186+'Base Fleet Plan'!AS199-AS138</f>
        <v>0</v>
      </c>
      <c r="AT151" s="50">
        <f>'Base Fleet Plan'!AT186+'Base Fleet Plan'!AT199-AT138</f>
        <v>0</v>
      </c>
      <c r="AU151" s="50">
        <f>'Base Fleet Plan'!AU186+'Base Fleet Plan'!AU199-AU138</f>
        <v>0</v>
      </c>
      <c r="AV151" s="16"/>
    </row>
    <row r="152" spans="4:48">
      <c r="D152" s="1" t="s">
        <v>190</v>
      </c>
      <c r="F152" s="4" t="s">
        <v>169</v>
      </c>
      <c r="H152" s="17"/>
      <c r="I152" s="50">
        <f>'Base Fleet Plan'!I187+'Base Fleet Plan'!I200-I139</f>
        <v>1072</v>
      </c>
      <c r="J152" s="50">
        <f>'Base Fleet Plan'!J187+'Base Fleet Plan'!J200-J139</f>
        <v>1072</v>
      </c>
      <c r="K152" s="50">
        <f>'Base Fleet Plan'!K187+'Base Fleet Plan'!K200-K139</f>
        <v>1072</v>
      </c>
      <c r="L152" s="50">
        <f>'Base Fleet Plan'!L187+'Base Fleet Plan'!L200-L139</f>
        <v>1072</v>
      </c>
      <c r="M152" s="50">
        <f>'Base Fleet Plan'!M187+'Base Fleet Plan'!M200-M139</f>
        <v>1072</v>
      </c>
      <c r="N152" s="50">
        <f>'Base Fleet Plan'!N187+'Base Fleet Plan'!N200-N139</f>
        <v>1181</v>
      </c>
      <c r="O152" s="50">
        <f>'Base Fleet Plan'!O187+'Base Fleet Plan'!O200-O139</f>
        <v>1180</v>
      </c>
      <c r="P152" s="50">
        <f>'Base Fleet Plan'!P187+'Base Fleet Plan'!P200-P139</f>
        <v>1181</v>
      </c>
      <c r="Q152" s="50">
        <f>'Base Fleet Plan'!Q187+'Base Fleet Plan'!Q200-Q139</f>
        <v>1183</v>
      </c>
      <c r="R152" s="50">
        <f>'Base Fleet Plan'!R187+'Base Fleet Plan'!R200-R139</f>
        <v>1171</v>
      </c>
      <c r="S152" s="50">
        <f>'Base Fleet Plan'!S187+'Base Fleet Plan'!S200-S139</f>
        <v>1173</v>
      </c>
      <c r="T152" s="50">
        <f>'Base Fleet Plan'!T187+'Base Fleet Plan'!T200-T139</f>
        <v>1162</v>
      </c>
      <c r="U152" s="50">
        <f>'Base Fleet Plan'!U187+'Base Fleet Plan'!U200-U139</f>
        <v>1128</v>
      </c>
      <c r="V152" s="50">
        <f>'Base Fleet Plan'!V187+'Base Fleet Plan'!V200-V139</f>
        <v>1099</v>
      </c>
      <c r="W152" s="50">
        <f>'Base Fleet Plan'!W187+'Base Fleet Plan'!W200-W139</f>
        <v>1070</v>
      </c>
      <c r="X152" s="50">
        <f>'Base Fleet Plan'!X187+'Base Fleet Plan'!X200-X139</f>
        <v>1105</v>
      </c>
      <c r="Y152" s="50">
        <f>'Base Fleet Plan'!Y187+'Base Fleet Plan'!Y200-Y139</f>
        <v>974</v>
      </c>
      <c r="Z152" s="50">
        <f>'Base Fleet Plan'!Z187+'Base Fleet Plan'!Z200-Z139</f>
        <v>846</v>
      </c>
      <c r="AA152" s="50">
        <f>'Base Fleet Plan'!AA187+'Base Fleet Plan'!AA200-AA139</f>
        <v>718</v>
      </c>
      <c r="AB152" s="50">
        <f>'Base Fleet Plan'!AB187+'Base Fleet Plan'!AB200-AB139</f>
        <v>588</v>
      </c>
      <c r="AC152" s="50">
        <f>'Base Fleet Plan'!AC187+'Base Fleet Plan'!AC200-AC139</f>
        <v>458</v>
      </c>
      <c r="AD152" s="50">
        <f>'Base Fleet Plan'!AD187+'Base Fleet Plan'!AD200-AD139</f>
        <v>197</v>
      </c>
      <c r="AE152" s="50">
        <f>'Base Fleet Plan'!AE187+'Base Fleet Plan'!AE200-AE139</f>
        <v>0</v>
      </c>
      <c r="AF152" s="50">
        <f>'Base Fleet Plan'!AF187+'Base Fleet Plan'!AF200-AF139</f>
        <v>0</v>
      </c>
      <c r="AG152" s="50">
        <f>'Base Fleet Plan'!AG187+'Base Fleet Plan'!AG200-AG139</f>
        <v>0</v>
      </c>
      <c r="AH152" s="50">
        <f>'Base Fleet Plan'!AH187+'Base Fleet Plan'!AH200-AH139</f>
        <v>0</v>
      </c>
      <c r="AI152" s="50">
        <f>'Base Fleet Plan'!AI187+'Base Fleet Plan'!AI200-AI139</f>
        <v>0</v>
      </c>
      <c r="AJ152" s="50">
        <f>'Base Fleet Plan'!AJ187+'Base Fleet Plan'!AJ200-AJ139</f>
        <v>0</v>
      </c>
      <c r="AK152" s="50">
        <f>'Base Fleet Plan'!AK187+'Base Fleet Plan'!AK200-AK139</f>
        <v>0</v>
      </c>
      <c r="AL152" s="50">
        <f>'Base Fleet Plan'!AL187+'Base Fleet Plan'!AL200-AL139</f>
        <v>0</v>
      </c>
      <c r="AM152" s="50">
        <f>'Base Fleet Plan'!AM187+'Base Fleet Plan'!AM200-AM139</f>
        <v>0</v>
      </c>
      <c r="AN152" s="50">
        <f>'Base Fleet Plan'!AN187+'Base Fleet Plan'!AN200-AN139</f>
        <v>0</v>
      </c>
      <c r="AO152" s="50">
        <f>'Base Fleet Plan'!AO187+'Base Fleet Plan'!AO200-AO139</f>
        <v>0</v>
      </c>
      <c r="AP152" s="50">
        <f>'Base Fleet Plan'!AP187+'Base Fleet Plan'!AP200-AP139</f>
        <v>0</v>
      </c>
      <c r="AQ152" s="50">
        <f>'Base Fleet Plan'!AQ187+'Base Fleet Plan'!AQ200-AQ139</f>
        <v>0</v>
      </c>
      <c r="AR152" s="50">
        <f>'Base Fleet Plan'!AR187+'Base Fleet Plan'!AR200-AR139</f>
        <v>0</v>
      </c>
      <c r="AS152" s="50">
        <f>'Base Fleet Plan'!AS187+'Base Fleet Plan'!AS200-AS139</f>
        <v>0</v>
      </c>
      <c r="AT152" s="50">
        <f>'Base Fleet Plan'!AT187+'Base Fleet Plan'!AT200-AT139</f>
        <v>0</v>
      </c>
      <c r="AU152" s="50">
        <f>'Base Fleet Plan'!AU187+'Base Fleet Plan'!AU200-AU139</f>
        <v>0</v>
      </c>
      <c r="AV152" s="16"/>
    </row>
    <row r="153" spans="4:48">
      <c r="D153" s="1" t="s">
        <v>191</v>
      </c>
      <c r="F153" s="4" t="s">
        <v>169</v>
      </c>
      <c r="H153" s="17"/>
      <c r="I153" s="50">
        <f>'Base Fleet Plan'!I188+'Base Fleet Plan'!I201-I140</f>
        <v>1072</v>
      </c>
      <c r="J153" s="50">
        <f>'Base Fleet Plan'!J188+'Base Fleet Plan'!J201-J140</f>
        <v>1072</v>
      </c>
      <c r="K153" s="50">
        <f>'Base Fleet Plan'!K188+'Base Fleet Plan'!K201-K140</f>
        <v>1072</v>
      </c>
      <c r="L153" s="50">
        <f>'Base Fleet Plan'!L188+'Base Fleet Plan'!L201-L140</f>
        <v>1072</v>
      </c>
      <c r="M153" s="50">
        <f>'Base Fleet Plan'!M188+'Base Fleet Plan'!M201-M140</f>
        <v>1072</v>
      </c>
      <c r="N153" s="50">
        <f>'Base Fleet Plan'!N188+'Base Fleet Plan'!N201-N140</f>
        <v>1072</v>
      </c>
      <c r="O153" s="50">
        <f>'Base Fleet Plan'!O188+'Base Fleet Plan'!O201-O140</f>
        <v>1181</v>
      </c>
      <c r="P153" s="50">
        <f>'Base Fleet Plan'!P188+'Base Fleet Plan'!P201-P140</f>
        <v>1180</v>
      </c>
      <c r="Q153" s="50">
        <f>'Base Fleet Plan'!Q188+'Base Fleet Plan'!Q201-Q140</f>
        <v>1181</v>
      </c>
      <c r="R153" s="50">
        <f>'Base Fleet Plan'!R188+'Base Fleet Plan'!R201-R140</f>
        <v>1183</v>
      </c>
      <c r="S153" s="50">
        <f>'Base Fleet Plan'!S188+'Base Fleet Plan'!S201-S140</f>
        <v>1171</v>
      </c>
      <c r="T153" s="50">
        <f>'Base Fleet Plan'!T188+'Base Fleet Plan'!T201-T140</f>
        <v>1173</v>
      </c>
      <c r="U153" s="50">
        <f>'Base Fleet Plan'!U188+'Base Fleet Plan'!U201-U140</f>
        <v>1162</v>
      </c>
      <c r="V153" s="50">
        <f>'Base Fleet Plan'!V188+'Base Fleet Plan'!V201-V140</f>
        <v>1128</v>
      </c>
      <c r="W153" s="50">
        <f>'Base Fleet Plan'!W188+'Base Fleet Plan'!W201-W140</f>
        <v>1099</v>
      </c>
      <c r="X153" s="50">
        <f>'Base Fleet Plan'!X188+'Base Fleet Plan'!X201-X140</f>
        <v>1070</v>
      </c>
      <c r="Y153" s="50">
        <f>'Base Fleet Plan'!Y188+'Base Fleet Plan'!Y201-Y140</f>
        <v>1105</v>
      </c>
      <c r="Z153" s="50">
        <f>'Base Fleet Plan'!Z188+'Base Fleet Plan'!Z201-Z140</f>
        <v>974</v>
      </c>
      <c r="AA153" s="50">
        <f>'Base Fleet Plan'!AA188+'Base Fleet Plan'!AA201-AA140</f>
        <v>846</v>
      </c>
      <c r="AB153" s="50">
        <f>'Base Fleet Plan'!AB188+'Base Fleet Plan'!AB201-AB140</f>
        <v>718</v>
      </c>
      <c r="AC153" s="50">
        <f>'Base Fleet Plan'!AC188+'Base Fleet Plan'!AC201-AC140</f>
        <v>588</v>
      </c>
      <c r="AD153" s="50">
        <f>'Base Fleet Plan'!AD188+'Base Fleet Plan'!AD201-AD140</f>
        <v>458</v>
      </c>
      <c r="AE153" s="50">
        <f>'Base Fleet Plan'!AE188+'Base Fleet Plan'!AE201-AE140</f>
        <v>197</v>
      </c>
      <c r="AF153" s="50">
        <f>'Base Fleet Plan'!AF188+'Base Fleet Plan'!AF201-AF140</f>
        <v>0</v>
      </c>
      <c r="AG153" s="50">
        <f>'Base Fleet Plan'!AG188+'Base Fleet Plan'!AG201-AG140</f>
        <v>0</v>
      </c>
      <c r="AH153" s="50">
        <f>'Base Fleet Plan'!AH188+'Base Fleet Plan'!AH201-AH140</f>
        <v>0</v>
      </c>
      <c r="AI153" s="50">
        <f>'Base Fleet Plan'!AI188+'Base Fleet Plan'!AI201-AI140</f>
        <v>0</v>
      </c>
      <c r="AJ153" s="50">
        <f>'Base Fleet Plan'!AJ188+'Base Fleet Plan'!AJ201-AJ140</f>
        <v>0</v>
      </c>
      <c r="AK153" s="50">
        <f>'Base Fleet Plan'!AK188+'Base Fleet Plan'!AK201-AK140</f>
        <v>0</v>
      </c>
      <c r="AL153" s="50">
        <f>'Base Fleet Plan'!AL188+'Base Fleet Plan'!AL201-AL140</f>
        <v>0</v>
      </c>
      <c r="AM153" s="50">
        <f>'Base Fleet Plan'!AM188+'Base Fleet Plan'!AM201-AM140</f>
        <v>0</v>
      </c>
      <c r="AN153" s="50">
        <f>'Base Fleet Plan'!AN188+'Base Fleet Plan'!AN201-AN140</f>
        <v>0</v>
      </c>
      <c r="AO153" s="50">
        <f>'Base Fleet Plan'!AO188+'Base Fleet Plan'!AO201-AO140</f>
        <v>0</v>
      </c>
      <c r="AP153" s="50">
        <f>'Base Fleet Plan'!AP188+'Base Fleet Plan'!AP201-AP140</f>
        <v>0</v>
      </c>
      <c r="AQ153" s="50">
        <f>'Base Fleet Plan'!AQ188+'Base Fleet Plan'!AQ201-AQ140</f>
        <v>0</v>
      </c>
      <c r="AR153" s="50">
        <f>'Base Fleet Plan'!AR188+'Base Fleet Plan'!AR201-AR140</f>
        <v>0</v>
      </c>
      <c r="AS153" s="50">
        <f>'Base Fleet Plan'!AS188+'Base Fleet Plan'!AS201-AS140</f>
        <v>0</v>
      </c>
      <c r="AT153" s="50">
        <f>'Base Fleet Plan'!AT188+'Base Fleet Plan'!AT201-AT140</f>
        <v>0</v>
      </c>
      <c r="AU153" s="50">
        <f>'Base Fleet Plan'!AU188+'Base Fleet Plan'!AU201-AU140</f>
        <v>0</v>
      </c>
      <c r="AV153" s="16"/>
    </row>
    <row r="154" spans="4:48">
      <c r="D154" s="1" t="s">
        <v>192</v>
      </c>
      <c r="F154" s="4" t="s">
        <v>169</v>
      </c>
      <c r="H154" s="17"/>
      <c r="I154" s="50">
        <f>'Base Fleet Plan'!I189+'Base Fleet Plan'!I202-I141</f>
        <v>1072</v>
      </c>
      <c r="J154" s="50">
        <f>'Base Fleet Plan'!J189+'Base Fleet Plan'!J202-J141</f>
        <v>1072</v>
      </c>
      <c r="K154" s="50">
        <f>'Base Fleet Plan'!K189+'Base Fleet Plan'!K202-K141</f>
        <v>1072</v>
      </c>
      <c r="L154" s="50">
        <f>'Base Fleet Plan'!L189+'Base Fleet Plan'!L202-L141</f>
        <v>1072</v>
      </c>
      <c r="M154" s="50">
        <f>'Base Fleet Plan'!M189+'Base Fleet Plan'!M202-M141</f>
        <v>1072</v>
      </c>
      <c r="N154" s="50">
        <f>'Base Fleet Plan'!N189+'Base Fleet Plan'!N202-N141</f>
        <v>1072</v>
      </c>
      <c r="O154" s="50">
        <f>'Base Fleet Plan'!O189+'Base Fleet Plan'!O202-O141</f>
        <v>1072</v>
      </c>
      <c r="P154" s="50">
        <f>'Base Fleet Plan'!P189+'Base Fleet Plan'!P202-P141</f>
        <v>1181</v>
      </c>
      <c r="Q154" s="50">
        <f>'Base Fleet Plan'!Q189+'Base Fleet Plan'!Q202-Q141</f>
        <v>1180</v>
      </c>
      <c r="R154" s="50">
        <f>'Base Fleet Plan'!R189+'Base Fleet Plan'!R202-R141</f>
        <v>1181</v>
      </c>
      <c r="S154" s="50">
        <f>'Base Fleet Plan'!S189+'Base Fleet Plan'!S202-S141</f>
        <v>1183</v>
      </c>
      <c r="T154" s="50">
        <f>'Base Fleet Plan'!T189+'Base Fleet Plan'!T202-T141</f>
        <v>1171</v>
      </c>
      <c r="U154" s="50">
        <f>'Base Fleet Plan'!U189+'Base Fleet Plan'!U202-U141</f>
        <v>1173</v>
      </c>
      <c r="V154" s="50">
        <f>'Base Fleet Plan'!V189+'Base Fleet Plan'!V202-V141</f>
        <v>1162</v>
      </c>
      <c r="W154" s="50">
        <f>'Base Fleet Plan'!W189+'Base Fleet Plan'!W202-W141</f>
        <v>1128</v>
      </c>
      <c r="X154" s="50">
        <f>'Base Fleet Plan'!X189+'Base Fleet Plan'!X202-X141</f>
        <v>1099</v>
      </c>
      <c r="Y154" s="50">
        <f>'Base Fleet Plan'!Y189+'Base Fleet Plan'!Y202-Y141</f>
        <v>1070</v>
      </c>
      <c r="Z154" s="50">
        <f>'Base Fleet Plan'!Z189+'Base Fleet Plan'!Z202-Z141</f>
        <v>1105</v>
      </c>
      <c r="AA154" s="50">
        <f>'Base Fleet Plan'!AA189+'Base Fleet Plan'!AA202-AA141</f>
        <v>974</v>
      </c>
      <c r="AB154" s="50">
        <f>'Base Fleet Plan'!AB189+'Base Fleet Plan'!AB202-AB141</f>
        <v>846</v>
      </c>
      <c r="AC154" s="50">
        <f>'Base Fleet Plan'!AC189+'Base Fleet Plan'!AC202-AC141</f>
        <v>718</v>
      </c>
      <c r="AD154" s="50">
        <f>'Base Fleet Plan'!AD189+'Base Fleet Plan'!AD202-AD141</f>
        <v>588</v>
      </c>
      <c r="AE154" s="50">
        <f>'Base Fleet Plan'!AE189+'Base Fleet Plan'!AE202-AE141</f>
        <v>458</v>
      </c>
      <c r="AF154" s="50">
        <f>'Base Fleet Plan'!AF189+'Base Fleet Plan'!AF202-AF141</f>
        <v>197</v>
      </c>
      <c r="AG154" s="50">
        <f>'Base Fleet Plan'!AG189+'Base Fleet Plan'!AG202-AG141</f>
        <v>0</v>
      </c>
      <c r="AH154" s="50">
        <f>'Base Fleet Plan'!AH189+'Base Fleet Plan'!AH202-AH141</f>
        <v>0</v>
      </c>
      <c r="AI154" s="50">
        <f>'Base Fleet Plan'!AI189+'Base Fleet Plan'!AI202-AI141</f>
        <v>0</v>
      </c>
      <c r="AJ154" s="50">
        <f>'Base Fleet Plan'!AJ189+'Base Fleet Plan'!AJ202-AJ141</f>
        <v>0</v>
      </c>
      <c r="AK154" s="50">
        <f>'Base Fleet Plan'!AK189+'Base Fleet Plan'!AK202-AK141</f>
        <v>0</v>
      </c>
      <c r="AL154" s="50">
        <f>'Base Fleet Plan'!AL189+'Base Fleet Plan'!AL202-AL141</f>
        <v>0</v>
      </c>
      <c r="AM154" s="50">
        <f>'Base Fleet Plan'!AM189+'Base Fleet Plan'!AM202-AM141</f>
        <v>0</v>
      </c>
      <c r="AN154" s="50">
        <f>'Base Fleet Plan'!AN189+'Base Fleet Plan'!AN202-AN141</f>
        <v>0</v>
      </c>
      <c r="AO154" s="50">
        <f>'Base Fleet Plan'!AO189+'Base Fleet Plan'!AO202-AO141</f>
        <v>0</v>
      </c>
      <c r="AP154" s="50">
        <f>'Base Fleet Plan'!AP189+'Base Fleet Plan'!AP202-AP141</f>
        <v>0</v>
      </c>
      <c r="AQ154" s="50">
        <f>'Base Fleet Plan'!AQ189+'Base Fleet Plan'!AQ202-AQ141</f>
        <v>0</v>
      </c>
      <c r="AR154" s="50">
        <f>'Base Fleet Plan'!AR189+'Base Fleet Plan'!AR202-AR141</f>
        <v>0</v>
      </c>
      <c r="AS154" s="50">
        <f>'Base Fleet Plan'!AS189+'Base Fleet Plan'!AS202-AS141</f>
        <v>0</v>
      </c>
      <c r="AT154" s="50">
        <f>'Base Fleet Plan'!AT189+'Base Fleet Plan'!AT202-AT141</f>
        <v>0</v>
      </c>
      <c r="AU154" s="50">
        <f>'Base Fleet Plan'!AU189+'Base Fleet Plan'!AU202-AU141</f>
        <v>0</v>
      </c>
      <c r="AV154" s="16"/>
    </row>
    <row r="155" spans="4:48">
      <c r="D155" s="1" t="s">
        <v>193</v>
      </c>
      <c r="F155" s="4" t="s">
        <v>169</v>
      </c>
      <c r="H155" s="17"/>
      <c r="I155" s="50">
        <f>'Base Fleet Plan'!I190+'Base Fleet Plan'!I203-I142</f>
        <v>1072</v>
      </c>
      <c r="J155" s="50">
        <f>'Base Fleet Plan'!J190+'Base Fleet Plan'!J203-J142</f>
        <v>1072</v>
      </c>
      <c r="K155" s="50">
        <f>'Base Fleet Plan'!K190+'Base Fleet Plan'!K203-K142</f>
        <v>1072</v>
      </c>
      <c r="L155" s="50">
        <f>'Base Fleet Plan'!L190+'Base Fleet Plan'!L203-L142</f>
        <v>1072</v>
      </c>
      <c r="M155" s="50">
        <f>'Base Fleet Plan'!M190+'Base Fleet Plan'!M203-M142</f>
        <v>1072</v>
      </c>
      <c r="N155" s="50">
        <f>'Base Fleet Plan'!N190+'Base Fleet Plan'!N203-N142</f>
        <v>1072</v>
      </c>
      <c r="O155" s="50">
        <f>'Base Fleet Plan'!O190+'Base Fleet Plan'!O203-O142</f>
        <v>1072</v>
      </c>
      <c r="P155" s="50">
        <f>'Base Fleet Plan'!P190+'Base Fleet Plan'!P203-P142</f>
        <v>1072</v>
      </c>
      <c r="Q155" s="50">
        <f>'Base Fleet Plan'!Q190+'Base Fleet Plan'!Q203-Q142</f>
        <v>1181</v>
      </c>
      <c r="R155" s="50">
        <f>'Base Fleet Plan'!R190+'Base Fleet Plan'!R203-R142</f>
        <v>1180</v>
      </c>
      <c r="S155" s="50">
        <f>'Base Fleet Plan'!S190+'Base Fleet Plan'!S203-S142</f>
        <v>1181</v>
      </c>
      <c r="T155" s="50">
        <f>'Base Fleet Plan'!T190+'Base Fleet Plan'!T203-T142</f>
        <v>1183</v>
      </c>
      <c r="U155" s="50">
        <f>'Base Fleet Plan'!U190+'Base Fleet Plan'!U203-U142</f>
        <v>1171</v>
      </c>
      <c r="V155" s="50">
        <f>'Base Fleet Plan'!V190+'Base Fleet Plan'!V203-V142</f>
        <v>1173</v>
      </c>
      <c r="W155" s="50">
        <f>'Base Fleet Plan'!W190+'Base Fleet Plan'!W203-W142</f>
        <v>1162</v>
      </c>
      <c r="X155" s="50">
        <f>'Base Fleet Plan'!X190+'Base Fleet Plan'!X203-X142</f>
        <v>1128</v>
      </c>
      <c r="Y155" s="50">
        <f>'Base Fleet Plan'!Y190+'Base Fleet Plan'!Y203-Y142</f>
        <v>1099</v>
      </c>
      <c r="Z155" s="50">
        <f>'Base Fleet Plan'!Z190+'Base Fleet Plan'!Z203-Z142</f>
        <v>1070</v>
      </c>
      <c r="AA155" s="50">
        <f>'Base Fleet Plan'!AA190+'Base Fleet Plan'!AA203-AA142</f>
        <v>1105</v>
      </c>
      <c r="AB155" s="50">
        <f>'Base Fleet Plan'!AB190+'Base Fleet Plan'!AB203-AB142</f>
        <v>974</v>
      </c>
      <c r="AC155" s="50">
        <f>'Base Fleet Plan'!AC190+'Base Fleet Plan'!AC203-AC142</f>
        <v>846</v>
      </c>
      <c r="AD155" s="50">
        <f>'Base Fleet Plan'!AD190+'Base Fleet Plan'!AD203-AD142</f>
        <v>718</v>
      </c>
      <c r="AE155" s="50">
        <f>'Base Fleet Plan'!AE190+'Base Fleet Plan'!AE203-AE142</f>
        <v>588</v>
      </c>
      <c r="AF155" s="50">
        <f>'Base Fleet Plan'!AF190+'Base Fleet Plan'!AF203-AF142</f>
        <v>458</v>
      </c>
      <c r="AG155" s="50">
        <f>'Base Fleet Plan'!AG190+'Base Fleet Plan'!AG203-AG142</f>
        <v>197</v>
      </c>
      <c r="AH155" s="50">
        <f>'Base Fleet Plan'!AH190+'Base Fleet Plan'!AH203-AH142</f>
        <v>0</v>
      </c>
      <c r="AI155" s="50">
        <f>'Base Fleet Plan'!AI190+'Base Fleet Plan'!AI203-AI142</f>
        <v>0</v>
      </c>
      <c r="AJ155" s="50">
        <f>'Base Fleet Plan'!AJ190+'Base Fleet Plan'!AJ203-AJ142</f>
        <v>0</v>
      </c>
      <c r="AK155" s="50">
        <f>'Base Fleet Plan'!AK190+'Base Fleet Plan'!AK203-AK142</f>
        <v>0</v>
      </c>
      <c r="AL155" s="50">
        <f>'Base Fleet Plan'!AL190+'Base Fleet Plan'!AL203-AL142</f>
        <v>0</v>
      </c>
      <c r="AM155" s="50">
        <f>'Base Fleet Plan'!AM190+'Base Fleet Plan'!AM203-AM142</f>
        <v>0</v>
      </c>
      <c r="AN155" s="50">
        <f>'Base Fleet Plan'!AN190+'Base Fleet Plan'!AN203-AN142</f>
        <v>0</v>
      </c>
      <c r="AO155" s="50">
        <f>'Base Fleet Plan'!AO190+'Base Fleet Plan'!AO203-AO142</f>
        <v>0</v>
      </c>
      <c r="AP155" s="50">
        <f>'Base Fleet Plan'!AP190+'Base Fleet Plan'!AP203-AP142</f>
        <v>0</v>
      </c>
      <c r="AQ155" s="50">
        <f>'Base Fleet Plan'!AQ190+'Base Fleet Plan'!AQ203-AQ142</f>
        <v>0</v>
      </c>
      <c r="AR155" s="50">
        <f>'Base Fleet Plan'!AR190+'Base Fleet Plan'!AR203-AR142</f>
        <v>0</v>
      </c>
      <c r="AS155" s="50">
        <f>'Base Fleet Plan'!AS190+'Base Fleet Plan'!AS203-AS142</f>
        <v>0</v>
      </c>
      <c r="AT155" s="50">
        <f>'Base Fleet Plan'!AT190+'Base Fleet Plan'!AT203-AT142</f>
        <v>0</v>
      </c>
      <c r="AU155" s="50">
        <f>'Base Fleet Plan'!AU190+'Base Fleet Plan'!AU203-AU142</f>
        <v>0</v>
      </c>
      <c r="AV155" s="16"/>
    </row>
    <row r="156" spans="4:48">
      <c r="D156" s="1" t="s">
        <v>194</v>
      </c>
      <c r="F156" s="4" t="s">
        <v>169</v>
      </c>
      <c r="H156" s="17"/>
      <c r="I156" s="50">
        <f>'Base Fleet Plan'!I191+'Base Fleet Plan'!I204-I143</f>
        <v>1072</v>
      </c>
      <c r="J156" s="50">
        <f>'Base Fleet Plan'!J191+'Base Fleet Plan'!J204-J143</f>
        <v>1072</v>
      </c>
      <c r="K156" s="50">
        <f>'Base Fleet Plan'!K191+'Base Fleet Plan'!K204-K143</f>
        <v>1072</v>
      </c>
      <c r="L156" s="50">
        <f>'Base Fleet Plan'!L191+'Base Fleet Plan'!L204-L143</f>
        <v>1072</v>
      </c>
      <c r="M156" s="50">
        <f>'Base Fleet Plan'!M191+'Base Fleet Plan'!M204-M143</f>
        <v>1072</v>
      </c>
      <c r="N156" s="50">
        <f>'Base Fleet Plan'!N191+'Base Fleet Plan'!N204-N143</f>
        <v>1072</v>
      </c>
      <c r="O156" s="50">
        <f>'Base Fleet Plan'!O191+'Base Fleet Plan'!O204-O143</f>
        <v>1072</v>
      </c>
      <c r="P156" s="50">
        <f>'Base Fleet Plan'!P191+'Base Fleet Plan'!P204-P143</f>
        <v>1072</v>
      </c>
      <c r="Q156" s="50">
        <f>'Base Fleet Plan'!Q191+'Base Fleet Plan'!Q204-Q143</f>
        <v>1072</v>
      </c>
      <c r="R156" s="50">
        <f>'Base Fleet Plan'!R191+'Base Fleet Plan'!R204-R143</f>
        <v>1181</v>
      </c>
      <c r="S156" s="50">
        <f>'Base Fleet Plan'!S191+'Base Fleet Plan'!S204-S143</f>
        <v>1180</v>
      </c>
      <c r="T156" s="50">
        <f>'Base Fleet Plan'!T191+'Base Fleet Plan'!T204-T143</f>
        <v>1181</v>
      </c>
      <c r="U156" s="50">
        <f>'Base Fleet Plan'!U191+'Base Fleet Plan'!U204-U143</f>
        <v>1183</v>
      </c>
      <c r="V156" s="50">
        <f>'Base Fleet Plan'!V191+'Base Fleet Plan'!V204-V143</f>
        <v>1171</v>
      </c>
      <c r="W156" s="50">
        <f>'Base Fleet Plan'!W191+'Base Fleet Plan'!W204-W143</f>
        <v>1173</v>
      </c>
      <c r="X156" s="50">
        <f>'Base Fleet Plan'!X191+'Base Fleet Plan'!X204-X143</f>
        <v>1162</v>
      </c>
      <c r="Y156" s="50">
        <f>'Base Fleet Plan'!Y191+'Base Fleet Plan'!Y204-Y143</f>
        <v>1128</v>
      </c>
      <c r="Z156" s="50">
        <f>'Base Fleet Plan'!Z191+'Base Fleet Plan'!Z204-Z143</f>
        <v>1099</v>
      </c>
      <c r="AA156" s="50">
        <f>'Base Fleet Plan'!AA191+'Base Fleet Plan'!AA204-AA143</f>
        <v>1070</v>
      </c>
      <c r="AB156" s="50">
        <f>'Base Fleet Plan'!AB191+'Base Fleet Plan'!AB204-AB143</f>
        <v>1105</v>
      </c>
      <c r="AC156" s="50">
        <f>'Base Fleet Plan'!AC191+'Base Fleet Plan'!AC204-AC143</f>
        <v>974</v>
      </c>
      <c r="AD156" s="50">
        <f>'Base Fleet Plan'!AD191+'Base Fleet Plan'!AD204-AD143</f>
        <v>846</v>
      </c>
      <c r="AE156" s="50">
        <f>'Base Fleet Plan'!AE191+'Base Fleet Plan'!AE204-AE143</f>
        <v>718</v>
      </c>
      <c r="AF156" s="50">
        <f>'Base Fleet Plan'!AF191+'Base Fleet Plan'!AF204-AF143</f>
        <v>588</v>
      </c>
      <c r="AG156" s="50">
        <f>'Base Fleet Plan'!AG191+'Base Fleet Plan'!AG204-AG143</f>
        <v>458</v>
      </c>
      <c r="AH156" s="50">
        <f>'Base Fleet Plan'!AH191+'Base Fleet Plan'!AH204-AH143</f>
        <v>197</v>
      </c>
      <c r="AI156" s="50">
        <f>'Base Fleet Plan'!AI191+'Base Fleet Plan'!AI204-AI143</f>
        <v>0</v>
      </c>
      <c r="AJ156" s="50">
        <f>'Base Fleet Plan'!AJ191+'Base Fleet Plan'!AJ204-AJ143</f>
        <v>0</v>
      </c>
      <c r="AK156" s="50">
        <f>'Base Fleet Plan'!AK191+'Base Fleet Plan'!AK204-AK143</f>
        <v>0</v>
      </c>
      <c r="AL156" s="50">
        <f>'Base Fleet Plan'!AL191+'Base Fleet Plan'!AL204-AL143</f>
        <v>0</v>
      </c>
      <c r="AM156" s="50">
        <f>'Base Fleet Plan'!AM191+'Base Fleet Plan'!AM204-AM143</f>
        <v>0</v>
      </c>
      <c r="AN156" s="50">
        <f>'Base Fleet Plan'!AN191+'Base Fleet Plan'!AN204-AN143</f>
        <v>0</v>
      </c>
      <c r="AO156" s="50">
        <f>'Base Fleet Plan'!AO191+'Base Fleet Plan'!AO204-AO143</f>
        <v>0</v>
      </c>
      <c r="AP156" s="50">
        <f>'Base Fleet Plan'!AP191+'Base Fleet Plan'!AP204-AP143</f>
        <v>0</v>
      </c>
      <c r="AQ156" s="50">
        <f>'Base Fleet Plan'!AQ191+'Base Fleet Plan'!AQ204-AQ143</f>
        <v>0</v>
      </c>
      <c r="AR156" s="50">
        <f>'Base Fleet Plan'!AR191+'Base Fleet Plan'!AR204-AR143</f>
        <v>0</v>
      </c>
      <c r="AS156" s="50">
        <f>'Base Fleet Plan'!AS191+'Base Fleet Plan'!AS204-AS143</f>
        <v>0</v>
      </c>
      <c r="AT156" s="50">
        <f>'Base Fleet Plan'!AT191+'Base Fleet Plan'!AT204-AT143</f>
        <v>0</v>
      </c>
      <c r="AU156" s="50">
        <f>'Base Fleet Plan'!AU191+'Base Fleet Plan'!AU204-AU143</f>
        <v>0</v>
      </c>
      <c r="AV156" s="16"/>
    </row>
    <row r="157" spans="4:48">
      <c r="D157" s="1" t="s">
        <v>195</v>
      </c>
      <c r="F157" s="4" t="s">
        <v>169</v>
      </c>
      <c r="H157" s="17"/>
      <c r="I157" s="50">
        <f>'Base Fleet Plan'!I192+'Base Fleet Plan'!I205-I144</f>
        <v>1073</v>
      </c>
      <c r="J157" s="50">
        <f>'Base Fleet Plan'!J192+'Base Fleet Plan'!J205-J144</f>
        <v>1072</v>
      </c>
      <c r="K157" s="50">
        <f>'Base Fleet Plan'!K192+'Base Fleet Plan'!K205-K144</f>
        <v>1072</v>
      </c>
      <c r="L157" s="50">
        <f>'Base Fleet Plan'!L192+'Base Fleet Plan'!L205-L144</f>
        <v>1072</v>
      </c>
      <c r="M157" s="50">
        <f>'Base Fleet Plan'!M192+'Base Fleet Plan'!M205-M144</f>
        <v>1072</v>
      </c>
      <c r="N157" s="50">
        <f>'Base Fleet Plan'!N192+'Base Fleet Plan'!N205-N144</f>
        <v>1072</v>
      </c>
      <c r="O157" s="50">
        <f>'Base Fleet Plan'!O192+'Base Fleet Plan'!O205-O144</f>
        <v>1072</v>
      </c>
      <c r="P157" s="50">
        <f>'Base Fleet Plan'!P192+'Base Fleet Plan'!P205-P144</f>
        <v>1072</v>
      </c>
      <c r="Q157" s="50">
        <f>'Base Fleet Plan'!Q192+'Base Fleet Plan'!Q205-Q144</f>
        <v>1072</v>
      </c>
      <c r="R157" s="50">
        <f>'Base Fleet Plan'!R192+'Base Fleet Plan'!R205-R144</f>
        <v>1072</v>
      </c>
      <c r="S157" s="50">
        <f>'Base Fleet Plan'!S192+'Base Fleet Plan'!S205-S144</f>
        <v>1181</v>
      </c>
      <c r="T157" s="50">
        <f>'Base Fleet Plan'!T192+'Base Fleet Plan'!T205-T144</f>
        <v>1180</v>
      </c>
      <c r="U157" s="50">
        <f>'Base Fleet Plan'!U192+'Base Fleet Plan'!U205-U144</f>
        <v>1181</v>
      </c>
      <c r="V157" s="50">
        <f>'Base Fleet Plan'!V192+'Base Fleet Plan'!V205-V144</f>
        <v>1183</v>
      </c>
      <c r="W157" s="50">
        <f>'Base Fleet Plan'!W192+'Base Fleet Plan'!W205-W144</f>
        <v>1171</v>
      </c>
      <c r="X157" s="50">
        <f>'Base Fleet Plan'!X192+'Base Fleet Plan'!X205-X144</f>
        <v>1173</v>
      </c>
      <c r="Y157" s="50">
        <f>'Base Fleet Plan'!Y192+'Base Fleet Plan'!Y205-Y144</f>
        <v>1162</v>
      </c>
      <c r="Z157" s="50">
        <f>'Base Fleet Plan'!Z192+'Base Fleet Plan'!Z205-Z144</f>
        <v>1128</v>
      </c>
      <c r="AA157" s="50">
        <f>'Base Fleet Plan'!AA192+'Base Fleet Plan'!AA205-AA144</f>
        <v>1099</v>
      </c>
      <c r="AB157" s="50">
        <f>'Base Fleet Plan'!AB192+'Base Fleet Plan'!AB205-AB144</f>
        <v>1070</v>
      </c>
      <c r="AC157" s="50">
        <f>'Base Fleet Plan'!AC192+'Base Fleet Plan'!AC205-AC144</f>
        <v>1105</v>
      </c>
      <c r="AD157" s="50">
        <f>'Base Fleet Plan'!AD192+'Base Fleet Plan'!AD205-AD144</f>
        <v>974</v>
      </c>
      <c r="AE157" s="50">
        <f>'Base Fleet Plan'!AE192+'Base Fleet Plan'!AE205-AE144</f>
        <v>846</v>
      </c>
      <c r="AF157" s="50">
        <f>'Base Fleet Plan'!AF192+'Base Fleet Plan'!AF205-AF144</f>
        <v>718</v>
      </c>
      <c r="AG157" s="50">
        <f>'Base Fleet Plan'!AG192+'Base Fleet Plan'!AG205-AG144</f>
        <v>588</v>
      </c>
      <c r="AH157" s="50">
        <f>'Base Fleet Plan'!AH192+'Base Fleet Plan'!AH205-AH144</f>
        <v>458</v>
      </c>
      <c r="AI157" s="50">
        <f>'Base Fleet Plan'!AI192+'Base Fleet Plan'!AI205-AI144</f>
        <v>197</v>
      </c>
      <c r="AJ157" s="50">
        <f>'Base Fleet Plan'!AJ192+'Base Fleet Plan'!AJ205-AJ144</f>
        <v>0</v>
      </c>
      <c r="AK157" s="50">
        <f>'Base Fleet Plan'!AK192+'Base Fleet Plan'!AK205-AK144</f>
        <v>0</v>
      </c>
      <c r="AL157" s="50">
        <f>'Base Fleet Plan'!AL192+'Base Fleet Plan'!AL205-AL144</f>
        <v>0</v>
      </c>
      <c r="AM157" s="50">
        <f>'Base Fleet Plan'!AM192+'Base Fleet Plan'!AM205-AM144</f>
        <v>0</v>
      </c>
      <c r="AN157" s="50">
        <f>'Base Fleet Plan'!AN192+'Base Fleet Plan'!AN205-AN144</f>
        <v>0</v>
      </c>
      <c r="AO157" s="50">
        <f>'Base Fleet Plan'!AO192+'Base Fleet Plan'!AO205-AO144</f>
        <v>0</v>
      </c>
      <c r="AP157" s="50">
        <f>'Base Fleet Plan'!AP192+'Base Fleet Plan'!AP205-AP144</f>
        <v>0</v>
      </c>
      <c r="AQ157" s="50">
        <f>'Base Fleet Plan'!AQ192+'Base Fleet Plan'!AQ205-AQ144</f>
        <v>0</v>
      </c>
      <c r="AR157" s="50">
        <f>'Base Fleet Plan'!AR192+'Base Fleet Plan'!AR205-AR144</f>
        <v>0</v>
      </c>
      <c r="AS157" s="50">
        <f>'Base Fleet Plan'!AS192+'Base Fleet Plan'!AS205-AS144</f>
        <v>0</v>
      </c>
      <c r="AT157" s="50">
        <f>'Base Fleet Plan'!AT192+'Base Fleet Plan'!AT205-AT144</f>
        <v>0</v>
      </c>
      <c r="AU157" s="50">
        <f>'Base Fleet Plan'!AU192+'Base Fleet Plan'!AU205-AU144</f>
        <v>0</v>
      </c>
      <c r="AV157" s="16"/>
    </row>
    <row r="158" spans="4:48">
      <c r="H158" s="17"/>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16"/>
    </row>
    <row r="159" spans="4:48">
      <c r="D159" s="1" t="s">
        <v>196</v>
      </c>
      <c r="F159" s="65" t="s">
        <v>169</v>
      </c>
      <c r="H159" s="17"/>
      <c r="I159" s="50">
        <f>SUM(I148:I157)</f>
        <v>10721</v>
      </c>
      <c r="J159" s="50">
        <f t="shared" ref="J159:AU159" si="42">SUM(J148:J157)</f>
        <v>10829</v>
      </c>
      <c r="K159" s="50">
        <f t="shared" si="42"/>
        <v>10937</v>
      </c>
      <c r="L159" s="50">
        <f t="shared" si="42"/>
        <v>11046</v>
      </c>
      <c r="M159" s="50">
        <f t="shared" si="42"/>
        <v>11157</v>
      </c>
      <c r="N159" s="50">
        <f t="shared" si="42"/>
        <v>11256</v>
      </c>
      <c r="O159" s="50">
        <f t="shared" si="42"/>
        <v>11357</v>
      </c>
      <c r="P159" s="50">
        <f t="shared" si="42"/>
        <v>11447</v>
      </c>
      <c r="Q159" s="50">
        <f t="shared" si="42"/>
        <v>11503</v>
      </c>
      <c r="R159" s="50">
        <f t="shared" si="42"/>
        <v>11530</v>
      </c>
      <c r="S159" s="50">
        <f t="shared" si="42"/>
        <v>11528</v>
      </c>
      <c r="T159" s="50">
        <f t="shared" si="42"/>
        <v>11452</v>
      </c>
      <c r="U159" s="50">
        <f t="shared" si="42"/>
        <v>11246</v>
      </c>
      <c r="V159" s="50">
        <f t="shared" si="42"/>
        <v>10911</v>
      </c>
      <c r="W159" s="50">
        <f t="shared" si="42"/>
        <v>10446</v>
      </c>
      <c r="X159" s="50">
        <f t="shared" si="42"/>
        <v>9863</v>
      </c>
      <c r="Y159" s="50">
        <f t="shared" si="42"/>
        <v>9148</v>
      </c>
      <c r="Z159" s="50">
        <f t="shared" si="42"/>
        <v>8183</v>
      </c>
      <c r="AA159" s="50">
        <f t="shared" si="42"/>
        <v>7055</v>
      </c>
      <c r="AB159" s="50">
        <f t="shared" si="42"/>
        <v>5956</v>
      </c>
      <c r="AC159" s="50">
        <f t="shared" si="42"/>
        <v>4886</v>
      </c>
      <c r="AD159" s="50">
        <f t="shared" si="42"/>
        <v>3781</v>
      </c>
      <c r="AE159" s="50">
        <f t="shared" si="42"/>
        <v>2807</v>
      </c>
      <c r="AF159" s="50">
        <f t="shared" si="42"/>
        <v>1961</v>
      </c>
      <c r="AG159" s="50">
        <f t="shared" si="42"/>
        <v>1243</v>
      </c>
      <c r="AH159" s="50">
        <f t="shared" si="42"/>
        <v>655</v>
      </c>
      <c r="AI159" s="50">
        <f t="shared" si="42"/>
        <v>197</v>
      </c>
      <c r="AJ159" s="50">
        <f t="shared" si="42"/>
        <v>0</v>
      </c>
      <c r="AK159" s="50">
        <f t="shared" si="42"/>
        <v>0</v>
      </c>
      <c r="AL159" s="50">
        <f t="shared" si="42"/>
        <v>0</v>
      </c>
      <c r="AM159" s="50">
        <f t="shared" si="42"/>
        <v>0</v>
      </c>
      <c r="AN159" s="50">
        <f t="shared" si="42"/>
        <v>0</v>
      </c>
      <c r="AO159" s="50">
        <f t="shared" si="42"/>
        <v>0</v>
      </c>
      <c r="AP159" s="50">
        <f t="shared" si="42"/>
        <v>0</v>
      </c>
      <c r="AQ159" s="50">
        <f t="shared" si="42"/>
        <v>0</v>
      </c>
      <c r="AR159" s="50">
        <f t="shared" si="42"/>
        <v>0</v>
      </c>
      <c r="AS159" s="50">
        <f t="shared" si="42"/>
        <v>0</v>
      </c>
      <c r="AT159" s="50">
        <f t="shared" si="42"/>
        <v>0</v>
      </c>
      <c r="AU159" s="50">
        <f t="shared" si="42"/>
        <v>0</v>
      </c>
      <c r="AV159" s="16"/>
    </row>
    <row r="160" spans="4:48">
      <c r="H160" s="17"/>
      <c r="AV160" s="16"/>
    </row>
    <row r="161" spans="1:48">
      <c r="A161" s="71"/>
      <c r="B161" s="71"/>
      <c r="C161" s="71"/>
      <c r="D161" s="72" t="s">
        <v>135</v>
      </c>
      <c r="E161" s="76"/>
      <c r="F161" s="74" t="s">
        <v>150</v>
      </c>
      <c r="G161" s="71"/>
      <c r="H161" s="75"/>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row>
    <row r="162" spans="1:48">
      <c r="D162" s="6"/>
      <c r="E162" s="53"/>
      <c r="F162" s="35"/>
      <c r="H162" s="17"/>
      <c r="AV162" s="16"/>
    </row>
    <row r="163" spans="1:48">
      <c r="D163" s="1" t="s">
        <v>279</v>
      </c>
      <c r="E163" s="1"/>
      <c r="F163" s="4" t="s">
        <v>169</v>
      </c>
      <c r="H163" s="17"/>
      <c r="I163" s="50">
        <f>I13+I43+I73+I103+I133</f>
        <v>0</v>
      </c>
      <c r="J163" s="50">
        <f t="shared" ref="J163:AU163" si="43">J13+J43+J73+J103+J133</f>
        <v>0</v>
      </c>
      <c r="K163" s="50">
        <f t="shared" si="43"/>
        <v>0</v>
      </c>
      <c r="L163" s="50">
        <f t="shared" si="43"/>
        <v>0</v>
      </c>
      <c r="M163" s="50">
        <f t="shared" si="43"/>
        <v>0</v>
      </c>
      <c r="N163" s="50">
        <f t="shared" si="43"/>
        <v>31</v>
      </c>
      <c r="O163" s="50">
        <f t="shared" si="43"/>
        <v>31</v>
      </c>
      <c r="P163" s="50">
        <f t="shared" si="43"/>
        <v>65</v>
      </c>
      <c r="Q163" s="50">
        <f t="shared" si="43"/>
        <v>159</v>
      </c>
      <c r="R163" s="50">
        <f t="shared" si="43"/>
        <v>240</v>
      </c>
      <c r="S163" s="50">
        <f t="shared" si="43"/>
        <v>320</v>
      </c>
      <c r="T163" s="50">
        <f t="shared" si="43"/>
        <v>524</v>
      </c>
      <c r="U163" s="50">
        <f t="shared" si="43"/>
        <v>875</v>
      </c>
      <c r="V163" s="50">
        <f t="shared" si="43"/>
        <v>1225</v>
      </c>
      <c r="W163" s="50">
        <f t="shared" si="43"/>
        <v>1579</v>
      </c>
      <c r="X163" s="50">
        <f t="shared" si="43"/>
        <v>1931</v>
      </c>
      <c r="Y163" s="50">
        <f t="shared" si="43"/>
        <v>2288</v>
      </c>
      <c r="Z163" s="50">
        <f t="shared" si="43"/>
        <v>2996</v>
      </c>
      <c r="AA163" s="50">
        <f t="shared" si="43"/>
        <v>3534</v>
      </c>
      <c r="AB163" s="50">
        <f t="shared" si="43"/>
        <v>3538</v>
      </c>
      <c r="AC163" s="50">
        <f t="shared" si="43"/>
        <v>3544</v>
      </c>
      <c r="AD163" s="50">
        <f t="shared" si="43"/>
        <v>3847</v>
      </c>
      <c r="AE163" s="50">
        <f t="shared" si="43"/>
        <v>3848</v>
      </c>
      <c r="AF163" s="50">
        <f t="shared" si="43"/>
        <v>3861</v>
      </c>
      <c r="AG163" s="50">
        <f t="shared" si="43"/>
        <v>3870</v>
      </c>
      <c r="AH163" s="50">
        <f t="shared" si="43"/>
        <v>3879</v>
      </c>
      <c r="AI163" s="50">
        <f t="shared" si="43"/>
        <v>3887</v>
      </c>
      <c r="AJ163" s="50">
        <f t="shared" si="43"/>
        <v>3900</v>
      </c>
      <c r="AK163" s="50">
        <f t="shared" si="43"/>
        <v>3911</v>
      </c>
      <c r="AL163" s="50">
        <f t="shared" si="43"/>
        <v>3919</v>
      </c>
      <c r="AM163" s="50">
        <f t="shared" si="43"/>
        <v>3929</v>
      </c>
      <c r="AN163" s="50">
        <f t="shared" si="43"/>
        <v>4234</v>
      </c>
      <c r="AO163" s="50">
        <f t="shared" si="43"/>
        <v>4241</v>
      </c>
      <c r="AP163" s="50">
        <f t="shared" si="43"/>
        <v>4258</v>
      </c>
      <c r="AQ163" s="50">
        <f t="shared" si="43"/>
        <v>4271</v>
      </c>
      <c r="AR163" s="50">
        <f t="shared" si="43"/>
        <v>4283</v>
      </c>
      <c r="AS163" s="50">
        <f t="shared" si="43"/>
        <v>4295</v>
      </c>
      <c r="AT163" s="50">
        <f t="shared" si="43"/>
        <v>4312</v>
      </c>
      <c r="AU163" s="50">
        <f t="shared" si="43"/>
        <v>4328</v>
      </c>
      <c r="AV163" s="16"/>
    </row>
    <row r="164" spans="1:48">
      <c r="D164" s="6"/>
      <c r="E164" s="53"/>
      <c r="F164" s="35"/>
      <c r="H164" s="17"/>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16"/>
    </row>
    <row r="165" spans="1:48">
      <c r="D165" s="1" t="s">
        <v>280</v>
      </c>
      <c r="E165" s="1"/>
      <c r="F165" s="4" t="s">
        <v>169</v>
      </c>
      <c r="H165" s="17"/>
      <c r="I165" s="50">
        <f t="shared" ref="I165:AU171" si="44">I15+I45+I75+I105+I135</f>
        <v>0</v>
      </c>
      <c r="J165" s="50">
        <f t="shared" si="44"/>
        <v>0</v>
      </c>
      <c r="K165" s="50">
        <f t="shared" si="44"/>
        <v>0</v>
      </c>
      <c r="L165" s="50">
        <f t="shared" si="44"/>
        <v>0</v>
      </c>
      <c r="M165" s="50">
        <f t="shared" si="44"/>
        <v>0</v>
      </c>
      <c r="N165" s="50">
        <f t="shared" si="44"/>
        <v>31</v>
      </c>
      <c r="O165" s="50">
        <f t="shared" si="44"/>
        <v>31</v>
      </c>
      <c r="P165" s="50">
        <f t="shared" si="44"/>
        <v>65</v>
      </c>
      <c r="Q165" s="50">
        <f t="shared" si="44"/>
        <v>159</v>
      </c>
      <c r="R165" s="50">
        <f t="shared" si="44"/>
        <v>240</v>
      </c>
      <c r="S165" s="50">
        <f t="shared" si="44"/>
        <v>320</v>
      </c>
      <c r="T165" s="50">
        <f t="shared" si="44"/>
        <v>524</v>
      </c>
      <c r="U165" s="50">
        <f t="shared" si="44"/>
        <v>875</v>
      </c>
      <c r="V165" s="50">
        <f t="shared" si="44"/>
        <v>1225</v>
      </c>
      <c r="W165" s="50">
        <f t="shared" si="44"/>
        <v>1579</v>
      </c>
      <c r="X165" s="50">
        <f t="shared" si="44"/>
        <v>1931</v>
      </c>
      <c r="Y165" s="50">
        <f t="shared" si="44"/>
        <v>2288</v>
      </c>
      <c r="Z165" s="50">
        <f t="shared" si="44"/>
        <v>2996</v>
      </c>
      <c r="AA165" s="50">
        <f t="shared" si="44"/>
        <v>3534</v>
      </c>
      <c r="AB165" s="50">
        <f t="shared" si="44"/>
        <v>3538</v>
      </c>
      <c r="AC165" s="50">
        <f t="shared" si="44"/>
        <v>3544</v>
      </c>
      <c r="AD165" s="50">
        <f t="shared" si="44"/>
        <v>3847</v>
      </c>
      <c r="AE165" s="50">
        <f t="shared" si="44"/>
        <v>3848</v>
      </c>
      <c r="AF165" s="50">
        <f t="shared" si="44"/>
        <v>3861</v>
      </c>
      <c r="AG165" s="50">
        <f t="shared" si="44"/>
        <v>3870</v>
      </c>
      <c r="AH165" s="50">
        <f t="shared" si="44"/>
        <v>3879</v>
      </c>
      <c r="AI165" s="50">
        <f t="shared" si="44"/>
        <v>3887</v>
      </c>
      <c r="AJ165" s="50">
        <f t="shared" si="44"/>
        <v>3900</v>
      </c>
      <c r="AK165" s="50">
        <f t="shared" si="44"/>
        <v>3911</v>
      </c>
      <c r="AL165" s="50">
        <f t="shared" si="44"/>
        <v>3919</v>
      </c>
      <c r="AM165" s="50">
        <f t="shared" si="44"/>
        <v>3929</v>
      </c>
      <c r="AN165" s="50">
        <f t="shared" si="44"/>
        <v>4234</v>
      </c>
      <c r="AO165" s="50">
        <f t="shared" si="44"/>
        <v>4241</v>
      </c>
      <c r="AP165" s="50">
        <f t="shared" si="44"/>
        <v>4258</v>
      </c>
      <c r="AQ165" s="50">
        <f t="shared" si="44"/>
        <v>4271</v>
      </c>
      <c r="AR165" s="50">
        <f t="shared" si="44"/>
        <v>4283</v>
      </c>
      <c r="AS165" s="50">
        <f t="shared" si="44"/>
        <v>4295</v>
      </c>
      <c r="AT165" s="50">
        <f t="shared" si="44"/>
        <v>4312</v>
      </c>
      <c r="AU165" s="50">
        <f t="shared" si="44"/>
        <v>4328</v>
      </c>
      <c r="AV165" s="16"/>
    </row>
    <row r="166" spans="1:48">
      <c r="D166" s="1" t="s">
        <v>281</v>
      </c>
      <c r="E166" s="1"/>
      <c r="F166" s="4" t="s">
        <v>169</v>
      </c>
      <c r="H166" s="17"/>
      <c r="I166" s="50">
        <f t="shared" si="44"/>
        <v>0</v>
      </c>
      <c r="J166" s="50">
        <f t="shared" si="44"/>
        <v>0</v>
      </c>
      <c r="K166" s="50">
        <f t="shared" si="44"/>
        <v>0</v>
      </c>
      <c r="L166" s="50">
        <f t="shared" si="44"/>
        <v>0</v>
      </c>
      <c r="M166" s="50">
        <f t="shared" si="44"/>
        <v>0</v>
      </c>
      <c r="N166" s="50">
        <f t="shared" si="44"/>
        <v>0</v>
      </c>
      <c r="O166" s="50">
        <f t="shared" si="44"/>
        <v>31</v>
      </c>
      <c r="P166" s="50">
        <f t="shared" si="44"/>
        <v>31</v>
      </c>
      <c r="Q166" s="50">
        <f t="shared" si="44"/>
        <v>65</v>
      </c>
      <c r="R166" s="50">
        <f t="shared" si="44"/>
        <v>159</v>
      </c>
      <c r="S166" s="50">
        <f t="shared" si="44"/>
        <v>240</v>
      </c>
      <c r="T166" s="50">
        <f t="shared" si="44"/>
        <v>320</v>
      </c>
      <c r="U166" s="50">
        <f t="shared" si="44"/>
        <v>524</v>
      </c>
      <c r="V166" s="50">
        <f t="shared" si="44"/>
        <v>875</v>
      </c>
      <c r="W166" s="50">
        <f t="shared" si="44"/>
        <v>1225</v>
      </c>
      <c r="X166" s="50">
        <f t="shared" si="44"/>
        <v>1579</v>
      </c>
      <c r="Y166" s="50">
        <f t="shared" si="44"/>
        <v>1931</v>
      </c>
      <c r="Z166" s="50">
        <f t="shared" si="44"/>
        <v>2288</v>
      </c>
      <c r="AA166" s="50">
        <f t="shared" si="44"/>
        <v>2996</v>
      </c>
      <c r="AB166" s="50">
        <f t="shared" si="44"/>
        <v>3534</v>
      </c>
      <c r="AC166" s="50">
        <f t="shared" si="44"/>
        <v>3538</v>
      </c>
      <c r="AD166" s="50">
        <f t="shared" si="44"/>
        <v>3544</v>
      </c>
      <c r="AE166" s="50">
        <f t="shared" si="44"/>
        <v>3847</v>
      </c>
      <c r="AF166" s="50">
        <f t="shared" si="44"/>
        <v>3848</v>
      </c>
      <c r="AG166" s="50">
        <f t="shared" si="44"/>
        <v>3861</v>
      </c>
      <c r="AH166" s="50">
        <f t="shared" si="44"/>
        <v>3870</v>
      </c>
      <c r="AI166" s="50">
        <f t="shared" si="44"/>
        <v>3879</v>
      </c>
      <c r="AJ166" s="50">
        <f t="shared" si="44"/>
        <v>3887</v>
      </c>
      <c r="AK166" s="50">
        <f t="shared" si="44"/>
        <v>3900</v>
      </c>
      <c r="AL166" s="50">
        <f t="shared" si="44"/>
        <v>3911</v>
      </c>
      <c r="AM166" s="50">
        <f t="shared" si="44"/>
        <v>3919</v>
      </c>
      <c r="AN166" s="50">
        <f t="shared" si="44"/>
        <v>3929</v>
      </c>
      <c r="AO166" s="50">
        <f t="shared" si="44"/>
        <v>4234</v>
      </c>
      <c r="AP166" s="50">
        <f t="shared" si="44"/>
        <v>4241</v>
      </c>
      <c r="AQ166" s="50">
        <f t="shared" si="44"/>
        <v>4258</v>
      </c>
      <c r="AR166" s="50">
        <f t="shared" si="44"/>
        <v>4271</v>
      </c>
      <c r="AS166" s="50">
        <f t="shared" si="44"/>
        <v>4283</v>
      </c>
      <c r="AT166" s="50">
        <f t="shared" si="44"/>
        <v>4295</v>
      </c>
      <c r="AU166" s="50">
        <f t="shared" si="44"/>
        <v>4312</v>
      </c>
      <c r="AV166" s="16"/>
    </row>
    <row r="167" spans="1:48">
      <c r="D167" s="1" t="s">
        <v>282</v>
      </c>
      <c r="E167" s="1"/>
      <c r="F167" s="4" t="s">
        <v>169</v>
      </c>
      <c r="H167" s="17"/>
      <c r="I167" s="50">
        <f t="shared" si="44"/>
        <v>0</v>
      </c>
      <c r="J167" s="50">
        <f t="shared" si="44"/>
        <v>0</v>
      </c>
      <c r="K167" s="50">
        <f t="shared" si="44"/>
        <v>0</v>
      </c>
      <c r="L167" s="50">
        <f t="shared" si="44"/>
        <v>0</v>
      </c>
      <c r="M167" s="50">
        <f t="shared" si="44"/>
        <v>0</v>
      </c>
      <c r="N167" s="50">
        <f t="shared" si="44"/>
        <v>0</v>
      </c>
      <c r="O167" s="50">
        <f t="shared" si="44"/>
        <v>0</v>
      </c>
      <c r="P167" s="50">
        <f t="shared" si="44"/>
        <v>31</v>
      </c>
      <c r="Q167" s="50">
        <f t="shared" si="44"/>
        <v>31</v>
      </c>
      <c r="R167" s="50">
        <f t="shared" si="44"/>
        <v>65</v>
      </c>
      <c r="S167" s="50">
        <f t="shared" si="44"/>
        <v>159</v>
      </c>
      <c r="T167" s="50">
        <f t="shared" si="44"/>
        <v>240</v>
      </c>
      <c r="U167" s="50">
        <f t="shared" si="44"/>
        <v>320</v>
      </c>
      <c r="V167" s="50">
        <f t="shared" si="44"/>
        <v>524</v>
      </c>
      <c r="W167" s="50">
        <f t="shared" si="44"/>
        <v>875</v>
      </c>
      <c r="X167" s="50">
        <f t="shared" si="44"/>
        <v>1225</v>
      </c>
      <c r="Y167" s="50">
        <f t="shared" si="44"/>
        <v>1579</v>
      </c>
      <c r="Z167" s="50">
        <f t="shared" si="44"/>
        <v>1931</v>
      </c>
      <c r="AA167" s="50">
        <f t="shared" si="44"/>
        <v>2288</v>
      </c>
      <c r="AB167" s="50">
        <f t="shared" si="44"/>
        <v>2996</v>
      </c>
      <c r="AC167" s="50">
        <f t="shared" si="44"/>
        <v>3534</v>
      </c>
      <c r="AD167" s="50">
        <f t="shared" si="44"/>
        <v>3538</v>
      </c>
      <c r="AE167" s="50">
        <f t="shared" si="44"/>
        <v>3544</v>
      </c>
      <c r="AF167" s="50">
        <f t="shared" si="44"/>
        <v>3847</v>
      </c>
      <c r="AG167" s="50">
        <f t="shared" si="44"/>
        <v>3848</v>
      </c>
      <c r="AH167" s="50">
        <f t="shared" si="44"/>
        <v>3861</v>
      </c>
      <c r="AI167" s="50">
        <f t="shared" si="44"/>
        <v>3870</v>
      </c>
      <c r="AJ167" s="50">
        <f t="shared" si="44"/>
        <v>3879</v>
      </c>
      <c r="AK167" s="50">
        <f t="shared" si="44"/>
        <v>3887</v>
      </c>
      <c r="AL167" s="50">
        <f t="shared" si="44"/>
        <v>3900</v>
      </c>
      <c r="AM167" s="50">
        <f t="shared" si="44"/>
        <v>3911</v>
      </c>
      <c r="AN167" s="50">
        <f t="shared" si="44"/>
        <v>3919</v>
      </c>
      <c r="AO167" s="50">
        <f t="shared" si="44"/>
        <v>3929</v>
      </c>
      <c r="AP167" s="50">
        <f t="shared" si="44"/>
        <v>4234</v>
      </c>
      <c r="AQ167" s="50">
        <f t="shared" si="44"/>
        <v>4241</v>
      </c>
      <c r="AR167" s="50">
        <f t="shared" si="44"/>
        <v>4258</v>
      </c>
      <c r="AS167" s="50">
        <f t="shared" si="44"/>
        <v>4271</v>
      </c>
      <c r="AT167" s="50">
        <f t="shared" si="44"/>
        <v>4283</v>
      </c>
      <c r="AU167" s="50">
        <f t="shared" si="44"/>
        <v>4295</v>
      </c>
      <c r="AV167" s="16"/>
    </row>
    <row r="168" spans="1:48">
      <c r="D168" s="1" t="s">
        <v>283</v>
      </c>
      <c r="E168" s="1"/>
      <c r="F168" s="4" t="s">
        <v>169</v>
      </c>
      <c r="H168" s="17"/>
      <c r="I168" s="50">
        <f t="shared" si="44"/>
        <v>0</v>
      </c>
      <c r="J168" s="50">
        <f t="shared" si="44"/>
        <v>0</v>
      </c>
      <c r="K168" s="50">
        <f t="shared" si="44"/>
        <v>0</v>
      </c>
      <c r="L168" s="50">
        <f t="shared" si="44"/>
        <v>0</v>
      </c>
      <c r="M168" s="50">
        <f t="shared" si="44"/>
        <v>0</v>
      </c>
      <c r="N168" s="50">
        <f t="shared" si="44"/>
        <v>0</v>
      </c>
      <c r="O168" s="50">
        <f t="shared" si="44"/>
        <v>0</v>
      </c>
      <c r="P168" s="50">
        <f t="shared" si="44"/>
        <v>0</v>
      </c>
      <c r="Q168" s="50">
        <f t="shared" si="44"/>
        <v>31</v>
      </c>
      <c r="R168" s="50">
        <f t="shared" si="44"/>
        <v>31</v>
      </c>
      <c r="S168" s="50">
        <f t="shared" si="44"/>
        <v>65</v>
      </c>
      <c r="T168" s="50">
        <f t="shared" si="44"/>
        <v>159</v>
      </c>
      <c r="U168" s="50">
        <f t="shared" si="44"/>
        <v>240</v>
      </c>
      <c r="V168" s="50">
        <f t="shared" si="44"/>
        <v>320</v>
      </c>
      <c r="W168" s="50">
        <f t="shared" si="44"/>
        <v>524</v>
      </c>
      <c r="X168" s="50">
        <f t="shared" si="44"/>
        <v>875</v>
      </c>
      <c r="Y168" s="50">
        <f t="shared" si="44"/>
        <v>1225</v>
      </c>
      <c r="Z168" s="50">
        <f t="shared" si="44"/>
        <v>1579</v>
      </c>
      <c r="AA168" s="50">
        <f t="shared" si="44"/>
        <v>1931</v>
      </c>
      <c r="AB168" s="50">
        <f t="shared" si="44"/>
        <v>2288</v>
      </c>
      <c r="AC168" s="50">
        <f t="shared" si="44"/>
        <v>2996</v>
      </c>
      <c r="AD168" s="50">
        <f t="shared" si="44"/>
        <v>3534</v>
      </c>
      <c r="AE168" s="50">
        <f t="shared" si="44"/>
        <v>3538</v>
      </c>
      <c r="AF168" s="50">
        <f t="shared" si="44"/>
        <v>3544</v>
      </c>
      <c r="AG168" s="50">
        <f t="shared" si="44"/>
        <v>3847</v>
      </c>
      <c r="AH168" s="50">
        <f t="shared" si="44"/>
        <v>3848</v>
      </c>
      <c r="AI168" s="50">
        <f t="shared" si="44"/>
        <v>3861</v>
      </c>
      <c r="AJ168" s="50">
        <f t="shared" si="44"/>
        <v>3870</v>
      </c>
      <c r="AK168" s="50">
        <f t="shared" si="44"/>
        <v>3879</v>
      </c>
      <c r="AL168" s="50">
        <f t="shared" si="44"/>
        <v>3887</v>
      </c>
      <c r="AM168" s="50">
        <f t="shared" si="44"/>
        <v>3900</v>
      </c>
      <c r="AN168" s="50">
        <f t="shared" si="44"/>
        <v>3911</v>
      </c>
      <c r="AO168" s="50">
        <f t="shared" si="44"/>
        <v>3919</v>
      </c>
      <c r="AP168" s="50">
        <f t="shared" si="44"/>
        <v>3929</v>
      </c>
      <c r="AQ168" s="50">
        <f t="shared" si="44"/>
        <v>4234</v>
      </c>
      <c r="AR168" s="50">
        <f t="shared" si="44"/>
        <v>4241</v>
      </c>
      <c r="AS168" s="50">
        <f t="shared" si="44"/>
        <v>4258</v>
      </c>
      <c r="AT168" s="50">
        <f t="shared" si="44"/>
        <v>4271</v>
      </c>
      <c r="AU168" s="50">
        <f t="shared" si="44"/>
        <v>4283</v>
      </c>
      <c r="AV168" s="16"/>
    </row>
    <row r="169" spans="1:48">
      <c r="D169" s="1" t="s">
        <v>284</v>
      </c>
      <c r="E169" s="1"/>
      <c r="F169" s="4" t="s">
        <v>169</v>
      </c>
      <c r="H169" s="17"/>
      <c r="I169" s="50">
        <f t="shared" si="44"/>
        <v>0</v>
      </c>
      <c r="J169" s="50">
        <f t="shared" si="44"/>
        <v>0</v>
      </c>
      <c r="K169" s="50">
        <f t="shared" si="44"/>
        <v>0</v>
      </c>
      <c r="L169" s="50">
        <f t="shared" si="44"/>
        <v>0</v>
      </c>
      <c r="M169" s="50">
        <f t="shared" si="44"/>
        <v>0</v>
      </c>
      <c r="N169" s="50">
        <f t="shared" si="44"/>
        <v>0</v>
      </c>
      <c r="O169" s="50">
        <f t="shared" si="44"/>
        <v>0</v>
      </c>
      <c r="P169" s="50">
        <f t="shared" si="44"/>
        <v>0</v>
      </c>
      <c r="Q169" s="50">
        <f t="shared" si="44"/>
        <v>0</v>
      </c>
      <c r="R169" s="50">
        <f t="shared" si="44"/>
        <v>31</v>
      </c>
      <c r="S169" s="50">
        <f t="shared" si="44"/>
        <v>31</v>
      </c>
      <c r="T169" s="50">
        <f t="shared" si="44"/>
        <v>65</v>
      </c>
      <c r="U169" s="50">
        <f t="shared" si="44"/>
        <v>159</v>
      </c>
      <c r="V169" s="50">
        <f t="shared" si="44"/>
        <v>240</v>
      </c>
      <c r="W169" s="50">
        <f t="shared" si="44"/>
        <v>320</v>
      </c>
      <c r="X169" s="50">
        <f t="shared" si="44"/>
        <v>524</v>
      </c>
      <c r="Y169" s="50">
        <f t="shared" si="44"/>
        <v>875</v>
      </c>
      <c r="Z169" s="50">
        <f t="shared" si="44"/>
        <v>1225</v>
      </c>
      <c r="AA169" s="50">
        <f t="shared" si="44"/>
        <v>1579</v>
      </c>
      <c r="AB169" s="50">
        <f t="shared" si="44"/>
        <v>1931</v>
      </c>
      <c r="AC169" s="50">
        <f t="shared" si="44"/>
        <v>2288</v>
      </c>
      <c r="AD169" s="50">
        <f t="shared" si="44"/>
        <v>2996</v>
      </c>
      <c r="AE169" s="50">
        <f t="shared" si="44"/>
        <v>3534</v>
      </c>
      <c r="AF169" s="50">
        <f t="shared" si="44"/>
        <v>3538</v>
      </c>
      <c r="AG169" s="50">
        <f t="shared" si="44"/>
        <v>3544</v>
      </c>
      <c r="AH169" s="50">
        <f t="shared" si="44"/>
        <v>3847</v>
      </c>
      <c r="AI169" s="50">
        <f t="shared" si="44"/>
        <v>3848</v>
      </c>
      <c r="AJ169" s="50">
        <f t="shared" si="44"/>
        <v>3861</v>
      </c>
      <c r="AK169" s="50">
        <f t="shared" si="44"/>
        <v>3870</v>
      </c>
      <c r="AL169" s="50">
        <f t="shared" si="44"/>
        <v>3879</v>
      </c>
      <c r="AM169" s="50">
        <f t="shared" si="44"/>
        <v>3887</v>
      </c>
      <c r="AN169" s="50">
        <f t="shared" si="44"/>
        <v>3900</v>
      </c>
      <c r="AO169" s="50">
        <f t="shared" si="44"/>
        <v>3911</v>
      </c>
      <c r="AP169" s="50">
        <f t="shared" si="44"/>
        <v>3919</v>
      </c>
      <c r="AQ169" s="50">
        <f t="shared" si="44"/>
        <v>3929</v>
      </c>
      <c r="AR169" s="50">
        <f t="shared" si="44"/>
        <v>4234</v>
      </c>
      <c r="AS169" s="50">
        <f t="shared" si="44"/>
        <v>4241</v>
      </c>
      <c r="AT169" s="50">
        <f t="shared" si="44"/>
        <v>4258</v>
      </c>
      <c r="AU169" s="50">
        <f t="shared" si="44"/>
        <v>4271</v>
      </c>
      <c r="AV169" s="16"/>
    </row>
    <row r="170" spans="1:48">
      <c r="D170" s="1" t="s">
        <v>285</v>
      </c>
      <c r="E170" s="1"/>
      <c r="F170" s="4" t="s">
        <v>169</v>
      </c>
      <c r="H170" s="17"/>
      <c r="I170" s="50">
        <f t="shared" si="44"/>
        <v>0</v>
      </c>
      <c r="J170" s="50">
        <f t="shared" si="44"/>
        <v>0</v>
      </c>
      <c r="K170" s="50">
        <f t="shared" si="44"/>
        <v>0</v>
      </c>
      <c r="L170" s="50">
        <f t="shared" si="44"/>
        <v>0</v>
      </c>
      <c r="M170" s="50">
        <f t="shared" si="44"/>
        <v>0</v>
      </c>
      <c r="N170" s="50">
        <f t="shared" si="44"/>
        <v>0</v>
      </c>
      <c r="O170" s="50">
        <f t="shared" si="44"/>
        <v>0</v>
      </c>
      <c r="P170" s="50">
        <f t="shared" si="44"/>
        <v>0</v>
      </c>
      <c r="Q170" s="50">
        <f t="shared" si="44"/>
        <v>0</v>
      </c>
      <c r="R170" s="50">
        <f t="shared" si="44"/>
        <v>0</v>
      </c>
      <c r="S170" s="50">
        <f t="shared" si="44"/>
        <v>31</v>
      </c>
      <c r="T170" s="50">
        <f t="shared" si="44"/>
        <v>31</v>
      </c>
      <c r="U170" s="50">
        <f t="shared" si="44"/>
        <v>65</v>
      </c>
      <c r="V170" s="50">
        <f t="shared" si="44"/>
        <v>159</v>
      </c>
      <c r="W170" s="50">
        <f t="shared" si="44"/>
        <v>240</v>
      </c>
      <c r="X170" s="50">
        <f t="shared" si="44"/>
        <v>320</v>
      </c>
      <c r="Y170" s="50">
        <f t="shared" si="44"/>
        <v>524</v>
      </c>
      <c r="Z170" s="50">
        <f t="shared" si="44"/>
        <v>875</v>
      </c>
      <c r="AA170" s="50">
        <f t="shared" si="44"/>
        <v>1225</v>
      </c>
      <c r="AB170" s="50">
        <f t="shared" si="44"/>
        <v>1579</v>
      </c>
      <c r="AC170" s="50">
        <f t="shared" si="44"/>
        <v>1931</v>
      </c>
      <c r="AD170" s="50">
        <f t="shared" si="44"/>
        <v>2288</v>
      </c>
      <c r="AE170" s="50">
        <f t="shared" si="44"/>
        <v>2996</v>
      </c>
      <c r="AF170" s="50">
        <f t="shared" si="44"/>
        <v>3534</v>
      </c>
      <c r="AG170" s="50">
        <f t="shared" si="44"/>
        <v>3538</v>
      </c>
      <c r="AH170" s="50">
        <f t="shared" si="44"/>
        <v>3544</v>
      </c>
      <c r="AI170" s="50">
        <f t="shared" si="44"/>
        <v>3847</v>
      </c>
      <c r="AJ170" s="50">
        <f t="shared" si="44"/>
        <v>3848</v>
      </c>
      <c r="AK170" s="50">
        <f t="shared" si="44"/>
        <v>3861</v>
      </c>
      <c r="AL170" s="50">
        <f t="shared" si="44"/>
        <v>3870</v>
      </c>
      <c r="AM170" s="50">
        <f t="shared" si="44"/>
        <v>3879</v>
      </c>
      <c r="AN170" s="50">
        <f t="shared" si="44"/>
        <v>3887</v>
      </c>
      <c r="AO170" s="50">
        <f t="shared" si="44"/>
        <v>3900</v>
      </c>
      <c r="AP170" s="50">
        <f t="shared" si="44"/>
        <v>3911</v>
      </c>
      <c r="AQ170" s="50">
        <f t="shared" si="44"/>
        <v>3919</v>
      </c>
      <c r="AR170" s="50">
        <f t="shared" si="44"/>
        <v>3929</v>
      </c>
      <c r="AS170" s="50">
        <f t="shared" si="44"/>
        <v>4234</v>
      </c>
      <c r="AT170" s="50">
        <f t="shared" si="44"/>
        <v>4241</v>
      </c>
      <c r="AU170" s="50">
        <f t="shared" si="44"/>
        <v>4258</v>
      </c>
      <c r="AV170" s="16"/>
    </row>
    <row r="171" spans="1:48">
      <c r="D171" s="1" t="s">
        <v>286</v>
      </c>
      <c r="E171" s="1"/>
      <c r="F171" s="4" t="s">
        <v>169</v>
      </c>
      <c r="H171" s="17"/>
      <c r="I171" s="50">
        <f t="shared" si="44"/>
        <v>0</v>
      </c>
      <c r="J171" s="50">
        <f t="shared" si="44"/>
        <v>0</v>
      </c>
      <c r="K171" s="50">
        <f t="shared" si="44"/>
        <v>0</v>
      </c>
      <c r="L171" s="50">
        <f t="shared" si="44"/>
        <v>0</v>
      </c>
      <c r="M171" s="50">
        <f t="shared" si="44"/>
        <v>0</v>
      </c>
      <c r="N171" s="50">
        <f t="shared" si="44"/>
        <v>0</v>
      </c>
      <c r="O171" s="50">
        <f t="shared" si="44"/>
        <v>0</v>
      </c>
      <c r="P171" s="50">
        <f t="shared" si="44"/>
        <v>0</v>
      </c>
      <c r="Q171" s="50">
        <f t="shared" si="44"/>
        <v>0</v>
      </c>
      <c r="R171" s="50">
        <f t="shared" si="44"/>
        <v>0</v>
      </c>
      <c r="S171" s="50">
        <f t="shared" si="44"/>
        <v>0</v>
      </c>
      <c r="T171" s="50">
        <f t="shared" si="44"/>
        <v>31</v>
      </c>
      <c r="U171" s="50">
        <f t="shared" si="44"/>
        <v>31</v>
      </c>
      <c r="V171" s="50">
        <f t="shared" si="44"/>
        <v>65</v>
      </c>
      <c r="W171" s="50">
        <f t="shared" si="44"/>
        <v>159</v>
      </c>
      <c r="X171" s="50">
        <f t="shared" si="44"/>
        <v>240</v>
      </c>
      <c r="Y171" s="50">
        <f t="shared" si="44"/>
        <v>320</v>
      </c>
      <c r="Z171" s="50">
        <f t="shared" si="44"/>
        <v>524</v>
      </c>
      <c r="AA171" s="50">
        <f t="shared" si="44"/>
        <v>875</v>
      </c>
      <c r="AB171" s="50">
        <f t="shared" si="44"/>
        <v>1225</v>
      </c>
      <c r="AC171" s="50">
        <f t="shared" si="44"/>
        <v>1579</v>
      </c>
      <c r="AD171" s="50">
        <f t="shared" ref="AD171:AU171" si="45">AD21+AD51+AD81+AD111+AD141</f>
        <v>1931</v>
      </c>
      <c r="AE171" s="50">
        <f t="shared" si="45"/>
        <v>2288</v>
      </c>
      <c r="AF171" s="50">
        <f t="shared" si="45"/>
        <v>2996</v>
      </c>
      <c r="AG171" s="50">
        <f t="shared" si="45"/>
        <v>3534</v>
      </c>
      <c r="AH171" s="50">
        <f t="shared" si="45"/>
        <v>3538</v>
      </c>
      <c r="AI171" s="50">
        <f t="shared" si="45"/>
        <v>3544</v>
      </c>
      <c r="AJ171" s="50">
        <f t="shared" si="45"/>
        <v>3847</v>
      </c>
      <c r="AK171" s="50">
        <f t="shared" si="45"/>
        <v>3848</v>
      </c>
      <c r="AL171" s="50">
        <f t="shared" si="45"/>
        <v>3861</v>
      </c>
      <c r="AM171" s="50">
        <f t="shared" si="45"/>
        <v>3870</v>
      </c>
      <c r="AN171" s="50">
        <f t="shared" si="45"/>
        <v>3879</v>
      </c>
      <c r="AO171" s="50">
        <f t="shared" si="45"/>
        <v>3887</v>
      </c>
      <c r="AP171" s="50">
        <f t="shared" si="45"/>
        <v>3900</v>
      </c>
      <c r="AQ171" s="50">
        <f t="shared" si="45"/>
        <v>3911</v>
      </c>
      <c r="AR171" s="50">
        <f t="shared" si="45"/>
        <v>3919</v>
      </c>
      <c r="AS171" s="50">
        <f t="shared" si="45"/>
        <v>3929</v>
      </c>
      <c r="AT171" s="50">
        <f t="shared" si="45"/>
        <v>4234</v>
      </c>
      <c r="AU171" s="50">
        <f t="shared" si="45"/>
        <v>4241</v>
      </c>
      <c r="AV171" s="16"/>
    </row>
    <row r="172" spans="1:48">
      <c r="D172" s="1" t="s">
        <v>287</v>
      </c>
      <c r="E172" s="1"/>
      <c r="F172" s="4" t="s">
        <v>169</v>
      </c>
      <c r="H172" s="17"/>
      <c r="I172" s="50">
        <f t="shared" ref="I172:AU180" si="46">I22+I52+I82+I112+I142</f>
        <v>0</v>
      </c>
      <c r="J172" s="50">
        <f t="shared" si="46"/>
        <v>0</v>
      </c>
      <c r="K172" s="50">
        <f t="shared" si="46"/>
        <v>0</v>
      </c>
      <c r="L172" s="50">
        <f t="shared" si="46"/>
        <v>0</v>
      </c>
      <c r="M172" s="50">
        <f t="shared" si="46"/>
        <v>0</v>
      </c>
      <c r="N172" s="50">
        <f t="shared" si="46"/>
        <v>0</v>
      </c>
      <c r="O172" s="50">
        <f t="shared" si="46"/>
        <v>0</v>
      </c>
      <c r="P172" s="50">
        <f t="shared" si="46"/>
        <v>0</v>
      </c>
      <c r="Q172" s="50">
        <f t="shared" si="46"/>
        <v>0</v>
      </c>
      <c r="R172" s="50">
        <f t="shared" si="46"/>
        <v>0</v>
      </c>
      <c r="S172" s="50">
        <f t="shared" si="46"/>
        <v>0</v>
      </c>
      <c r="T172" s="50">
        <f t="shared" si="46"/>
        <v>0</v>
      </c>
      <c r="U172" s="50">
        <f t="shared" si="46"/>
        <v>31</v>
      </c>
      <c r="V172" s="50">
        <f t="shared" si="46"/>
        <v>31</v>
      </c>
      <c r="W172" s="50">
        <f t="shared" si="46"/>
        <v>65</v>
      </c>
      <c r="X172" s="50">
        <f t="shared" si="46"/>
        <v>159</v>
      </c>
      <c r="Y172" s="50">
        <f t="shared" si="46"/>
        <v>240</v>
      </c>
      <c r="Z172" s="50">
        <f t="shared" si="46"/>
        <v>320</v>
      </c>
      <c r="AA172" s="50">
        <f t="shared" si="46"/>
        <v>524</v>
      </c>
      <c r="AB172" s="50">
        <f t="shared" si="46"/>
        <v>875</v>
      </c>
      <c r="AC172" s="50">
        <f t="shared" si="46"/>
        <v>1225</v>
      </c>
      <c r="AD172" s="50">
        <f t="shared" si="46"/>
        <v>1579</v>
      </c>
      <c r="AE172" s="50">
        <f t="shared" si="46"/>
        <v>1931</v>
      </c>
      <c r="AF172" s="50">
        <f t="shared" si="46"/>
        <v>2288</v>
      </c>
      <c r="AG172" s="50">
        <f t="shared" si="46"/>
        <v>2996</v>
      </c>
      <c r="AH172" s="50">
        <f t="shared" si="46"/>
        <v>3534</v>
      </c>
      <c r="AI172" s="50">
        <f t="shared" si="46"/>
        <v>3538</v>
      </c>
      <c r="AJ172" s="50">
        <f t="shared" si="46"/>
        <v>3544</v>
      </c>
      <c r="AK172" s="50">
        <f t="shared" si="46"/>
        <v>3847</v>
      </c>
      <c r="AL172" s="50">
        <f t="shared" si="46"/>
        <v>3848</v>
      </c>
      <c r="AM172" s="50">
        <f t="shared" si="46"/>
        <v>3861</v>
      </c>
      <c r="AN172" s="50">
        <f t="shared" si="46"/>
        <v>3870</v>
      </c>
      <c r="AO172" s="50">
        <f t="shared" si="46"/>
        <v>3879</v>
      </c>
      <c r="AP172" s="50">
        <f t="shared" si="46"/>
        <v>3887</v>
      </c>
      <c r="AQ172" s="50">
        <f t="shared" si="46"/>
        <v>3900</v>
      </c>
      <c r="AR172" s="50">
        <f t="shared" si="46"/>
        <v>3911</v>
      </c>
      <c r="AS172" s="50">
        <f t="shared" si="46"/>
        <v>3919</v>
      </c>
      <c r="AT172" s="50">
        <f t="shared" si="46"/>
        <v>3929</v>
      </c>
      <c r="AU172" s="50">
        <f t="shared" si="46"/>
        <v>4234</v>
      </c>
      <c r="AV172" s="16"/>
    </row>
    <row r="173" spans="1:48">
      <c r="D173" s="1" t="s">
        <v>288</v>
      </c>
      <c r="E173" s="1"/>
      <c r="F173" s="4" t="s">
        <v>169</v>
      </c>
      <c r="H173" s="17"/>
      <c r="I173" s="50">
        <f t="shared" si="46"/>
        <v>0</v>
      </c>
      <c r="J173" s="50">
        <f t="shared" si="46"/>
        <v>0</v>
      </c>
      <c r="K173" s="50">
        <f t="shared" si="46"/>
        <v>0</v>
      </c>
      <c r="L173" s="50">
        <f t="shared" si="46"/>
        <v>0</v>
      </c>
      <c r="M173" s="50">
        <f t="shared" si="46"/>
        <v>0</v>
      </c>
      <c r="N173" s="50">
        <f t="shared" si="46"/>
        <v>0</v>
      </c>
      <c r="O173" s="50">
        <f t="shared" si="46"/>
        <v>0</v>
      </c>
      <c r="P173" s="50">
        <f t="shared" si="46"/>
        <v>0</v>
      </c>
      <c r="Q173" s="50">
        <f t="shared" si="46"/>
        <v>0</v>
      </c>
      <c r="R173" s="50">
        <f t="shared" si="46"/>
        <v>0</v>
      </c>
      <c r="S173" s="50">
        <f t="shared" si="46"/>
        <v>0</v>
      </c>
      <c r="T173" s="50">
        <f t="shared" si="46"/>
        <v>0</v>
      </c>
      <c r="U173" s="50">
        <f t="shared" si="46"/>
        <v>0</v>
      </c>
      <c r="V173" s="50">
        <f t="shared" si="46"/>
        <v>31</v>
      </c>
      <c r="W173" s="50">
        <f t="shared" si="46"/>
        <v>31</v>
      </c>
      <c r="X173" s="50">
        <f t="shared" si="46"/>
        <v>65</v>
      </c>
      <c r="Y173" s="50">
        <f t="shared" si="46"/>
        <v>159</v>
      </c>
      <c r="Z173" s="50">
        <f t="shared" si="46"/>
        <v>240</v>
      </c>
      <c r="AA173" s="50">
        <f t="shared" si="46"/>
        <v>320</v>
      </c>
      <c r="AB173" s="50">
        <f t="shared" si="46"/>
        <v>524</v>
      </c>
      <c r="AC173" s="50">
        <f t="shared" si="46"/>
        <v>875</v>
      </c>
      <c r="AD173" s="50">
        <f t="shared" si="46"/>
        <v>1225</v>
      </c>
      <c r="AE173" s="50">
        <f t="shared" si="46"/>
        <v>1579</v>
      </c>
      <c r="AF173" s="50">
        <f t="shared" si="46"/>
        <v>1931</v>
      </c>
      <c r="AG173" s="50">
        <f t="shared" si="46"/>
        <v>2288</v>
      </c>
      <c r="AH173" s="50">
        <f t="shared" si="46"/>
        <v>2996</v>
      </c>
      <c r="AI173" s="50">
        <f t="shared" si="46"/>
        <v>3534</v>
      </c>
      <c r="AJ173" s="50">
        <f t="shared" si="46"/>
        <v>3538</v>
      </c>
      <c r="AK173" s="50">
        <f t="shared" si="46"/>
        <v>3544</v>
      </c>
      <c r="AL173" s="50">
        <f t="shared" si="46"/>
        <v>3847</v>
      </c>
      <c r="AM173" s="50">
        <f t="shared" si="46"/>
        <v>3848</v>
      </c>
      <c r="AN173" s="50">
        <f t="shared" si="46"/>
        <v>3861</v>
      </c>
      <c r="AO173" s="50">
        <f t="shared" si="46"/>
        <v>3870</v>
      </c>
      <c r="AP173" s="50">
        <f t="shared" si="46"/>
        <v>3879</v>
      </c>
      <c r="AQ173" s="50">
        <f t="shared" si="46"/>
        <v>3887</v>
      </c>
      <c r="AR173" s="50">
        <f t="shared" si="46"/>
        <v>3900</v>
      </c>
      <c r="AS173" s="50">
        <f t="shared" si="46"/>
        <v>3911</v>
      </c>
      <c r="AT173" s="50">
        <f t="shared" si="46"/>
        <v>3919</v>
      </c>
      <c r="AU173" s="50">
        <f t="shared" si="46"/>
        <v>3929</v>
      </c>
      <c r="AV173" s="16"/>
    </row>
    <row r="174" spans="1:48">
      <c r="D174" s="1" t="s">
        <v>289</v>
      </c>
      <c r="E174" s="1"/>
      <c r="F174" s="4" t="s">
        <v>169</v>
      </c>
      <c r="H174" s="17"/>
      <c r="I174" s="50">
        <f t="shared" si="46"/>
        <v>0</v>
      </c>
      <c r="J174" s="50">
        <f t="shared" si="46"/>
        <v>0</v>
      </c>
      <c r="K174" s="50">
        <f t="shared" si="46"/>
        <v>0</v>
      </c>
      <c r="L174" s="50">
        <f t="shared" si="46"/>
        <v>0</v>
      </c>
      <c r="M174" s="50">
        <f t="shared" si="46"/>
        <v>0</v>
      </c>
      <c r="N174" s="50">
        <f t="shared" si="46"/>
        <v>0</v>
      </c>
      <c r="O174" s="50">
        <f t="shared" si="46"/>
        <v>0</v>
      </c>
      <c r="P174" s="50">
        <f t="shared" si="46"/>
        <v>0</v>
      </c>
      <c r="Q174" s="50">
        <f t="shared" si="46"/>
        <v>0</v>
      </c>
      <c r="R174" s="50">
        <f t="shared" si="46"/>
        <v>0</v>
      </c>
      <c r="S174" s="50">
        <f t="shared" si="46"/>
        <v>0</v>
      </c>
      <c r="T174" s="50">
        <f t="shared" si="46"/>
        <v>0</v>
      </c>
      <c r="U174" s="50">
        <f t="shared" si="46"/>
        <v>0</v>
      </c>
      <c r="V174" s="50">
        <f t="shared" si="46"/>
        <v>0</v>
      </c>
      <c r="W174" s="50">
        <f t="shared" si="46"/>
        <v>31</v>
      </c>
      <c r="X174" s="50">
        <f t="shared" si="46"/>
        <v>31</v>
      </c>
      <c r="Y174" s="50">
        <f t="shared" si="46"/>
        <v>65</v>
      </c>
      <c r="Z174" s="50">
        <f t="shared" si="46"/>
        <v>159</v>
      </c>
      <c r="AA174" s="50">
        <f t="shared" si="46"/>
        <v>240</v>
      </c>
      <c r="AB174" s="50">
        <f t="shared" si="46"/>
        <v>320</v>
      </c>
      <c r="AC174" s="50">
        <f t="shared" si="46"/>
        <v>524</v>
      </c>
      <c r="AD174" s="50">
        <f t="shared" si="46"/>
        <v>875</v>
      </c>
      <c r="AE174" s="50">
        <f t="shared" si="46"/>
        <v>1225</v>
      </c>
      <c r="AF174" s="50">
        <f t="shared" si="46"/>
        <v>1579</v>
      </c>
      <c r="AG174" s="50">
        <f t="shared" si="46"/>
        <v>1931</v>
      </c>
      <c r="AH174" s="50">
        <f t="shared" si="46"/>
        <v>2288</v>
      </c>
      <c r="AI174" s="50">
        <f t="shared" si="46"/>
        <v>2996</v>
      </c>
      <c r="AJ174" s="50">
        <f t="shared" si="46"/>
        <v>3534</v>
      </c>
      <c r="AK174" s="50">
        <f t="shared" si="46"/>
        <v>3538</v>
      </c>
      <c r="AL174" s="50">
        <f t="shared" si="46"/>
        <v>3544</v>
      </c>
      <c r="AM174" s="50">
        <f t="shared" si="46"/>
        <v>3847</v>
      </c>
      <c r="AN174" s="50">
        <f t="shared" si="46"/>
        <v>3848</v>
      </c>
      <c r="AO174" s="50">
        <f t="shared" si="46"/>
        <v>3861</v>
      </c>
      <c r="AP174" s="50">
        <f t="shared" si="46"/>
        <v>3870</v>
      </c>
      <c r="AQ174" s="50">
        <f t="shared" si="46"/>
        <v>3879</v>
      </c>
      <c r="AR174" s="50">
        <f t="shared" si="46"/>
        <v>3887</v>
      </c>
      <c r="AS174" s="50">
        <f t="shared" si="46"/>
        <v>3900</v>
      </c>
      <c r="AT174" s="50">
        <f t="shared" si="46"/>
        <v>3911</v>
      </c>
      <c r="AU174" s="50">
        <f t="shared" si="46"/>
        <v>3919</v>
      </c>
      <c r="AV174" s="16"/>
    </row>
    <row r="175" spans="1:48">
      <c r="H175" s="17"/>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16"/>
    </row>
    <row r="176" spans="1:48">
      <c r="D176" s="1" t="s">
        <v>290</v>
      </c>
      <c r="F176" s="4" t="s">
        <v>169</v>
      </c>
      <c r="H176" s="17"/>
      <c r="I176" s="50">
        <f t="shared" si="46"/>
        <v>0</v>
      </c>
      <c r="J176" s="50">
        <f t="shared" si="46"/>
        <v>0</v>
      </c>
      <c r="K176" s="50">
        <f t="shared" si="46"/>
        <v>0</v>
      </c>
      <c r="L176" s="50">
        <f t="shared" si="46"/>
        <v>0</v>
      </c>
      <c r="M176" s="50">
        <f t="shared" si="46"/>
        <v>0</v>
      </c>
      <c r="N176" s="50">
        <f t="shared" si="46"/>
        <v>31</v>
      </c>
      <c r="O176" s="50">
        <f t="shared" si="46"/>
        <v>62</v>
      </c>
      <c r="P176" s="50">
        <f t="shared" si="46"/>
        <v>127</v>
      </c>
      <c r="Q176" s="50">
        <f t="shared" si="46"/>
        <v>286</v>
      </c>
      <c r="R176" s="50">
        <f t="shared" si="46"/>
        <v>526</v>
      </c>
      <c r="S176" s="50">
        <f t="shared" si="46"/>
        <v>846</v>
      </c>
      <c r="T176" s="50">
        <f t="shared" si="46"/>
        <v>1370</v>
      </c>
      <c r="U176" s="50">
        <f t="shared" si="46"/>
        <v>2245</v>
      </c>
      <c r="V176" s="50">
        <f t="shared" si="46"/>
        <v>3470</v>
      </c>
      <c r="W176" s="50">
        <f t="shared" si="46"/>
        <v>5049</v>
      </c>
      <c r="X176" s="50">
        <f t="shared" si="46"/>
        <v>6949</v>
      </c>
      <c r="Y176" s="50">
        <f t="shared" si="46"/>
        <v>9206</v>
      </c>
      <c r="Z176" s="50">
        <f t="shared" si="46"/>
        <v>12137</v>
      </c>
      <c r="AA176" s="50">
        <f t="shared" si="46"/>
        <v>15512</v>
      </c>
      <c r="AB176" s="50">
        <f t="shared" si="46"/>
        <v>18810</v>
      </c>
      <c r="AC176" s="50">
        <f t="shared" si="46"/>
        <v>22034</v>
      </c>
      <c r="AD176" s="50">
        <f t="shared" si="46"/>
        <v>25357</v>
      </c>
      <c r="AE176" s="50">
        <f t="shared" si="46"/>
        <v>28330</v>
      </c>
      <c r="AF176" s="50">
        <f t="shared" si="46"/>
        <v>30966</v>
      </c>
      <c r="AG176" s="50">
        <f t="shared" si="46"/>
        <v>33257</v>
      </c>
      <c r="AH176" s="50">
        <f t="shared" si="46"/>
        <v>35205</v>
      </c>
      <c r="AI176" s="50">
        <f t="shared" si="46"/>
        <v>36804</v>
      </c>
      <c r="AJ176" s="50">
        <f t="shared" si="46"/>
        <v>37708</v>
      </c>
      <c r="AK176" s="50">
        <f t="shared" si="46"/>
        <v>38085</v>
      </c>
      <c r="AL176" s="50">
        <f t="shared" si="46"/>
        <v>38466</v>
      </c>
      <c r="AM176" s="50">
        <f t="shared" si="46"/>
        <v>38851</v>
      </c>
      <c r="AN176" s="50">
        <f t="shared" si="46"/>
        <v>39238</v>
      </c>
      <c r="AO176" s="50">
        <f t="shared" si="46"/>
        <v>39631</v>
      </c>
      <c r="AP176" s="50">
        <f t="shared" si="46"/>
        <v>40028</v>
      </c>
      <c r="AQ176" s="50">
        <f t="shared" si="46"/>
        <v>40429</v>
      </c>
      <c r="AR176" s="50">
        <f t="shared" si="46"/>
        <v>40833</v>
      </c>
      <c r="AS176" s="50">
        <f t="shared" si="46"/>
        <v>41241</v>
      </c>
      <c r="AT176" s="50">
        <f t="shared" si="46"/>
        <v>41653</v>
      </c>
      <c r="AU176" s="50">
        <f t="shared" si="46"/>
        <v>42070</v>
      </c>
      <c r="AV176" s="16"/>
    </row>
    <row r="177" spans="4:48">
      <c r="H177" s="17"/>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16"/>
    </row>
    <row r="178" spans="4:48">
      <c r="D178" s="1" t="s">
        <v>186</v>
      </c>
      <c r="F178" s="4" t="s">
        <v>169</v>
      </c>
      <c r="H178" s="17"/>
      <c r="I178" s="50">
        <f t="shared" si="46"/>
        <v>2882</v>
      </c>
      <c r="J178" s="50">
        <f t="shared" si="46"/>
        <v>3175</v>
      </c>
      <c r="K178" s="50">
        <f t="shared" si="46"/>
        <v>3172</v>
      </c>
      <c r="L178" s="50">
        <f t="shared" si="46"/>
        <v>3177</v>
      </c>
      <c r="M178" s="50">
        <f t="shared" si="46"/>
        <v>3179</v>
      </c>
      <c r="N178" s="50">
        <f t="shared" si="46"/>
        <v>3151</v>
      </c>
      <c r="O178" s="50">
        <f t="shared" si="46"/>
        <v>3153</v>
      </c>
      <c r="P178" s="50">
        <f t="shared" si="46"/>
        <v>3124</v>
      </c>
      <c r="Q178" s="50">
        <f t="shared" si="46"/>
        <v>3032</v>
      </c>
      <c r="R178" s="50">
        <f t="shared" si="46"/>
        <v>2953</v>
      </c>
      <c r="S178" s="50">
        <f t="shared" si="46"/>
        <v>2877</v>
      </c>
      <c r="T178" s="50">
        <f t="shared" si="46"/>
        <v>2970</v>
      </c>
      <c r="U178" s="50">
        <f t="shared" si="46"/>
        <v>2618</v>
      </c>
      <c r="V178" s="50">
        <f t="shared" si="46"/>
        <v>2277</v>
      </c>
      <c r="W178" s="50">
        <f t="shared" si="46"/>
        <v>1929</v>
      </c>
      <c r="X178" s="50">
        <f t="shared" si="46"/>
        <v>1581</v>
      </c>
      <c r="Y178" s="50">
        <f t="shared" si="46"/>
        <v>1231</v>
      </c>
      <c r="Z178" s="50">
        <f t="shared" si="46"/>
        <v>530</v>
      </c>
      <c r="AA178" s="50">
        <f t="shared" si="46"/>
        <v>0</v>
      </c>
      <c r="AB178" s="50">
        <f t="shared" si="46"/>
        <v>0</v>
      </c>
      <c r="AC178" s="50">
        <f t="shared" si="46"/>
        <v>0</v>
      </c>
      <c r="AD178" s="50">
        <f t="shared" si="46"/>
        <v>0</v>
      </c>
      <c r="AE178" s="50">
        <f t="shared" si="46"/>
        <v>0</v>
      </c>
      <c r="AF178" s="50">
        <f t="shared" si="46"/>
        <v>0</v>
      </c>
      <c r="AG178" s="50">
        <f t="shared" si="46"/>
        <v>0</v>
      </c>
      <c r="AH178" s="50">
        <f t="shared" si="46"/>
        <v>0</v>
      </c>
      <c r="AI178" s="50">
        <f t="shared" si="46"/>
        <v>0</v>
      </c>
      <c r="AJ178" s="50">
        <f t="shared" si="46"/>
        <v>0</v>
      </c>
      <c r="AK178" s="50">
        <f t="shared" si="46"/>
        <v>0</v>
      </c>
      <c r="AL178" s="50">
        <f t="shared" si="46"/>
        <v>0</v>
      </c>
      <c r="AM178" s="50">
        <f t="shared" si="46"/>
        <v>0</v>
      </c>
      <c r="AN178" s="50">
        <f t="shared" si="46"/>
        <v>0</v>
      </c>
      <c r="AO178" s="50">
        <f t="shared" si="46"/>
        <v>0</v>
      </c>
      <c r="AP178" s="50">
        <f t="shared" si="46"/>
        <v>0</v>
      </c>
      <c r="AQ178" s="50">
        <f t="shared" si="46"/>
        <v>0</v>
      </c>
      <c r="AR178" s="50">
        <f t="shared" si="46"/>
        <v>0</v>
      </c>
      <c r="AS178" s="50">
        <f t="shared" si="46"/>
        <v>0</v>
      </c>
      <c r="AT178" s="50">
        <f t="shared" si="46"/>
        <v>0</v>
      </c>
      <c r="AU178" s="50">
        <f t="shared" si="46"/>
        <v>0</v>
      </c>
      <c r="AV178" s="16"/>
    </row>
    <row r="179" spans="4:48">
      <c r="D179" s="1" t="s">
        <v>187</v>
      </c>
      <c r="F179" s="4" t="s">
        <v>169</v>
      </c>
      <c r="H179" s="17"/>
      <c r="I179" s="50">
        <f t="shared" si="46"/>
        <v>2882</v>
      </c>
      <c r="J179" s="50">
        <f t="shared" si="46"/>
        <v>2882</v>
      </c>
      <c r="K179" s="50">
        <f t="shared" si="46"/>
        <v>3175</v>
      </c>
      <c r="L179" s="50">
        <f t="shared" si="46"/>
        <v>3172</v>
      </c>
      <c r="M179" s="50">
        <f t="shared" si="46"/>
        <v>3177</v>
      </c>
      <c r="N179" s="50">
        <f t="shared" si="46"/>
        <v>3179</v>
      </c>
      <c r="O179" s="50">
        <f t="shared" si="46"/>
        <v>3151</v>
      </c>
      <c r="P179" s="50">
        <f t="shared" si="46"/>
        <v>3153</v>
      </c>
      <c r="Q179" s="50">
        <f t="shared" si="46"/>
        <v>3124</v>
      </c>
      <c r="R179" s="50">
        <f t="shared" si="46"/>
        <v>3032</v>
      </c>
      <c r="S179" s="50">
        <f t="shared" si="46"/>
        <v>2953</v>
      </c>
      <c r="T179" s="50">
        <f t="shared" si="46"/>
        <v>2877</v>
      </c>
      <c r="U179" s="50">
        <f t="shared" si="46"/>
        <v>2970</v>
      </c>
      <c r="V179" s="50">
        <f t="shared" si="46"/>
        <v>2618</v>
      </c>
      <c r="W179" s="50">
        <f t="shared" si="46"/>
        <v>2277</v>
      </c>
      <c r="X179" s="50">
        <f t="shared" si="46"/>
        <v>1929</v>
      </c>
      <c r="Y179" s="50">
        <f t="shared" si="46"/>
        <v>1581</v>
      </c>
      <c r="Z179" s="50">
        <f t="shared" si="46"/>
        <v>1231</v>
      </c>
      <c r="AA179" s="50">
        <f t="shared" si="46"/>
        <v>530</v>
      </c>
      <c r="AB179" s="50">
        <f t="shared" si="46"/>
        <v>0</v>
      </c>
      <c r="AC179" s="50">
        <f t="shared" si="46"/>
        <v>0</v>
      </c>
      <c r="AD179" s="50">
        <f t="shared" si="46"/>
        <v>0</v>
      </c>
      <c r="AE179" s="50">
        <f t="shared" si="46"/>
        <v>0</v>
      </c>
      <c r="AF179" s="50">
        <f t="shared" si="46"/>
        <v>0</v>
      </c>
      <c r="AG179" s="50">
        <f t="shared" si="46"/>
        <v>0</v>
      </c>
      <c r="AH179" s="50">
        <f t="shared" si="46"/>
        <v>0</v>
      </c>
      <c r="AI179" s="50">
        <f t="shared" si="46"/>
        <v>0</v>
      </c>
      <c r="AJ179" s="50">
        <f t="shared" si="46"/>
        <v>0</v>
      </c>
      <c r="AK179" s="50">
        <f t="shared" si="46"/>
        <v>0</v>
      </c>
      <c r="AL179" s="50">
        <f t="shared" si="46"/>
        <v>0</v>
      </c>
      <c r="AM179" s="50">
        <f t="shared" si="46"/>
        <v>0</v>
      </c>
      <c r="AN179" s="50">
        <f t="shared" si="46"/>
        <v>0</v>
      </c>
      <c r="AO179" s="50">
        <f t="shared" si="46"/>
        <v>0</v>
      </c>
      <c r="AP179" s="50">
        <f t="shared" si="46"/>
        <v>0</v>
      </c>
      <c r="AQ179" s="50">
        <f t="shared" si="46"/>
        <v>0</v>
      </c>
      <c r="AR179" s="50">
        <f t="shared" si="46"/>
        <v>0</v>
      </c>
      <c r="AS179" s="50">
        <f t="shared" si="46"/>
        <v>0</v>
      </c>
      <c r="AT179" s="50">
        <f t="shared" si="46"/>
        <v>0</v>
      </c>
      <c r="AU179" s="50">
        <f t="shared" si="46"/>
        <v>0</v>
      </c>
      <c r="AV179" s="16"/>
    </row>
    <row r="180" spans="4:48">
      <c r="D180" s="1" t="s">
        <v>188</v>
      </c>
      <c r="F180" s="4" t="s">
        <v>169</v>
      </c>
      <c r="H180" s="17"/>
      <c r="I180" s="50">
        <f t="shared" si="46"/>
        <v>2882</v>
      </c>
      <c r="J180" s="50">
        <f t="shared" si="46"/>
        <v>2882</v>
      </c>
      <c r="K180" s="50">
        <f t="shared" si="46"/>
        <v>2882</v>
      </c>
      <c r="L180" s="50">
        <f t="shared" si="46"/>
        <v>3175</v>
      </c>
      <c r="M180" s="50">
        <f t="shared" si="46"/>
        <v>3172</v>
      </c>
      <c r="N180" s="50">
        <f t="shared" si="46"/>
        <v>3177</v>
      </c>
      <c r="O180" s="50">
        <f t="shared" si="46"/>
        <v>3179</v>
      </c>
      <c r="P180" s="50">
        <f t="shared" si="46"/>
        <v>3151</v>
      </c>
      <c r="Q180" s="50">
        <f t="shared" si="46"/>
        <v>3153</v>
      </c>
      <c r="R180" s="50">
        <f t="shared" si="46"/>
        <v>3124</v>
      </c>
      <c r="S180" s="50">
        <f t="shared" si="46"/>
        <v>3032</v>
      </c>
      <c r="T180" s="50">
        <f t="shared" si="46"/>
        <v>2953</v>
      </c>
      <c r="U180" s="50">
        <f t="shared" si="46"/>
        <v>2877</v>
      </c>
      <c r="V180" s="50">
        <f t="shared" si="46"/>
        <v>2970</v>
      </c>
      <c r="W180" s="50">
        <f t="shared" si="46"/>
        <v>2618</v>
      </c>
      <c r="X180" s="50">
        <f t="shared" si="46"/>
        <v>2277</v>
      </c>
      <c r="Y180" s="50">
        <f t="shared" si="46"/>
        <v>1929</v>
      </c>
      <c r="Z180" s="50">
        <f t="shared" si="46"/>
        <v>1581</v>
      </c>
      <c r="AA180" s="50">
        <f t="shared" si="46"/>
        <v>1231</v>
      </c>
      <c r="AB180" s="50">
        <f t="shared" si="46"/>
        <v>530</v>
      </c>
      <c r="AC180" s="50">
        <f t="shared" si="46"/>
        <v>0</v>
      </c>
      <c r="AD180" s="50">
        <f t="shared" ref="AD180:AU180" si="47">AD30+AD60+AD90+AD120+AD150</f>
        <v>0</v>
      </c>
      <c r="AE180" s="50">
        <f t="shared" si="47"/>
        <v>0</v>
      </c>
      <c r="AF180" s="50">
        <f t="shared" si="47"/>
        <v>0</v>
      </c>
      <c r="AG180" s="50">
        <f t="shared" si="47"/>
        <v>0</v>
      </c>
      <c r="AH180" s="50">
        <f t="shared" si="47"/>
        <v>0</v>
      </c>
      <c r="AI180" s="50">
        <f t="shared" si="47"/>
        <v>0</v>
      </c>
      <c r="AJ180" s="50">
        <f t="shared" si="47"/>
        <v>0</v>
      </c>
      <c r="AK180" s="50">
        <f t="shared" si="47"/>
        <v>0</v>
      </c>
      <c r="AL180" s="50">
        <f t="shared" si="47"/>
        <v>0</v>
      </c>
      <c r="AM180" s="50">
        <f t="shared" si="47"/>
        <v>0</v>
      </c>
      <c r="AN180" s="50">
        <f t="shared" si="47"/>
        <v>0</v>
      </c>
      <c r="AO180" s="50">
        <f t="shared" si="47"/>
        <v>0</v>
      </c>
      <c r="AP180" s="50">
        <f t="shared" si="47"/>
        <v>0</v>
      </c>
      <c r="AQ180" s="50">
        <f t="shared" si="47"/>
        <v>0</v>
      </c>
      <c r="AR180" s="50">
        <f t="shared" si="47"/>
        <v>0</v>
      </c>
      <c r="AS180" s="50">
        <f t="shared" si="47"/>
        <v>0</v>
      </c>
      <c r="AT180" s="50">
        <f t="shared" si="47"/>
        <v>0</v>
      </c>
      <c r="AU180" s="50">
        <f t="shared" si="47"/>
        <v>0</v>
      </c>
      <c r="AV180" s="16"/>
    </row>
    <row r="181" spans="4:48">
      <c r="D181" s="1" t="s">
        <v>189</v>
      </c>
      <c r="F181" s="4" t="s">
        <v>169</v>
      </c>
      <c r="H181" s="17"/>
      <c r="I181" s="50">
        <f t="shared" ref="I181:AU187" si="48">I31+I61+I91+I121+I151</f>
        <v>2882</v>
      </c>
      <c r="J181" s="50">
        <f t="shared" si="48"/>
        <v>2882</v>
      </c>
      <c r="K181" s="50">
        <f t="shared" si="48"/>
        <v>2882</v>
      </c>
      <c r="L181" s="50">
        <f t="shared" si="48"/>
        <v>2882</v>
      </c>
      <c r="M181" s="50">
        <f t="shared" si="48"/>
        <v>3175</v>
      </c>
      <c r="N181" s="50">
        <f t="shared" si="48"/>
        <v>3172</v>
      </c>
      <c r="O181" s="50">
        <f t="shared" si="48"/>
        <v>3177</v>
      </c>
      <c r="P181" s="50">
        <f t="shared" si="48"/>
        <v>3179</v>
      </c>
      <c r="Q181" s="50">
        <f t="shared" si="48"/>
        <v>3151</v>
      </c>
      <c r="R181" s="50">
        <f t="shared" si="48"/>
        <v>3153</v>
      </c>
      <c r="S181" s="50">
        <f t="shared" si="48"/>
        <v>3124</v>
      </c>
      <c r="T181" s="50">
        <f t="shared" si="48"/>
        <v>3032</v>
      </c>
      <c r="U181" s="50">
        <f t="shared" si="48"/>
        <v>2953</v>
      </c>
      <c r="V181" s="50">
        <f t="shared" si="48"/>
        <v>2877</v>
      </c>
      <c r="W181" s="50">
        <f t="shared" si="48"/>
        <v>2970</v>
      </c>
      <c r="X181" s="50">
        <f t="shared" si="48"/>
        <v>2618</v>
      </c>
      <c r="Y181" s="50">
        <f t="shared" si="48"/>
        <v>2277</v>
      </c>
      <c r="Z181" s="50">
        <f t="shared" si="48"/>
        <v>1929</v>
      </c>
      <c r="AA181" s="50">
        <f t="shared" si="48"/>
        <v>1581</v>
      </c>
      <c r="AB181" s="50">
        <f t="shared" si="48"/>
        <v>1231</v>
      </c>
      <c r="AC181" s="50">
        <f t="shared" si="48"/>
        <v>530</v>
      </c>
      <c r="AD181" s="50">
        <f t="shared" si="48"/>
        <v>0</v>
      </c>
      <c r="AE181" s="50">
        <f t="shared" si="48"/>
        <v>0</v>
      </c>
      <c r="AF181" s="50">
        <f t="shared" si="48"/>
        <v>0</v>
      </c>
      <c r="AG181" s="50">
        <f t="shared" si="48"/>
        <v>0</v>
      </c>
      <c r="AH181" s="50">
        <f t="shared" si="48"/>
        <v>0</v>
      </c>
      <c r="AI181" s="50">
        <f t="shared" si="48"/>
        <v>0</v>
      </c>
      <c r="AJ181" s="50">
        <f t="shared" si="48"/>
        <v>0</v>
      </c>
      <c r="AK181" s="50">
        <f t="shared" si="48"/>
        <v>0</v>
      </c>
      <c r="AL181" s="50">
        <f t="shared" si="48"/>
        <v>0</v>
      </c>
      <c r="AM181" s="50">
        <f t="shared" si="48"/>
        <v>0</v>
      </c>
      <c r="AN181" s="50">
        <f t="shared" si="48"/>
        <v>0</v>
      </c>
      <c r="AO181" s="50">
        <f t="shared" si="48"/>
        <v>0</v>
      </c>
      <c r="AP181" s="50">
        <f t="shared" si="48"/>
        <v>0</v>
      </c>
      <c r="AQ181" s="50">
        <f t="shared" si="48"/>
        <v>0</v>
      </c>
      <c r="AR181" s="50">
        <f t="shared" si="48"/>
        <v>0</v>
      </c>
      <c r="AS181" s="50">
        <f t="shared" si="48"/>
        <v>0</v>
      </c>
      <c r="AT181" s="50">
        <f t="shared" si="48"/>
        <v>0</v>
      </c>
      <c r="AU181" s="50">
        <f t="shared" si="48"/>
        <v>0</v>
      </c>
      <c r="AV181" s="16"/>
    </row>
    <row r="182" spans="4:48">
      <c r="D182" s="1" t="s">
        <v>190</v>
      </c>
      <c r="F182" s="4" t="s">
        <v>169</v>
      </c>
      <c r="H182" s="17"/>
      <c r="I182" s="50">
        <f t="shared" si="48"/>
        <v>2882</v>
      </c>
      <c r="J182" s="50">
        <f t="shared" si="48"/>
        <v>2882</v>
      </c>
      <c r="K182" s="50">
        <f t="shared" si="48"/>
        <v>2882</v>
      </c>
      <c r="L182" s="50">
        <f t="shared" si="48"/>
        <v>2882</v>
      </c>
      <c r="M182" s="50">
        <f t="shared" si="48"/>
        <v>2882</v>
      </c>
      <c r="N182" s="50">
        <f t="shared" si="48"/>
        <v>3175</v>
      </c>
      <c r="O182" s="50">
        <f t="shared" si="48"/>
        <v>3172</v>
      </c>
      <c r="P182" s="50">
        <f t="shared" si="48"/>
        <v>3177</v>
      </c>
      <c r="Q182" s="50">
        <f t="shared" si="48"/>
        <v>3179</v>
      </c>
      <c r="R182" s="50">
        <f t="shared" si="48"/>
        <v>3151</v>
      </c>
      <c r="S182" s="50">
        <f t="shared" si="48"/>
        <v>3153</v>
      </c>
      <c r="T182" s="50">
        <f t="shared" si="48"/>
        <v>3124</v>
      </c>
      <c r="U182" s="50">
        <f t="shared" si="48"/>
        <v>3032</v>
      </c>
      <c r="V182" s="50">
        <f t="shared" si="48"/>
        <v>2953</v>
      </c>
      <c r="W182" s="50">
        <f t="shared" si="48"/>
        <v>2877</v>
      </c>
      <c r="X182" s="50">
        <f t="shared" si="48"/>
        <v>2970</v>
      </c>
      <c r="Y182" s="50">
        <f t="shared" si="48"/>
        <v>2618</v>
      </c>
      <c r="Z182" s="50">
        <f t="shared" si="48"/>
        <v>2277</v>
      </c>
      <c r="AA182" s="50">
        <f t="shared" si="48"/>
        <v>1929</v>
      </c>
      <c r="AB182" s="50">
        <f t="shared" si="48"/>
        <v>1581</v>
      </c>
      <c r="AC182" s="50">
        <f t="shared" si="48"/>
        <v>1231</v>
      </c>
      <c r="AD182" s="50">
        <f t="shared" si="48"/>
        <v>530</v>
      </c>
      <c r="AE182" s="50">
        <f t="shared" si="48"/>
        <v>0</v>
      </c>
      <c r="AF182" s="50">
        <f t="shared" si="48"/>
        <v>0</v>
      </c>
      <c r="AG182" s="50">
        <f t="shared" si="48"/>
        <v>0</v>
      </c>
      <c r="AH182" s="50">
        <f t="shared" si="48"/>
        <v>0</v>
      </c>
      <c r="AI182" s="50">
        <f t="shared" si="48"/>
        <v>0</v>
      </c>
      <c r="AJ182" s="50">
        <f t="shared" si="48"/>
        <v>0</v>
      </c>
      <c r="AK182" s="50">
        <f t="shared" si="48"/>
        <v>0</v>
      </c>
      <c r="AL182" s="50">
        <f t="shared" si="48"/>
        <v>0</v>
      </c>
      <c r="AM182" s="50">
        <f t="shared" si="48"/>
        <v>0</v>
      </c>
      <c r="AN182" s="50">
        <f t="shared" si="48"/>
        <v>0</v>
      </c>
      <c r="AO182" s="50">
        <f t="shared" si="48"/>
        <v>0</v>
      </c>
      <c r="AP182" s="50">
        <f t="shared" si="48"/>
        <v>0</v>
      </c>
      <c r="AQ182" s="50">
        <f t="shared" si="48"/>
        <v>0</v>
      </c>
      <c r="AR182" s="50">
        <f t="shared" si="48"/>
        <v>0</v>
      </c>
      <c r="AS182" s="50">
        <f t="shared" si="48"/>
        <v>0</v>
      </c>
      <c r="AT182" s="50">
        <f t="shared" si="48"/>
        <v>0</v>
      </c>
      <c r="AU182" s="50">
        <f t="shared" si="48"/>
        <v>0</v>
      </c>
      <c r="AV182" s="16"/>
    </row>
    <row r="183" spans="4:48">
      <c r="D183" s="1" t="s">
        <v>191</v>
      </c>
      <c r="F183" s="4" t="s">
        <v>169</v>
      </c>
      <c r="H183" s="17"/>
      <c r="I183" s="50">
        <f t="shared" si="48"/>
        <v>2882</v>
      </c>
      <c r="J183" s="50">
        <f t="shared" si="48"/>
        <v>2882</v>
      </c>
      <c r="K183" s="50">
        <f t="shared" si="48"/>
        <v>2882</v>
      </c>
      <c r="L183" s="50">
        <f t="shared" si="48"/>
        <v>2882</v>
      </c>
      <c r="M183" s="50">
        <f t="shared" si="48"/>
        <v>2882</v>
      </c>
      <c r="N183" s="50">
        <f t="shared" si="48"/>
        <v>2882</v>
      </c>
      <c r="O183" s="50">
        <f t="shared" si="48"/>
        <v>3175</v>
      </c>
      <c r="P183" s="50">
        <f t="shared" si="48"/>
        <v>3172</v>
      </c>
      <c r="Q183" s="50">
        <f t="shared" si="48"/>
        <v>3177</v>
      </c>
      <c r="R183" s="50">
        <f t="shared" si="48"/>
        <v>3179</v>
      </c>
      <c r="S183" s="50">
        <f t="shared" si="48"/>
        <v>3151</v>
      </c>
      <c r="T183" s="50">
        <f t="shared" si="48"/>
        <v>3153</v>
      </c>
      <c r="U183" s="50">
        <f t="shared" si="48"/>
        <v>3124</v>
      </c>
      <c r="V183" s="50">
        <f t="shared" si="48"/>
        <v>3032</v>
      </c>
      <c r="W183" s="50">
        <f t="shared" si="48"/>
        <v>2953</v>
      </c>
      <c r="X183" s="50">
        <f t="shared" si="48"/>
        <v>2877</v>
      </c>
      <c r="Y183" s="50">
        <f t="shared" si="48"/>
        <v>2970</v>
      </c>
      <c r="Z183" s="50">
        <f t="shared" si="48"/>
        <v>2618</v>
      </c>
      <c r="AA183" s="50">
        <f t="shared" si="48"/>
        <v>2277</v>
      </c>
      <c r="AB183" s="50">
        <f t="shared" si="48"/>
        <v>1929</v>
      </c>
      <c r="AC183" s="50">
        <f t="shared" si="48"/>
        <v>1581</v>
      </c>
      <c r="AD183" s="50">
        <f t="shared" si="48"/>
        <v>1231</v>
      </c>
      <c r="AE183" s="50">
        <f t="shared" si="48"/>
        <v>530</v>
      </c>
      <c r="AF183" s="50">
        <f t="shared" si="48"/>
        <v>0</v>
      </c>
      <c r="AG183" s="50">
        <f t="shared" si="48"/>
        <v>0</v>
      </c>
      <c r="AH183" s="50">
        <f t="shared" si="48"/>
        <v>0</v>
      </c>
      <c r="AI183" s="50">
        <f t="shared" si="48"/>
        <v>0</v>
      </c>
      <c r="AJ183" s="50">
        <f t="shared" si="48"/>
        <v>0</v>
      </c>
      <c r="AK183" s="50">
        <f t="shared" si="48"/>
        <v>0</v>
      </c>
      <c r="AL183" s="50">
        <f t="shared" si="48"/>
        <v>0</v>
      </c>
      <c r="AM183" s="50">
        <f t="shared" si="48"/>
        <v>0</v>
      </c>
      <c r="AN183" s="50">
        <f t="shared" si="48"/>
        <v>0</v>
      </c>
      <c r="AO183" s="50">
        <f t="shared" si="48"/>
        <v>0</v>
      </c>
      <c r="AP183" s="50">
        <f t="shared" si="48"/>
        <v>0</v>
      </c>
      <c r="AQ183" s="50">
        <f t="shared" si="48"/>
        <v>0</v>
      </c>
      <c r="AR183" s="50">
        <f t="shared" si="48"/>
        <v>0</v>
      </c>
      <c r="AS183" s="50">
        <f t="shared" si="48"/>
        <v>0</v>
      </c>
      <c r="AT183" s="50">
        <f t="shared" si="48"/>
        <v>0</v>
      </c>
      <c r="AU183" s="50">
        <f t="shared" si="48"/>
        <v>0</v>
      </c>
      <c r="AV183" s="16"/>
    </row>
    <row r="184" spans="4:48">
      <c r="D184" s="1" t="s">
        <v>192</v>
      </c>
      <c r="F184" s="4" t="s">
        <v>169</v>
      </c>
      <c r="H184" s="17"/>
      <c r="I184" s="50">
        <f t="shared" si="48"/>
        <v>2882</v>
      </c>
      <c r="J184" s="50">
        <f t="shared" si="48"/>
        <v>2882</v>
      </c>
      <c r="K184" s="50">
        <f t="shared" si="48"/>
        <v>2882</v>
      </c>
      <c r="L184" s="50">
        <f t="shared" si="48"/>
        <v>2882</v>
      </c>
      <c r="M184" s="50">
        <f t="shared" si="48"/>
        <v>2882</v>
      </c>
      <c r="N184" s="50">
        <f t="shared" si="48"/>
        <v>2882</v>
      </c>
      <c r="O184" s="50">
        <f t="shared" si="48"/>
        <v>2882</v>
      </c>
      <c r="P184" s="50">
        <f t="shared" si="48"/>
        <v>3175</v>
      </c>
      <c r="Q184" s="50">
        <f t="shared" si="48"/>
        <v>3172</v>
      </c>
      <c r="R184" s="50">
        <f t="shared" si="48"/>
        <v>3177</v>
      </c>
      <c r="S184" s="50">
        <f t="shared" si="48"/>
        <v>3179</v>
      </c>
      <c r="T184" s="50">
        <f t="shared" si="48"/>
        <v>3151</v>
      </c>
      <c r="U184" s="50">
        <f t="shared" si="48"/>
        <v>3153</v>
      </c>
      <c r="V184" s="50">
        <f t="shared" si="48"/>
        <v>3124</v>
      </c>
      <c r="W184" s="50">
        <f t="shared" si="48"/>
        <v>3032</v>
      </c>
      <c r="X184" s="50">
        <f t="shared" si="48"/>
        <v>2953</v>
      </c>
      <c r="Y184" s="50">
        <f t="shared" si="48"/>
        <v>2877</v>
      </c>
      <c r="Z184" s="50">
        <f t="shared" si="48"/>
        <v>2970</v>
      </c>
      <c r="AA184" s="50">
        <f t="shared" si="48"/>
        <v>2618</v>
      </c>
      <c r="AB184" s="50">
        <f t="shared" si="48"/>
        <v>2277</v>
      </c>
      <c r="AC184" s="50">
        <f t="shared" si="48"/>
        <v>1929</v>
      </c>
      <c r="AD184" s="50">
        <f t="shared" si="48"/>
        <v>1581</v>
      </c>
      <c r="AE184" s="50">
        <f t="shared" si="48"/>
        <v>1231</v>
      </c>
      <c r="AF184" s="50">
        <f t="shared" si="48"/>
        <v>530</v>
      </c>
      <c r="AG184" s="50">
        <f t="shared" si="48"/>
        <v>0</v>
      </c>
      <c r="AH184" s="50">
        <f t="shared" si="48"/>
        <v>0</v>
      </c>
      <c r="AI184" s="50">
        <f t="shared" si="48"/>
        <v>0</v>
      </c>
      <c r="AJ184" s="50">
        <f t="shared" si="48"/>
        <v>0</v>
      </c>
      <c r="AK184" s="50">
        <f t="shared" si="48"/>
        <v>0</v>
      </c>
      <c r="AL184" s="50">
        <f t="shared" si="48"/>
        <v>0</v>
      </c>
      <c r="AM184" s="50">
        <f t="shared" si="48"/>
        <v>0</v>
      </c>
      <c r="AN184" s="50">
        <f t="shared" si="48"/>
        <v>0</v>
      </c>
      <c r="AO184" s="50">
        <f t="shared" si="48"/>
        <v>0</v>
      </c>
      <c r="AP184" s="50">
        <f t="shared" si="48"/>
        <v>0</v>
      </c>
      <c r="AQ184" s="50">
        <f t="shared" si="48"/>
        <v>0</v>
      </c>
      <c r="AR184" s="50">
        <f t="shared" si="48"/>
        <v>0</v>
      </c>
      <c r="AS184" s="50">
        <f t="shared" si="48"/>
        <v>0</v>
      </c>
      <c r="AT184" s="50">
        <f t="shared" si="48"/>
        <v>0</v>
      </c>
      <c r="AU184" s="50">
        <f t="shared" si="48"/>
        <v>0</v>
      </c>
      <c r="AV184" s="16"/>
    </row>
    <row r="185" spans="4:48">
      <c r="D185" s="1" t="s">
        <v>193</v>
      </c>
      <c r="F185" s="4" t="s">
        <v>169</v>
      </c>
      <c r="H185" s="17"/>
      <c r="I185" s="50">
        <f t="shared" si="48"/>
        <v>2882</v>
      </c>
      <c r="J185" s="50">
        <f t="shared" si="48"/>
        <v>2882</v>
      </c>
      <c r="K185" s="50">
        <f t="shared" si="48"/>
        <v>2882</v>
      </c>
      <c r="L185" s="50">
        <f t="shared" si="48"/>
        <v>2882</v>
      </c>
      <c r="M185" s="50">
        <f t="shared" si="48"/>
        <v>2882</v>
      </c>
      <c r="N185" s="50">
        <f t="shared" si="48"/>
        <v>2882</v>
      </c>
      <c r="O185" s="50">
        <f t="shared" si="48"/>
        <v>2882</v>
      </c>
      <c r="P185" s="50">
        <f t="shared" si="48"/>
        <v>2882</v>
      </c>
      <c r="Q185" s="50">
        <f t="shared" si="48"/>
        <v>3175</v>
      </c>
      <c r="R185" s="50">
        <f t="shared" si="48"/>
        <v>3172</v>
      </c>
      <c r="S185" s="50">
        <f t="shared" si="48"/>
        <v>3177</v>
      </c>
      <c r="T185" s="50">
        <f t="shared" si="48"/>
        <v>3179</v>
      </c>
      <c r="U185" s="50">
        <f t="shared" si="48"/>
        <v>3151</v>
      </c>
      <c r="V185" s="50">
        <f t="shared" si="48"/>
        <v>3153</v>
      </c>
      <c r="W185" s="50">
        <f t="shared" si="48"/>
        <v>3124</v>
      </c>
      <c r="X185" s="50">
        <f t="shared" si="48"/>
        <v>3032</v>
      </c>
      <c r="Y185" s="50">
        <f t="shared" si="48"/>
        <v>2953</v>
      </c>
      <c r="Z185" s="50">
        <f t="shared" si="48"/>
        <v>2877</v>
      </c>
      <c r="AA185" s="50">
        <f t="shared" si="48"/>
        <v>2970</v>
      </c>
      <c r="AB185" s="50">
        <f t="shared" si="48"/>
        <v>2618</v>
      </c>
      <c r="AC185" s="50">
        <f t="shared" si="48"/>
        <v>2277</v>
      </c>
      <c r="AD185" s="50">
        <f t="shared" si="48"/>
        <v>1929</v>
      </c>
      <c r="AE185" s="50">
        <f t="shared" si="48"/>
        <v>1581</v>
      </c>
      <c r="AF185" s="50">
        <f t="shared" si="48"/>
        <v>1231</v>
      </c>
      <c r="AG185" s="50">
        <f t="shared" si="48"/>
        <v>530</v>
      </c>
      <c r="AH185" s="50">
        <f t="shared" si="48"/>
        <v>0</v>
      </c>
      <c r="AI185" s="50">
        <f t="shared" si="48"/>
        <v>0</v>
      </c>
      <c r="AJ185" s="50">
        <f t="shared" si="48"/>
        <v>0</v>
      </c>
      <c r="AK185" s="50">
        <f t="shared" si="48"/>
        <v>0</v>
      </c>
      <c r="AL185" s="50">
        <f t="shared" si="48"/>
        <v>0</v>
      </c>
      <c r="AM185" s="50">
        <f t="shared" si="48"/>
        <v>0</v>
      </c>
      <c r="AN185" s="50">
        <f t="shared" si="48"/>
        <v>0</v>
      </c>
      <c r="AO185" s="50">
        <f t="shared" si="48"/>
        <v>0</v>
      </c>
      <c r="AP185" s="50">
        <f t="shared" si="48"/>
        <v>0</v>
      </c>
      <c r="AQ185" s="50">
        <f t="shared" si="48"/>
        <v>0</v>
      </c>
      <c r="AR185" s="50">
        <f t="shared" si="48"/>
        <v>0</v>
      </c>
      <c r="AS185" s="50">
        <f t="shared" si="48"/>
        <v>0</v>
      </c>
      <c r="AT185" s="50">
        <f t="shared" si="48"/>
        <v>0</v>
      </c>
      <c r="AU185" s="50">
        <f t="shared" si="48"/>
        <v>0</v>
      </c>
      <c r="AV185" s="16"/>
    </row>
    <row r="186" spans="4:48">
      <c r="D186" s="1" t="s">
        <v>194</v>
      </c>
      <c r="F186" s="4" t="s">
        <v>169</v>
      </c>
      <c r="H186" s="17"/>
      <c r="I186" s="50">
        <f t="shared" si="48"/>
        <v>2882</v>
      </c>
      <c r="J186" s="50">
        <f t="shared" si="48"/>
        <v>2882</v>
      </c>
      <c r="K186" s="50">
        <f t="shared" si="48"/>
        <v>2882</v>
      </c>
      <c r="L186" s="50">
        <f t="shared" si="48"/>
        <v>2882</v>
      </c>
      <c r="M186" s="50">
        <f t="shared" si="48"/>
        <v>2882</v>
      </c>
      <c r="N186" s="50">
        <f t="shared" si="48"/>
        <v>2882</v>
      </c>
      <c r="O186" s="50">
        <f t="shared" si="48"/>
        <v>2882</v>
      </c>
      <c r="P186" s="50">
        <f t="shared" si="48"/>
        <v>2882</v>
      </c>
      <c r="Q186" s="50">
        <f t="shared" si="48"/>
        <v>2882</v>
      </c>
      <c r="R186" s="50">
        <f t="shared" si="48"/>
        <v>3175</v>
      </c>
      <c r="S186" s="50">
        <f t="shared" si="48"/>
        <v>3172</v>
      </c>
      <c r="T186" s="50">
        <f t="shared" si="48"/>
        <v>3177</v>
      </c>
      <c r="U186" s="50">
        <f t="shared" si="48"/>
        <v>3179</v>
      </c>
      <c r="V186" s="50">
        <f t="shared" si="48"/>
        <v>3151</v>
      </c>
      <c r="W186" s="50">
        <f t="shared" si="48"/>
        <v>3153</v>
      </c>
      <c r="X186" s="50">
        <f t="shared" si="48"/>
        <v>3124</v>
      </c>
      <c r="Y186" s="50">
        <f t="shared" si="48"/>
        <v>3032</v>
      </c>
      <c r="Z186" s="50">
        <f t="shared" si="48"/>
        <v>2953</v>
      </c>
      <c r="AA186" s="50">
        <f t="shared" si="48"/>
        <v>2877</v>
      </c>
      <c r="AB186" s="50">
        <f t="shared" si="48"/>
        <v>2970</v>
      </c>
      <c r="AC186" s="50">
        <f t="shared" si="48"/>
        <v>2618</v>
      </c>
      <c r="AD186" s="50">
        <f t="shared" si="48"/>
        <v>2277</v>
      </c>
      <c r="AE186" s="50">
        <f t="shared" si="48"/>
        <v>1929</v>
      </c>
      <c r="AF186" s="50">
        <f t="shared" si="48"/>
        <v>1581</v>
      </c>
      <c r="AG186" s="50">
        <f t="shared" si="48"/>
        <v>1231</v>
      </c>
      <c r="AH186" s="50">
        <f t="shared" si="48"/>
        <v>530</v>
      </c>
      <c r="AI186" s="50">
        <f t="shared" si="48"/>
        <v>0</v>
      </c>
      <c r="AJ186" s="50">
        <f t="shared" si="48"/>
        <v>0</v>
      </c>
      <c r="AK186" s="50">
        <f t="shared" si="48"/>
        <v>0</v>
      </c>
      <c r="AL186" s="50">
        <f t="shared" si="48"/>
        <v>0</v>
      </c>
      <c r="AM186" s="50">
        <f t="shared" si="48"/>
        <v>0</v>
      </c>
      <c r="AN186" s="50">
        <f t="shared" si="48"/>
        <v>0</v>
      </c>
      <c r="AO186" s="50">
        <f t="shared" si="48"/>
        <v>0</v>
      </c>
      <c r="AP186" s="50">
        <f t="shared" si="48"/>
        <v>0</v>
      </c>
      <c r="AQ186" s="50">
        <f t="shared" si="48"/>
        <v>0</v>
      </c>
      <c r="AR186" s="50">
        <f t="shared" si="48"/>
        <v>0</v>
      </c>
      <c r="AS186" s="50">
        <f t="shared" si="48"/>
        <v>0</v>
      </c>
      <c r="AT186" s="50">
        <f t="shared" si="48"/>
        <v>0</v>
      </c>
      <c r="AU186" s="50">
        <f t="shared" si="48"/>
        <v>0</v>
      </c>
      <c r="AV186" s="16"/>
    </row>
    <row r="187" spans="4:48">
      <c r="D187" s="1" t="s">
        <v>195</v>
      </c>
      <c r="F187" s="4" t="s">
        <v>169</v>
      </c>
      <c r="H187" s="17"/>
      <c r="I187" s="50">
        <f t="shared" si="48"/>
        <v>2885</v>
      </c>
      <c r="J187" s="50">
        <f t="shared" si="48"/>
        <v>2882</v>
      </c>
      <c r="K187" s="50">
        <f t="shared" si="48"/>
        <v>2882</v>
      </c>
      <c r="L187" s="50">
        <f t="shared" si="48"/>
        <v>2882</v>
      </c>
      <c r="M187" s="50">
        <f t="shared" si="48"/>
        <v>2882</v>
      </c>
      <c r="N187" s="50">
        <f t="shared" si="48"/>
        <v>2882</v>
      </c>
      <c r="O187" s="50">
        <f t="shared" si="48"/>
        <v>2882</v>
      </c>
      <c r="P187" s="50">
        <f t="shared" si="48"/>
        <v>2882</v>
      </c>
      <c r="Q187" s="50">
        <f t="shared" si="48"/>
        <v>2882</v>
      </c>
      <c r="R187" s="50">
        <f t="shared" si="48"/>
        <v>2882</v>
      </c>
      <c r="S187" s="50">
        <f t="shared" si="48"/>
        <v>3175</v>
      </c>
      <c r="T187" s="50">
        <f t="shared" si="48"/>
        <v>3172</v>
      </c>
      <c r="U187" s="50">
        <f t="shared" si="48"/>
        <v>3177</v>
      </c>
      <c r="V187" s="50">
        <f t="shared" si="48"/>
        <v>3179</v>
      </c>
      <c r="W187" s="50">
        <f t="shared" si="48"/>
        <v>3151</v>
      </c>
      <c r="X187" s="50">
        <f t="shared" si="48"/>
        <v>3153</v>
      </c>
      <c r="Y187" s="50">
        <f t="shared" si="48"/>
        <v>3124</v>
      </c>
      <c r="Z187" s="50">
        <f t="shared" si="48"/>
        <v>3032</v>
      </c>
      <c r="AA187" s="50">
        <f t="shared" si="48"/>
        <v>2953</v>
      </c>
      <c r="AB187" s="50">
        <f t="shared" si="48"/>
        <v>2877</v>
      </c>
      <c r="AC187" s="50">
        <f t="shared" si="48"/>
        <v>2970</v>
      </c>
      <c r="AD187" s="50">
        <f t="shared" ref="AD187:AU187" si="49">AD37+AD67+AD97+AD127+AD157</f>
        <v>2618</v>
      </c>
      <c r="AE187" s="50">
        <f t="shared" si="49"/>
        <v>2277</v>
      </c>
      <c r="AF187" s="50">
        <f t="shared" si="49"/>
        <v>1929</v>
      </c>
      <c r="AG187" s="50">
        <f t="shared" si="49"/>
        <v>1581</v>
      </c>
      <c r="AH187" s="50">
        <f t="shared" si="49"/>
        <v>1231</v>
      </c>
      <c r="AI187" s="50">
        <f t="shared" si="49"/>
        <v>530</v>
      </c>
      <c r="AJ187" s="50">
        <f t="shared" si="49"/>
        <v>0</v>
      </c>
      <c r="AK187" s="50">
        <f t="shared" si="49"/>
        <v>0</v>
      </c>
      <c r="AL187" s="50">
        <f t="shared" si="49"/>
        <v>0</v>
      </c>
      <c r="AM187" s="50">
        <f t="shared" si="49"/>
        <v>0</v>
      </c>
      <c r="AN187" s="50">
        <f t="shared" si="49"/>
        <v>0</v>
      </c>
      <c r="AO187" s="50">
        <f t="shared" si="49"/>
        <v>0</v>
      </c>
      <c r="AP187" s="50">
        <f t="shared" si="49"/>
        <v>0</v>
      </c>
      <c r="AQ187" s="50">
        <f t="shared" si="49"/>
        <v>0</v>
      </c>
      <c r="AR187" s="50">
        <f t="shared" si="49"/>
        <v>0</v>
      </c>
      <c r="AS187" s="50">
        <f t="shared" si="49"/>
        <v>0</v>
      </c>
      <c r="AT187" s="50">
        <f t="shared" si="49"/>
        <v>0</v>
      </c>
      <c r="AU187" s="50">
        <f t="shared" si="49"/>
        <v>0</v>
      </c>
      <c r="AV187" s="16"/>
    </row>
    <row r="188" spans="4:48">
      <c r="H188" s="17"/>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16"/>
    </row>
    <row r="189" spans="4:48">
      <c r="D189" s="1" t="s">
        <v>196</v>
      </c>
      <c r="F189" s="65" t="s">
        <v>169</v>
      </c>
      <c r="H189" s="17"/>
      <c r="I189" s="50">
        <f t="shared" ref="I189:AU189" si="50">I39+I69+I99+I129+I159</f>
        <v>28823</v>
      </c>
      <c r="J189" s="50">
        <f t="shared" si="50"/>
        <v>29113</v>
      </c>
      <c r="K189" s="50">
        <f t="shared" si="50"/>
        <v>29403</v>
      </c>
      <c r="L189" s="50">
        <f t="shared" si="50"/>
        <v>29698</v>
      </c>
      <c r="M189" s="50">
        <f t="shared" si="50"/>
        <v>29995</v>
      </c>
      <c r="N189" s="50">
        <f t="shared" si="50"/>
        <v>30264</v>
      </c>
      <c r="O189" s="50">
        <f t="shared" si="50"/>
        <v>30535</v>
      </c>
      <c r="P189" s="50">
        <f t="shared" si="50"/>
        <v>30777</v>
      </c>
      <c r="Q189" s="50">
        <f t="shared" si="50"/>
        <v>30927</v>
      </c>
      <c r="R189" s="50">
        <f t="shared" si="50"/>
        <v>30998</v>
      </c>
      <c r="S189" s="50">
        <f t="shared" si="50"/>
        <v>30993</v>
      </c>
      <c r="T189" s="50">
        <f t="shared" si="50"/>
        <v>30788</v>
      </c>
      <c r="U189" s="50">
        <f t="shared" si="50"/>
        <v>30234</v>
      </c>
      <c r="V189" s="50">
        <f t="shared" si="50"/>
        <v>29334</v>
      </c>
      <c r="W189" s="50">
        <f t="shared" si="50"/>
        <v>28084</v>
      </c>
      <c r="X189" s="50">
        <f t="shared" si="50"/>
        <v>26514</v>
      </c>
      <c r="Y189" s="50">
        <f t="shared" si="50"/>
        <v>24592</v>
      </c>
      <c r="Z189" s="50">
        <f t="shared" si="50"/>
        <v>21998</v>
      </c>
      <c r="AA189" s="50">
        <f t="shared" si="50"/>
        <v>18966</v>
      </c>
      <c r="AB189" s="50">
        <f t="shared" si="50"/>
        <v>16013</v>
      </c>
      <c r="AC189" s="50">
        <f t="shared" si="50"/>
        <v>13136</v>
      </c>
      <c r="AD189" s="50">
        <f t="shared" si="50"/>
        <v>10166</v>
      </c>
      <c r="AE189" s="50">
        <f t="shared" si="50"/>
        <v>7548</v>
      </c>
      <c r="AF189" s="50">
        <f t="shared" si="50"/>
        <v>5271</v>
      </c>
      <c r="AG189" s="50">
        <f t="shared" si="50"/>
        <v>3342</v>
      </c>
      <c r="AH189" s="50">
        <f t="shared" si="50"/>
        <v>1761</v>
      </c>
      <c r="AI189" s="50">
        <f t="shared" si="50"/>
        <v>530</v>
      </c>
      <c r="AJ189" s="50">
        <f t="shared" si="50"/>
        <v>0</v>
      </c>
      <c r="AK189" s="50">
        <f t="shared" si="50"/>
        <v>0</v>
      </c>
      <c r="AL189" s="50">
        <f t="shared" si="50"/>
        <v>0</v>
      </c>
      <c r="AM189" s="50">
        <f t="shared" si="50"/>
        <v>0</v>
      </c>
      <c r="AN189" s="50">
        <f t="shared" si="50"/>
        <v>0</v>
      </c>
      <c r="AO189" s="50">
        <f t="shared" si="50"/>
        <v>0</v>
      </c>
      <c r="AP189" s="50">
        <f t="shared" si="50"/>
        <v>0</v>
      </c>
      <c r="AQ189" s="50">
        <f t="shared" si="50"/>
        <v>0</v>
      </c>
      <c r="AR189" s="50">
        <f t="shared" si="50"/>
        <v>0</v>
      </c>
      <c r="AS189" s="50">
        <f t="shared" si="50"/>
        <v>0</v>
      </c>
      <c r="AT189" s="50">
        <f t="shared" si="50"/>
        <v>0</v>
      </c>
      <c r="AU189" s="50">
        <f t="shared" si="50"/>
        <v>0</v>
      </c>
      <c r="AV189" s="16"/>
    </row>
    <row r="190" spans="4:48">
      <c r="H190" s="17"/>
      <c r="AV190" s="16"/>
    </row>
    <row r="191" spans="4:48">
      <c r="H191" s="17"/>
      <c r="AV191" s="16"/>
    </row>
    <row r="192" spans="4:48">
      <c r="H192" s="17"/>
    </row>
    <row r="193" spans="8:8">
      <c r="H193" s="17"/>
    </row>
    <row r="194" spans="8:8">
      <c r="H194" s="17"/>
    </row>
  </sheetData>
  <sheetProtection algorithmName="SHA-512" hashValue="cANLNklVDYVDPUuE8WBPC0lBHC9JEuq+G3o3tSgVeyPArFAei+6ansdW8/KglYmItWGBT3oP2Hbq7V6lvP4bCw==" saltValue="orWPHq4ixv6KIM9eQXtw9g==" spinCount="100000" sheet="1" objects="1" scenarios="1"/>
  <phoneticPr fontId="7"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939D5-E9A3-4CE4-A381-D5BE643BD992}">
  <sheetPr>
    <tabColor theme="4" tint="9.9978637043366805E-2"/>
  </sheetPr>
  <dimension ref="A1:AW194"/>
  <sheetViews>
    <sheetView zoomScale="80" zoomScaleNormal="80" workbookViewId="0">
      <pane xSplit="7" ySplit="4" topLeftCell="H5" activePane="bottomRight" state="frozen"/>
      <selection pane="topRight" activeCell="H1" sqref="H1"/>
      <selection pane="bottomLeft" activeCell="A5" sqref="A5"/>
      <selection pane="bottomRight" activeCell="D21" sqref="D21"/>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H7" s="17"/>
      <c r="AV7" s="16"/>
    </row>
    <row r="8" spans="1:49">
      <c r="A8" s="94"/>
      <c r="B8" s="96" t="s">
        <v>292</v>
      </c>
      <c r="C8" s="94"/>
      <c r="D8" s="94"/>
      <c r="E8" s="94"/>
      <c r="F8" s="94"/>
      <c r="G8" s="94"/>
      <c r="H8" s="95"/>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row>
    <row r="9" spans="1:49">
      <c r="D9" s="1" t="str">
        <f>'Input R'!$C$16</f>
        <v>RNG Fleet Purchases</v>
      </c>
      <c r="E9" s="1"/>
      <c r="F9" s="4" t="str">
        <f>'Input R'!$D$16</f>
        <v>% of sales</v>
      </c>
      <c r="H9" s="17"/>
      <c r="I9" s="69">
        <f>'Input R'!I16</f>
        <v>0</v>
      </c>
      <c r="J9" s="69">
        <f>'Input R'!J16</f>
        <v>0</v>
      </c>
      <c r="K9" s="69">
        <f>'Input R'!K16</f>
        <v>0.01</v>
      </c>
      <c r="L9" s="69">
        <f>'Input R'!L16</f>
        <v>0.01</v>
      </c>
      <c r="M9" s="69">
        <f>'Input R'!M16</f>
        <v>0.02</v>
      </c>
      <c r="N9" s="69">
        <f>'Input R'!N16</f>
        <v>0.05</v>
      </c>
      <c r="O9" s="69">
        <f>'Input R'!O16</f>
        <v>7.4999999999999997E-2</v>
      </c>
      <c r="P9" s="69">
        <f>'Input R'!P16</f>
        <v>0.1</v>
      </c>
      <c r="Q9" s="69">
        <f>'Input R'!Q16</f>
        <v>0.15</v>
      </c>
      <c r="R9" s="69">
        <f>'Input R'!R16</f>
        <v>0.2</v>
      </c>
      <c r="S9" s="69">
        <f>'Input R'!S16</f>
        <v>0.25</v>
      </c>
      <c r="T9" s="69">
        <f>'Input R'!T16</f>
        <v>0.3</v>
      </c>
      <c r="U9" s="69">
        <f>'Input R'!U16</f>
        <v>0.35</v>
      </c>
      <c r="V9" s="69">
        <f>'Input R'!V16</f>
        <v>0.45</v>
      </c>
      <c r="W9" s="69">
        <f>'Input R'!W16</f>
        <v>0.55000000000000004</v>
      </c>
      <c r="X9" s="69">
        <f>'Input R'!X16</f>
        <v>0.7</v>
      </c>
      <c r="Y9" s="69">
        <f>'Input R'!Y16</f>
        <v>0.85</v>
      </c>
      <c r="Z9" s="69">
        <f>'Input R'!Z16</f>
        <v>1</v>
      </c>
      <c r="AA9" s="69">
        <f>'Input R'!AA16</f>
        <v>1</v>
      </c>
      <c r="AB9" s="69">
        <f>'Input R'!AB16</f>
        <v>1</v>
      </c>
      <c r="AC9" s="69">
        <f>'Input R'!AC16</f>
        <v>1</v>
      </c>
      <c r="AD9" s="69">
        <f>'Input R'!AD16</f>
        <v>1</v>
      </c>
      <c r="AE9" s="69">
        <f>'Input R'!AE16</f>
        <v>1</v>
      </c>
      <c r="AF9" s="69">
        <f>'Input R'!AF16</f>
        <v>1</v>
      </c>
      <c r="AG9" s="69">
        <f>'Input R'!AG16</f>
        <v>1</v>
      </c>
      <c r="AH9" s="69">
        <f>'Input R'!AH16</f>
        <v>1</v>
      </c>
      <c r="AI9" s="69">
        <f>'Input R'!AI16</f>
        <v>1</v>
      </c>
      <c r="AJ9" s="69">
        <f>'Input R'!AJ16</f>
        <v>1</v>
      </c>
      <c r="AK9" s="69">
        <f>'Input R'!AK16</f>
        <v>1</v>
      </c>
      <c r="AL9" s="69">
        <f>'Input R'!AL16</f>
        <v>1</v>
      </c>
      <c r="AM9" s="69">
        <f>'Input R'!AM16</f>
        <v>1</v>
      </c>
      <c r="AN9" s="69">
        <f>'Input R'!AN16</f>
        <v>1</v>
      </c>
      <c r="AO9" s="69">
        <f>'Input R'!AO16</f>
        <v>1</v>
      </c>
      <c r="AP9" s="69">
        <f>'Input R'!AP16</f>
        <v>1</v>
      </c>
      <c r="AQ9" s="69">
        <f>'Input R'!AQ16</f>
        <v>1</v>
      </c>
      <c r="AR9" s="69">
        <f>'Input R'!AR16</f>
        <v>1</v>
      </c>
      <c r="AS9" s="69">
        <f>'Input R'!AS16</f>
        <v>1</v>
      </c>
      <c r="AT9" s="69">
        <f>'Input R'!AT16</f>
        <v>1</v>
      </c>
      <c r="AU9" s="69">
        <f>'Input R'!AU16</f>
        <v>1</v>
      </c>
      <c r="AV9" s="16"/>
    </row>
    <row r="10" spans="1:49">
      <c r="H10" s="17"/>
      <c r="AV10" s="16"/>
    </row>
    <row r="11" spans="1:49">
      <c r="D11" s="58" t="s">
        <v>73</v>
      </c>
      <c r="E11" s="57"/>
      <c r="F11" s="59" t="s">
        <v>150</v>
      </c>
      <c r="H11" s="17"/>
      <c r="AV11" s="16"/>
    </row>
    <row r="12" spans="1:49">
      <c r="D12" s="6"/>
      <c r="E12" s="53"/>
      <c r="F12" s="35"/>
      <c r="H12" s="17"/>
      <c r="AV12" s="16"/>
    </row>
    <row r="13" spans="1:49">
      <c r="D13" s="1" t="s">
        <v>293</v>
      </c>
      <c r="E13" s="1"/>
      <c r="F13" s="4" t="s">
        <v>169</v>
      </c>
      <c r="H13" s="17"/>
      <c r="I13" s="1">
        <f>ROUND(I$9*'Base Fleet Plan'!I$83,0)</f>
        <v>0</v>
      </c>
      <c r="J13" s="1">
        <f>ROUND(J$9*'Base Fleet Plan'!J$83,0)</f>
        <v>0</v>
      </c>
      <c r="K13" s="1">
        <f>ROUND(K$9*'Base Fleet Plan'!K$83,0)</f>
        <v>2</v>
      </c>
      <c r="L13" s="1">
        <f>ROUND(L$9*'Base Fleet Plan'!L$83,0)</f>
        <v>2</v>
      </c>
      <c r="M13" s="1">
        <f>ROUND(M$9*'Base Fleet Plan'!M$83,0)</f>
        <v>5</v>
      </c>
      <c r="N13" s="1">
        <f>ROUND(N$9*'Base Fleet Plan'!N$83,0)</f>
        <v>12</v>
      </c>
      <c r="O13" s="1">
        <f>ROUND(O$9*'Base Fleet Plan'!O$83,0)</f>
        <v>18</v>
      </c>
      <c r="P13" s="1">
        <f>ROUND(P$9*'Base Fleet Plan'!P$83,0)</f>
        <v>25</v>
      </c>
      <c r="Q13" s="1">
        <f>ROUND(Q$9*'Base Fleet Plan'!Q$83,0)</f>
        <v>37</v>
      </c>
      <c r="R13" s="1">
        <f>ROUND(R$9*'Base Fleet Plan'!R$83,0)</f>
        <v>49</v>
      </c>
      <c r="S13" s="1">
        <f>ROUND(S$9*'Base Fleet Plan'!S$83,0)</f>
        <v>62</v>
      </c>
      <c r="T13" s="1">
        <f>ROUND(T$9*'Base Fleet Plan'!T$83,0)</f>
        <v>82</v>
      </c>
      <c r="U13" s="1">
        <f>ROUND(U$9*'Base Fleet Plan'!U$83,0)</f>
        <v>95</v>
      </c>
      <c r="V13" s="1">
        <f>ROUND(V$9*'Base Fleet Plan'!V$83,0)</f>
        <v>122</v>
      </c>
      <c r="W13" s="1">
        <f>ROUND(W$9*'Base Fleet Plan'!W$83,0)</f>
        <v>150</v>
      </c>
      <c r="X13" s="1">
        <f>ROUND(X$9*'Base Fleet Plan'!X$83,0)</f>
        <v>190</v>
      </c>
      <c r="Y13" s="1">
        <f>ROUND(Y$9*'Base Fleet Plan'!Y$83,0)</f>
        <v>231</v>
      </c>
      <c r="Z13" s="1">
        <f>ROUND(Z$9*'Base Fleet Plan'!Z$83,0)</f>
        <v>273</v>
      </c>
      <c r="AA13" s="1">
        <f>ROUND(AA$9*'Base Fleet Plan'!AA$83,0)</f>
        <v>274</v>
      </c>
      <c r="AB13" s="1">
        <f>ROUND(AB$9*'Base Fleet Plan'!AB$83,0)</f>
        <v>274</v>
      </c>
      <c r="AC13" s="1">
        <f>ROUND(AC$9*'Base Fleet Plan'!AC$83,0)</f>
        <v>274</v>
      </c>
      <c r="AD13" s="1">
        <f>ROUND(AD$9*'Base Fleet Plan'!AD$83,0)</f>
        <v>300</v>
      </c>
      <c r="AE13" s="1">
        <f>ROUND(AE$9*'Base Fleet Plan'!AE$83,0)</f>
        <v>298</v>
      </c>
      <c r="AF13" s="1">
        <f>ROUND(AF$9*'Base Fleet Plan'!AF$83,0)</f>
        <v>299</v>
      </c>
      <c r="AG13" s="1">
        <f>ROUND(AG$9*'Base Fleet Plan'!AG$83,0)</f>
        <v>300</v>
      </c>
      <c r="AH13" s="1">
        <f>ROUND(AH$9*'Base Fleet Plan'!AH$83,0)</f>
        <v>300</v>
      </c>
      <c r="AI13" s="1">
        <f>ROUND(AI$9*'Base Fleet Plan'!AI$83,0)</f>
        <v>300</v>
      </c>
      <c r="AJ13" s="1">
        <f>ROUND(AJ$9*'Base Fleet Plan'!AJ$83,0)</f>
        <v>302</v>
      </c>
      <c r="AK13" s="1">
        <f>ROUND(AK$9*'Base Fleet Plan'!AK$83,0)</f>
        <v>303</v>
      </c>
      <c r="AL13" s="1">
        <f>ROUND(AL$9*'Base Fleet Plan'!AL$83,0)</f>
        <v>304</v>
      </c>
      <c r="AM13" s="1">
        <f>ROUND(AM$9*'Base Fleet Plan'!AM$83,0)</f>
        <v>304</v>
      </c>
      <c r="AN13" s="1">
        <f>ROUND(AN$9*'Base Fleet Plan'!AN$83,0)</f>
        <v>330</v>
      </c>
      <c r="AO13" s="1">
        <f>ROUND(AO$9*'Base Fleet Plan'!AO$83,0)</f>
        <v>328</v>
      </c>
      <c r="AP13" s="1">
        <f>ROUND(AP$9*'Base Fleet Plan'!AP$83,0)</f>
        <v>330</v>
      </c>
      <c r="AQ13" s="1">
        <f>ROUND(AQ$9*'Base Fleet Plan'!AQ$83,0)</f>
        <v>331</v>
      </c>
      <c r="AR13" s="1">
        <f>ROUND(AR$9*'Base Fleet Plan'!AR$83,0)</f>
        <v>331</v>
      </c>
      <c r="AS13" s="1">
        <f>ROUND(AS$9*'Base Fleet Plan'!AS$83,0)</f>
        <v>332</v>
      </c>
      <c r="AT13" s="1">
        <f>ROUND(AT$9*'Base Fleet Plan'!AT$83,0)</f>
        <v>334</v>
      </c>
      <c r="AU13" s="1">
        <f>ROUND(AU$9*'Base Fleet Plan'!AU$83,0)</f>
        <v>335</v>
      </c>
      <c r="AV13" s="16"/>
    </row>
    <row r="14" spans="1:49">
      <c r="D14" s="6"/>
      <c r="E14" s="53"/>
      <c r="F14" s="35"/>
      <c r="H14" s="17"/>
      <c r="AV14" s="16"/>
    </row>
    <row r="15" spans="1:49">
      <c r="D15" s="1" t="s">
        <v>294</v>
      </c>
      <c r="E15" s="1"/>
      <c r="F15" s="4" t="s">
        <v>169</v>
      </c>
      <c r="H15" s="17"/>
      <c r="I15" s="63">
        <f>I13+H24</f>
        <v>0</v>
      </c>
      <c r="J15" s="1">
        <f t="shared" ref="J15:AU15" si="1">J13</f>
        <v>0</v>
      </c>
      <c r="K15" s="1">
        <f t="shared" si="1"/>
        <v>2</v>
      </c>
      <c r="L15" s="1">
        <f t="shared" si="1"/>
        <v>2</v>
      </c>
      <c r="M15" s="1">
        <f t="shared" si="1"/>
        <v>5</v>
      </c>
      <c r="N15" s="1">
        <f t="shared" si="1"/>
        <v>12</v>
      </c>
      <c r="O15" s="1">
        <f t="shared" si="1"/>
        <v>18</v>
      </c>
      <c r="P15" s="1">
        <f t="shared" si="1"/>
        <v>25</v>
      </c>
      <c r="Q15" s="1">
        <f t="shared" si="1"/>
        <v>37</v>
      </c>
      <c r="R15" s="1">
        <f t="shared" si="1"/>
        <v>49</v>
      </c>
      <c r="S15" s="1">
        <f t="shared" si="1"/>
        <v>62</v>
      </c>
      <c r="T15" s="1">
        <f t="shared" si="1"/>
        <v>82</v>
      </c>
      <c r="U15" s="1">
        <f t="shared" si="1"/>
        <v>95</v>
      </c>
      <c r="V15" s="1">
        <f t="shared" si="1"/>
        <v>122</v>
      </c>
      <c r="W15" s="1">
        <f t="shared" si="1"/>
        <v>150</v>
      </c>
      <c r="X15" s="1">
        <f t="shared" si="1"/>
        <v>190</v>
      </c>
      <c r="Y15" s="1">
        <f t="shared" si="1"/>
        <v>231</v>
      </c>
      <c r="Z15" s="1">
        <f t="shared" si="1"/>
        <v>273</v>
      </c>
      <c r="AA15" s="1">
        <f t="shared" si="1"/>
        <v>274</v>
      </c>
      <c r="AB15" s="1">
        <f t="shared" si="1"/>
        <v>274</v>
      </c>
      <c r="AC15" s="1">
        <f t="shared" si="1"/>
        <v>274</v>
      </c>
      <c r="AD15" s="1">
        <f t="shared" si="1"/>
        <v>300</v>
      </c>
      <c r="AE15" s="1">
        <f t="shared" si="1"/>
        <v>298</v>
      </c>
      <c r="AF15" s="1">
        <f t="shared" si="1"/>
        <v>299</v>
      </c>
      <c r="AG15" s="1">
        <f t="shared" si="1"/>
        <v>300</v>
      </c>
      <c r="AH15" s="1">
        <f t="shared" si="1"/>
        <v>300</v>
      </c>
      <c r="AI15" s="1">
        <f t="shared" si="1"/>
        <v>300</v>
      </c>
      <c r="AJ15" s="1">
        <f t="shared" si="1"/>
        <v>302</v>
      </c>
      <c r="AK15" s="1">
        <f t="shared" si="1"/>
        <v>303</v>
      </c>
      <c r="AL15" s="1">
        <f t="shared" si="1"/>
        <v>304</v>
      </c>
      <c r="AM15" s="1">
        <f t="shared" si="1"/>
        <v>304</v>
      </c>
      <c r="AN15" s="1">
        <f t="shared" si="1"/>
        <v>330</v>
      </c>
      <c r="AO15" s="1">
        <f t="shared" si="1"/>
        <v>328</v>
      </c>
      <c r="AP15" s="1">
        <f t="shared" si="1"/>
        <v>330</v>
      </c>
      <c r="AQ15" s="1">
        <f t="shared" si="1"/>
        <v>331</v>
      </c>
      <c r="AR15" s="1">
        <f t="shared" si="1"/>
        <v>331</v>
      </c>
      <c r="AS15" s="1">
        <f t="shared" si="1"/>
        <v>332</v>
      </c>
      <c r="AT15" s="1">
        <f t="shared" si="1"/>
        <v>334</v>
      </c>
      <c r="AU15" s="1">
        <f t="shared" si="1"/>
        <v>335</v>
      </c>
      <c r="AV15" s="16"/>
    </row>
    <row r="16" spans="1:49">
      <c r="D16" s="1" t="s">
        <v>295</v>
      </c>
      <c r="E16" s="1"/>
      <c r="F16" s="4" t="s">
        <v>169</v>
      </c>
      <c r="H16" s="17"/>
      <c r="I16" s="63">
        <v>0</v>
      </c>
      <c r="J16" s="1">
        <f>I15</f>
        <v>0</v>
      </c>
      <c r="K16" s="1">
        <f t="shared" ref="K16:Z24" si="2">J15</f>
        <v>0</v>
      </c>
      <c r="L16" s="1">
        <f t="shared" si="2"/>
        <v>2</v>
      </c>
      <c r="M16" s="1">
        <f t="shared" si="2"/>
        <v>2</v>
      </c>
      <c r="N16" s="1">
        <f t="shared" si="2"/>
        <v>5</v>
      </c>
      <c r="O16" s="1">
        <f t="shared" si="2"/>
        <v>12</v>
      </c>
      <c r="P16" s="1">
        <f t="shared" si="2"/>
        <v>18</v>
      </c>
      <c r="Q16" s="1">
        <f t="shared" si="2"/>
        <v>25</v>
      </c>
      <c r="R16" s="1">
        <f t="shared" si="2"/>
        <v>37</v>
      </c>
      <c r="S16" s="1">
        <f t="shared" si="2"/>
        <v>49</v>
      </c>
      <c r="T16" s="1">
        <f t="shared" si="2"/>
        <v>62</v>
      </c>
      <c r="U16" s="1">
        <f t="shared" si="2"/>
        <v>82</v>
      </c>
      <c r="V16" s="1">
        <f t="shared" si="2"/>
        <v>95</v>
      </c>
      <c r="W16" s="1">
        <f t="shared" si="2"/>
        <v>122</v>
      </c>
      <c r="X16" s="1">
        <f t="shared" si="2"/>
        <v>150</v>
      </c>
      <c r="Y16" s="1">
        <f t="shared" si="2"/>
        <v>190</v>
      </c>
      <c r="Z16" s="1">
        <f t="shared" si="2"/>
        <v>231</v>
      </c>
      <c r="AA16" s="1">
        <f t="shared" ref="AA16:AP24" si="3">Z15</f>
        <v>273</v>
      </c>
      <c r="AB16" s="1">
        <f t="shared" si="3"/>
        <v>274</v>
      </c>
      <c r="AC16" s="1">
        <f t="shared" si="3"/>
        <v>274</v>
      </c>
      <c r="AD16" s="1">
        <f t="shared" si="3"/>
        <v>274</v>
      </c>
      <c r="AE16" s="1">
        <f t="shared" si="3"/>
        <v>300</v>
      </c>
      <c r="AF16" s="1">
        <f t="shared" si="3"/>
        <v>298</v>
      </c>
      <c r="AG16" s="1">
        <f t="shared" si="3"/>
        <v>299</v>
      </c>
      <c r="AH16" s="1">
        <f t="shared" si="3"/>
        <v>300</v>
      </c>
      <c r="AI16" s="1">
        <f t="shared" si="3"/>
        <v>300</v>
      </c>
      <c r="AJ16" s="1">
        <f t="shared" si="3"/>
        <v>300</v>
      </c>
      <c r="AK16" s="1">
        <f t="shared" si="3"/>
        <v>302</v>
      </c>
      <c r="AL16" s="1">
        <f t="shared" si="3"/>
        <v>303</v>
      </c>
      <c r="AM16" s="1">
        <f t="shared" si="3"/>
        <v>304</v>
      </c>
      <c r="AN16" s="1">
        <f t="shared" si="3"/>
        <v>304</v>
      </c>
      <c r="AO16" s="1">
        <f t="shared" si="3"/>
        <v>330</v>
      </c>
      <c r="AP16" s="1">
        <f t="shared" si="3"/>
        <v>328</v>
      </c>
      <c r="AQ16" s="1">
        <f t="shared" ref="AQ16:AU24" si="4">AP15</f>
        <v>330</v>
      </c>
      <c r="AR16" s="1">
        <f t="shared" si="4"/>
        <v>331</v>
      </c>
      <c r="AS16" s="1">
        <f t="shared" si="4"/>
        <v>331</v>
      </c>
      <c r="AT16" s="1">
        <f t="shared" si="4"/>
        <v>332</v>
      </c>
      <c r="AU16" s="1">
        <f t="shared" si="4"/>
        <v>334</v>
      </c>
      <c r="AV16" s="16"/>
    </row>
    <row r="17" spans="4:48">
      <c r="D17" s="1" t="s">
        <v>296</v>
      </c>
      <c r="E17" s="1"/>
      <c r="F17" s="4" t="s">
        <v>169</v>
      </c>
      <c r="H17" s="17"/>
      <c r="I17" s="63">
        <v>0</v>
      </c>
      <c r="J17" s="1">
        <f t="shared" ref="J17:Y24" si="5">I16</f>
        <v>0</v>
      </c>
      <c r="K17" s="1">
        <f t="shared" si="5"/>
        <v>0</v>
      </c>
      <c r="L17" s="1">
        <f t="shared" si="5"/>
        <v>0</v>
      </c>
      <c r="M17" s="1">
        <f t="shared" si="5"/>
        <v>2</v>
      </c>
      <c r="N17" s="1">
        <f t="shared" si="5"/>
        <v>2</v>
      </c>
      <c r="O17" s="1">
        <f t="shared" si="5"/>
        <v>5</v>
      </c>
      <c r="P17" s="1">
        <f t="shared" si="5"/>
        <v>12</v>
      </c>
      <c r="Q17" s="1">
        <f t="shared" si="5"/>
        <v>18</v>
      </c>
      <c r="R17" s="1">
        <f t="shared" si="5"/>
        <v>25</v>
      </c>
      <c r="S17" s="1">
        <f t="shared" si="5"/>
        <v>37</v>
      </c>
      <c r="T17" s="1">
        <f t="shared" si="5"/>
        <v>49</v>
      </c>
      <c r="U17" s="1">
        <f t="shared" si="5"/>
        <v>62</v>
      </c>
      <c r="V17" s="1">
        <f t="shared" si="5"/>
        <v>82</v>
      </c>
      <c r="W17" s="1">
        <f t="shared" si="5"/>
        <v>95</v>
      </c>
      <c r="X17" s="1">
        <f t="shared" si="5"/>
        <v>122</v>
      </c>
      <c r="Y17" s="1">
        <f t="shared" si="5"/>
        <v>150</v>
      </c>
      <c r="Z17" s="1">
        <f t="shared" si="2"/>
        <v>190</v>
      </c>
      <c r="AA17" s="1">
        <f t="shared" si="3"/>
        <v>231</v>
      </c>
      <c r="AB17" s="1">
        <f t="shared" si="3"/>
        <v>273</v>
      </c>
      <c r="AC17" s="1">
        <f t="shared" si="3"/>
        <v>274</v>
      </c>
      <c r="AD17" s="1">
        <f t="shared" si="3"/>
        <v>274</v>
      </c>
      <c r="AE17" s="1">
        <f t="shared" si="3"/>
        <v>274</v>
      </c>
      <c r="AF17" s="1">
        <f t="shared" si="3"/>
        <v>300</v>
      </c>
      <c r="AG17" s="1">
        <f t="shared" si="3"/>
        <v>298</v>
      </c>
      <c r="AH17" s="1">
        <f t="shared" si="3"/>
        <v>299</v>
      </c>
      <c r="AI17" s="1">
        <f t="shared" si="3"/>
        <v>300</v>
      </c>
      <c r="AJ17" s="1">
        <f t="shared" si="3"/>
        <v>300</v>
      </c>
      <c r="AK17" s="1">
        <f t="shared" si="3"/>
        <v>300</v>
      </c>
      <c r="AL17" s="1">
        <f t="shared" si="3"/>
        <v>302</v>
      </c>
      <c r="AM17" s="1">
        <f t="shared" si="3"/>
        <v>303</v>
      </c>
      <c r="AN17" s="1">
        <f t="shared" si="3"/>
        <v>304</v>
      </c>
      <c r="AO17" s="1">
        <f t="shared" si="3"/>
        <v>304</v>
      </c>
      <c r="AP17" s="1">
        <f t="shared" si="3"/>
        <v>330</v>
      </c>
      <c r="AQ17" s="1">
        <f t="shared" si="4"/>
        <v>328</v>
      </c>
      <c r="AR17" s="1">
        <f t="shared" si="4"/>
        <v>330</v>
      </c>
      <c r="AS17" s="1">
        <f t="shared" si="4"/>
        <v>331</v>
      </c>
      <c r="AT17" s="1">
        <f t="shared" si="4"/>
        <v>331</v>
      </c>
      <c r="AU17" s="1">
        <f t="shared" si="4"/>
        <v>332</v>
      </c>
      <c r="AV17" s="16"/>
    </row>
    <row r="18" spans="4:48">
      <c r="D18" s="1" t="s">
        <v>297</v>
      </c>
      <c r="E18" s="1"/>
      <c r="F18" s="4" t="s">
        <v>169</v>
      </c>
      <c r="H18" s="17"/>
      <c r="I18" s="63">
        <v>0</v>
      </c>
      <c r="J18" s="1">
        <f t="shared" si="5"/>
        <v>0</v>
      </c>
      <c r="K18" s="1">
        <f t="shared" si="5"/>
        <v>0</v>
      </c>
      <c r="L18" s="1">
        <f t="shared" si="5"/>
        <v>0</v>
      </c>
      <c r="M18" s="1">
        <f t="shared" si="5"/>
        <v>0</v>
      </c>
      <c r="N18" s="1">
        <f t="shared" si="5"/>
        <v>2</v>
      </c>
      <c r="O18" s="1">
        <f t="shared" si="5"/>
        <v>2</v>
      </c>
      <c r="P18" s="1">
        <f t="shared" si="5"/>
        <v>5</v>
      </c>
      <c r="Q18" s="1">
        <f t="shared" si="5"/>
        <v>12</v>
      </c>
      <c r="R18" s="1">
        <f t="shared" si="5"/>
        <v>18</v>
      </c>
      <c r="S18" s="1">
        <f t="shared" si="5"/>
        <v>25</v>
      </c>
      <c r="T18" s="1">
        <f t="shared" si="5"/>
        <v>37</v>
      </c>
      <c r="U18" s="1">
        <f t="shared" si="5"/>
        <v>49</v>
      </c>
      <c r="V18" s="1">
        <f t="shared" si="5"/>
        <v>62</v>
      </c>
      <c r="W18" s="1">
        <f t="shared" si="5"/>
        <v>82</v>
      </c>
      <c r="X18" s="1">
        <f t="shared" si="5"/>
        <v>95</v>
      </c>
      <c r="Y18" s="1">
        <f t="shared" si="5"/>
        <v>122</v>
      </c>
      <c r="Z18" s="1">
        <f t="shared" si="2"/>
        <v>150</v>
      </c>
      <c r="AA18" s="1">
        <f t="shared" si="3"/>
        <v>190</v>
      </c>
      <c r="AB18" s="1">
        <f t="shared" si="3"/>
        <v>231</v>
      </c>
      <c r="AC18" s="1">
        <f t="shared" si="3"/>
        <v>273</v>
      </c>
      <c r="AD18" s="1">
        <f t="shared" si="3"/>
        <v>274</v>
      </c>
      <c r="AE18" s="1">
        <f t="shared" si="3"/>
        <v>274</v>
      </c>
      <c r="AF18" s="1">
        <f t="shared" si="3"/>
        <v>274</v>
      </c>
      <c r="AG18" s="1">
        <f t="shared" si="3"/>
        <v>300</v>
      </c>
      <c r="AH18" s="1">
        <f t="shared" si="3"/>
        <v>298</v>
      </c>
      <c r="AI18" s="1">
        <f t="shared" si="3"/>
        <v>299</v>
      </c>
      <c r="AJ18" s="1">
        <f t="shared" si="3"/>
        <v>300</v>
      </c>
      <c r="AK18" s="1">
        <f t="shared" si="3"/>
        <v>300</v>
      </c>
      <c r="AL18" s="1">
        <f t="shared" si="3"/>
        <v>300</v>
      </c>
      <c r="AM18" s="1">
        <f t="shared" si="3"/>
        <v>302</v>
      </c>
      <c r="AN18" s="1">
        <f t="shared" si="3"/>
        <v>303</v>
      </c>
      <c r="AO18" s="1">
        <f t="shared" si="3"/>
        <v>304</v>
      </c>
      <c r="AP18" s="1">
        <f t="shared" si="3"/>
        <v>304</v>
      </c>
      <c r="AQ18" s="1">
        <f t="shared" si="4"/>
        <v>330</v>
      </c>
      <c r="AR18" s="1">
        <f t="shared" si="4"/>
        <v>328</v>
      </c>
      <c r="AS18" s="1">
        <f t="shared" si="4"/>
        <v>330</v>
      </c>
      <c r="AT18" s="1">
        <f t="shared" si="4"/>
        <v>331</v>
      </c>
      <c r="AU18" s="1">
        <f t="shared" si="4"/>
        <v>331</v>
      </c>
      <c r="AV18" s="16"/>
    </row>
    <row r="19" spans="4:48">
      <c r="D19" s="1" t="s">
        <v>298</v>
      </c>
      <c r="E19" s="1"/>
      <c r="F19" s="4" t="s">
        <v>169</v>
      </c>
      <c r="H19" s="17"/>
      <c r="I19" s="63">
        <v>0</v>
      </c>
      <c r="J19" s="1">
        <f t="shared" si="5"/>
        <v>0</v>
      </c>
      <c r="K19" s="1">
        <f t="shared" si="5"/>
        <v>0</v>
      </c>
      <c r="L19" s="1">
        <f t="shared" si="5"/>
        <v>0</v>
      </c>
      <c r="M19" s="1">
        <f t="shared" si="5"/>
        <v>0</v>
      </c>
      <c r="N19" s="1">
        <f t="shared" si="5"/>
        <v>0</v>
      </c>
      <c r="O19" s="1">
        <f t="shared" si="5"/>
        <v>2</v>
      </c>
      <c r="P19" s="1">
        <f t="shared" si="5"/>
        <v>2</v>
      </c>
      <c r="Q19" s="1">
        <f t="shared" si="5"/>
        <v>5</v>
      </c>
      <c r="R19" s="1">
        <f t="shared" si="5"/>
        <v>12</v>
      </c>
      <c r="S19" s="1">
        <f t="shared" si="5"/>
        <v>18</v>
      </c>
      <c r="T19" s="1">
        <f t="shared" si="5"/>
        <v>25</v>
      </c>
      <c r="U19" s="1">
        <f t="shared" si="5"/>
        <v>37</v>
      </c>
      <c r="V19" s="1">
        <f t="shared" si="5"/>
        <v>49</v>
      </c>
      <c r="W19" s="1">
        <f t="shared" si="5"/>
        <v>62</v>
      </c>
      <c r="X19" s="1">
        <f t="shared" si="5"/>
        <v>82</v>
      </c>
      <c r="Y19" s="1">
        <f t="shared" si="5"/>
        <v>95</v>
      </c>
      <c r="Z19" s="1">
        <f t="shared" si="2"/>
        <v>122</v>
      </c>
      <c r="AA19" s="1">
        <f t="shared" si="3"/>
        <v>150</v>
      </c>
      <c r="AB19" s="1">
        <f t="shared" si="3"/>
        <v>190</v>
      </c>
      <c r="AC19" s="1">
        <f t="shared" si="3"/>
        <v>231</v>
      </c>
      <c r="AD19" s="1">
        <f t="shared" si="3"/>
        <v>273</v>
      </c>
      <c r="AE19" s="1">
        <f t="shared" si="3"/>
        <v>274</v>
      </c>
      <c r="AF19" s="1">
        <f t="shared" si="3"/>
        <v>274</v>
      </c>
      <c r="AG19" s="1">
        <f t="shared" si="3"/>
        <v>274</v>
      </c>
      <c r="AH19" s="1">
        <f t="shared" si="3"/>
        <v>300</v>
      </c>
      <c r="AI19" s="1">
        <f t="shared" si="3"/>
        <v>298</v>
      </c>
      <c r="AJ19" s="1">
        <f t="shared" si="3"/>
        <v>299</v>
      </c>
      <c r="AK19" s="1">
        <f t="shared" si="3"/>
        <v>300</v>
      </c>
      <c r="AL19" s="1">
        <f t="shared" si="3"/>
        <v>300</v>
      </c>
      <c r="AM19" s="1">
        <f t="shared" si="3"/>
        <v>300</v>
      </c>
      <c r="AN19" s="1">
        <f t="shared" si="3"/>
        <v>302</v>
      </c>
      <c r="AO19" s="1">
        <f t="shared" si="3"/>
        <v>303</v>
      </c>
      <c r="AP19" s="1">
        <f t="shared" si="3"/>
        <v>304</v>
      </c>
      <c r="AQ19" s="1">
        <f t="shared" si="4"/>
        <v>304</v>
      </c>
      <c r="AR19" s="1">
        <f t="shared" si="4"/>
        <v>330</v>
      </c>
      <c r="AS19" s="1">
        <f t="shared" si="4"/>
        <v>328</v>
      </c>
      <c r="AT19" s="1">
        <f t="shared" si="4"/>
        <v>330</v>
      </c>
      <c r="AU19" s="1">
        <f t="shared" si="4"/>
        <v>331</v>
      </c>
      <c r="AV19" s="16"/>
    </row>
    <row r="20" spans="4:48">
      <c r="D20" s="1" t="s">
        <v>299</v>
      </c>
      <c r="E20" s="1"/>
      <c r="F20" s="4" t="s">
        <v>169</v>
      </c>
      <c r="H20" s="17"/>
      <c r="I20" s="63">
        <v>0</v>
      </c>
      <c r="J20" s="1">
        <f t="shared" si="5"/>
        <v>0</v>
      </c>
      <c r="K20" s="1">
        <f t="shared" si="5"/>
        <v>0</v>
      </c>
      <c r="L20" s="1">
        <f t="shared" si="5"/>
        <v>0</v>
      </c>
      <c r="M20" s="1">
        <f t="shared" si="5"/>
        <v>0</v>
      </c>
      <c r="N20" s="1">
        <f t="shared" si="5"/>
        <v>0</v>
      </c>
      <c r="O20" s="1">
        <f t="shared" si="5"/>
        <v>0</v>
      </c>
      <c r="P20" s="1">
        <f t="shared" si="5"/>
        <v>2</v>
      </c>
      <c r="Q20" s="1">
        <f t="shared" si="5"/>
        <v>2</v>
      </c>
      <c r="R20" s="1">
        <f t="shared" si="5"/>
        <v>5</v>
      </c>
      <c r="S20" s="1">
        <f t="shared" si="5"/>
        <v>12</v>
      </c>
      <c r="T20" s="1">
        <f t="shared" si="5"/>
        <v>18</v>
      </c>
      <c r="U20" s="1">
        <f t="shared" si="5"/>
        <v>25</v>
      </c>
      <c r="V20" s="1">
        <f t="shared" si="5"/>
        <v>37</v>
      </c>
      <c r="W20" s="1">
        <f t="shared" si="5"/>
        <v>49</v>
      </c>
      <c r="X20" s="1">
        <f t="shared" si="5"/>
        <v>62</v>
      </c>
      <c r="Y20" s="1">
        <f t="shared" si="5"/>
        <v>82</v>
      </c>
      <c r="Z20" s="1">
        <f t="shared" si="2"/>
        <v>95</v>
      </c>
      <c r="AA20" s="1">
        <f t="shared" si="3"/>
        <v>122</v>
      </c>
      <c r="AB20" s="1">
        <f t="shared" si="3"/>
        <v>150</v>
      </c>
      <c r="AC20" s="1">
        <f t="shared" si="3"/>
        <v>190</v>
      </c>
      <c r="AD20" s="1">
        <f t="shared" si="3"/>
        <v>231</v>
      </c>
      <c r="AE20" s="1">
        <f t="shared" si="3"/>
        <v>273</v>
      </c>
      <c r="AF20" s="1">
        <f t="shared" si="3"/>
        <v>274</v>
      </c>
      <c r="AG20" s="1">
        <f t="shared" si="3"/>
        <v>274</v>
      </c>
      <c r="AH20" s="1">
        <f t="shared" si="3"/>
        <v>274</v>
      </c>
      <c r="AI20" s="1">
        <f t="shared" si="3"/>
        <v>300</v>
      </c>
      <c r="AJ20" s="1">
        <f t="shared" si="3"/>
        <v>298</v>
      </c>
      <c r="AK20" s="1">
        <f t="shared" si="3"/>
        <v>299</v>
      </c>
      <c r="AL20" s="1">
        <f t="shared" si="3"/>
        <v>300</v>
      </c>
      <c r="AM20" s="1">
        <f t="shared" si="3"/>
        <v>300</v>
      </c>
      <c r="AN20" s="1">
        <f t="shared" si="3"/>
        <v>300</v>
      </c>
      <c r="AO20" s="1">
        <f t="shared" si="3"/>
        <v>302</v>
      </c>
      <c r="AP20" s="1">
        <f t="shared" si="3"/>
        <v>303</v>
      </c>
      <c r="AQ20" s="1">
        <f t="shared" si="4"/>
        <v>304</v>
      </c>
      <c r="AR20" s="1">
        <f t="shared" si="4"/>
        <v>304</v>
      </c>
      <c r="AS20" s="1">
        <f t="shared" si="4"/>
        <v>330</v>
      </c>
      <c r="AT20" s="1">
        <f t="shared" si="4"/>
        <v>328</v>
      </c>
      <c r="AU20" s="1">
        <f t="shared" si="4"/>
        <v>330</v>
      </c>
      <c r="AV20" s="16"/>
    </row>
    <row r="21" spans="4:48">
      <c r="D21" s="1" t="s">
        <v>300</v>
      </c>
      <c r="E21" s="1"/>
      <c r="F21" s="4" t="s">
        <v>169</v>
      </c>
      <c r="H21" s="17"/>
      <c r="I21" s="63">
        <v>0</v>
      </c>
      <c r="J21" s="1">
        <f t="shared" si="5"/>
        <v>0</v>
      </c>
      <c r="K21" s="1">
        <f t="shared" si="5"/>
        <v>0</v>
      </c>
      <c r="L21" s="1">
        <f t="shared" si="5"/>
        <v>0</v>
      </c>
      <c r="M21" s="1">
        <f t="shared" si="5"/>
        <v>0</v>
      </c>
      <c r="N21" s="1">
        <f t="shared" si="5"/>
        <v>0</v>
      </c>
      <c r="O21" s="1">
        <f t="shared" si="5"/>
        <v>0</v>
      </c>
      <c r="P21" s="1">
        <f t="shared" si="5"/>
        <v>0</v>
      </c>
      <c r="Q21" s="1">
        <f t="shared" si="5"/>
        <v>2</v>
      </c>
      <c r="R21" s="1">
        <f t="shared" si="5"/>
        <v>2</v>
      </c>
      <c r="S21" s="1">
        <f t="shared" si="5"/>
        <v>5</v>
      </c>
      <c r="T21" s="1">
        <f t="shared" si="5"/>
        <v>12</v>
      </c>
      <c r="U21" s="1">
        <f t="shared" si="5"/>
        <v>18</v>
      </c>
      <c r="V21" s="1">
        <f t="shared" si="5"/>
        <v>25</v>
      </c>
      <c r="W21" s="1">
        <f t="shared" si="5"/>
        <v>37</v>
      </c>
      <c r="X21" s="1">
        <f t="shared" si="5"/>
        <v>49</v>
      </c>
      <c r="Y21" s="1">
        <f t="shared" si="5"/>
        <v>62</v>
      </c>
      <c r="Z21" s="1">
        <f t="shared" si="2"/>
        <v>82</v>
      </c>
      <c r="AA21" s="1">
        <f t="shared" si="3"/>
        <v>95</v>
      </c>
      <c r="AB21" s="1">
        <f t="shared" si="3"/>
        <v>122</v>
      </c>
      <c r="AC21" s="1">
        <f t="shared" si="3"/>
        <v>150</v>
      </c>
      <c r="AD21" s="1">
        <f t="shared" si="3"/>
        <v>190</v>
      </c>
      <c r="AE21" s="1">
        <f t="shared" si="3"/>
        <v>231</v>
      </c>
      <c r="AF21" s="1">
        <f t="shared" si="3"/>
        <v>273</v>
      </c>
      <c r="AG21" s="1">
        <f t="shared" si="3"/>
        <v>274</v>
      </c>
      <c r="AH21" s="1">
        <f t="shared" si="3"/>
        <v>274</v>
      </c>
      <c r="AI21" s="1">
        <f t="shared" si="3"/>
        <v>274</v>
      </c>
      <c r="AJ21" s="1">
        <f t="shared" si="3"/>
        <v>300</v>
      </c>
      <c r="AK21" s="1">
        <f t="shared" si="3"/>
        <v>298</v>
      </c>
      <c r="AL21" s="1">
        <f t="shared" si="3"/>
        <v>299</v>
      </c>
      <c r="AM21" s="1">
        <f t="shared" si="3"/>
        <v>300</v>
      </c>
      <c r="AN21" s="1">
        <f t="shared" si="3"/>
        <v>300</v>
      </c>
      <c r="AO21" s="1">
        <f t="shared" si="3"/>
        <v>300</v>
      </c>
      <c r="AP21" s="1">
        <f t="shared" si="3"/>
        <v>302</v>
      </c>
      <c r="AQ21" s="1">
        <f t="shared" si="4"/>
        <v>303</v>
      </c>
      <c r="AR21" s="1">
        <f t="shared" si="4"/>
        <v>304</v>
      </c>
      <c r="AS21" s="1">
        <f t="shared" si="4"/>
        <v>304</v>
      </c>
      <c r="AT21" s="1">
        <f t="shared" si="4"/>
        <v>330</v>
      </c>
      <c r="AU21" s="1">
        <f t="shared" si="4"/>
        <v>328</v>
      </c>
      <c r="AV21" s="16"/>
    </row>
    <row r="22" spans="4:48">
      <c r="D22" s="1" t="s">
        <v>301</v>
      </c>
      <c r="E22" s="1"/>
      <c r="F22" s="4" t="s">
        <v>169</v>
      </c>
      <c r="H22" s="17"/>
      <c r="I22" s="63">
        <v>0</v>
      </c>
      <c r="J22" s="1">
        <f t="shared" si="5"/>
        <v>0</v>
      </c>
      <c r="K22" s="1">
        <f t="shared" si="5"/>
        <v>0</v>
      </c>
      <c r="L22" s="1">
        <f t="shared" si="5"/>
        <v>0</v>
      </c>
      <c r="M22" s="1">
        <f t="shared" si="5"/>
        <v>0</v>
      </c>
      <c r="N22" s="1">
        <f t="shared" si="5"/>
        <v>0</v>
      </c>
      <c r="O22" s="1">
        <f t="shared" si="5"/>
        <v>0</v>
      </c>
      <c r="P22" s="1">
        <f t="shared" si="5"/>
        <v>0</v>
      </c>
      <c r="Q22" s="1">
        <f t="shared" si="5"/>
        <v>0</v>
      </c>
      <c r="R22" s="1">
        <f t="shared" si="5"/>
        <v>2</v>
      </c>
      <c r="S22" s="1">
        <f t="shared" si="5"/>
        <v>2</v>
      </c>
      <c r="T22" s="1">
        <f t="shared" si="5"/>
        <v>5</v>
      </c>
      <c r="U22" s="1">
        <f t="shared" si="5"/>
        <v>12</v>
      </c>
      <c r="V22" s="1">
        <f t="shared" si="5"/>
        <v>18</v>
      </c>
      <c r="W22" s="1">
        <f t="shared" si="5"/>
        <v>25</v>
      </c>
      <c r="X22" s="1">
        <f t="shared" si="5"/>
        <v>37</v>
      </c>
      <c r="Y22" s="1">
        <f t="shared" si="5"/>
        <v>49</v>
      </c>
      <c r="Z22" s="1">
        <f t="shared" si="2"/>
        <v>62</v>
      </c>
      <c r="AA22" s="1">
        <f t="shared" si="3"/>
        <v>82</v>
      </c>
      <c r="AB22" s="1">
        <f t="shared" si="3"/>
        <v>95</v>
      </c>
      <c r="AC22" s="1">
        <f t="shared" si="3"/>
        <v>122</v>
      </c>
      <c r="AD22" s="1">
        <f t="shared" si="3"/>
        <v>150</v>
      </c>
      <c r="AE22" s="1">
        <f t="shared" si="3"/>
        <v>190</v>
      </c>
      <c r="AF22" s="1">
        <f t="shared" si="3"/>
        <v>231</v>
      </c>
      <c r="AG22" s="1">
        <f t="shared" si="3"/>
        <v>273</v>
      </c>
      <c r="AH22" s="1">
        <f t="shared" si="3"/>
        <v>274</v>
      </c>
      <c r="AI22" s="1">
        <f t="shared" si="3"/>
        <v>274</v>
      </c>
      <c r="AJ22" s="1">
        <f t="shared" si="3"/>
        <v>274</v>
      </c>
      <c r="AK22" s="1">
        <f t="shared" si="3"/>
        <v>300</v>
      </c>
      <c r="AL22" s="1">
        <f t="shared" si="3"/>
        <v>298</v>
      </c>
      <c r="AM22" s="1">
        <f t="shared" si="3"/>
        <v>299</v>
      </c>
      <c r="AN22" s="1">
        <f t="shared" si="3"/>
        <v>300</v>
      </c>
      <c r="AO22" s="1">
        <f t="shared" si="3"/>
        <v>300</v>
      </c>
      <c r="AP22" s="1">
        <f t="shared" si="3"/>
        <v>300</v>
      </c>
      <c r="AQ22" s="1">
        <f t="shared" si="4"/>
        <v>302</v>
      </c>
      <c r="AR22" s="1">
        <f t="shared" si="4"/>
        <v>303</v>
      </c>
      <c r="AS22" s="1">
        <f t="shared" si="4"/>
        <v>304</v>
      </c>
      <c r="AT22" s="1">
        <f t="shared" si="4"/>
        <v>304</v>
      </c>
      <c r="AU22" s="1">
        <f t="shared" si="4"/>
        <v>330</v>
      </c>
      <c r="AV22" s="16"/>
    </row>
    <row r="23" spans="4:48">
      <c r="D23" s="1" t="s">
        <v>302</v>
      </c>
      <c r="E23" s="1"/>
      <c r="F23" s="4" t="s">
        <v>169</v>
      </c>
      <c r="H23" s="17"/>
      <c r="I23" s="63">
        <v>0</v>
      </c>
      <c r="J23" s="1">
        <f t="shared" si="5"/>
        <v>0</v>
      </c>
      <c r="K23" s="1">
        <f t="shared" si="5"/>
        <v>0</v>
      </c>
      <c r="L23" s="1">
        <f t="shared" si="5"/>
        <v>0</v>
      </c>
      <c r="M23" s="1">
        <f t="shared" si="5"/>
        <v>0</v>
      </c>
      <c r="N23" s="1">
        <f t="shared" si="5"/>
        <v>0</v>
      </c>
      <c r="O23" s="1">
        <f t="shared" si="5"/>
        <v>0</v>
      </c>
      <c r="P23" s="1">
        <f t="shared" si="5"/>
        <v>0</v>
      </c>
      <c r="Q23" s="1">
        <f t="shared" si="5"/>
        <v>0</v>
      </c>
      <c r="R23" s="1">
        <f t="shared" si="5"/>
        <v>0</v>
      </c>
      <c r="S23" s="1">
        <f t="shared" si="5"/>
        <v>2</v>
      </c>
      <c r="T23" s="1">
        <f t="shared" si="5"/>
        <v>2</v>
      </c>
      <c r="U23" s="1">
        <f t="shared" si="5"/>
        <v>5</v>
      </c>
      <c r="V23" s="1">
        <f t="shared" si="5"/>
        <v>12</v>
      </c>
      <c r="W23" s="1">
        <f t="shared" si="5"/>
        <v>18</v>
      </c>
      <c r="X23" s="1">
        <f t="shared" si="5"/>
        <v>25</v>
      </c>
      <c r="Y23" s="1">
        <f t="shared" si="5"/>
        <v>37</v>
      </c>
      <c r="Z23" s="1">
        <f t="shared" si="2"/>
        <v>49</v>
      </c>
      <c r="AA23" s="1">
        <f t="shared" si="3"/>
        <v>62</v>
      </c>
      <c r="AB23" s="1">
        <f t="shared" si="3"/>
        <v>82</v>
      </c>
      <c r="AC23" s="1">
        <f t="shared" si="3"/>
        <v>95</v>
      </c>
      <c r="AD23" s="1">
        <f t="shared" si="3"/>
        <v>122</v>
      </c>
      <c r="AE23" s="1">
        <f t="shared" si="3"/>
        <v>150</v>
      </c>
      <c r="AF23" s="1">
        <f t="shared" si="3"/>
        <v>190</v>
      </c>
      <c r="AG23" s="1">
        <f t="shared" si="3"/>
        <v>231</v>
      </c>
      <c r="AH23" s="1">
        <f t="shared" si="3"/>
        <v>273</v>
      </c>
      <c r="AI23" s="1">
        <f t="shared" si="3"/>
        <v>274</v>
      </c>
      <c r="AJ23" s="1">
        <f t="shared" si="3"/>
        <v>274</v>
      </c>
      <c r="AK23" s="1">
        <f t="shared" si="3"/>
        <v>274</v>
      </c>
      <c r="AL23" s="1">
        <f t="shared" si="3"/>
        <v>300</v>
      </c>
      <c r="AM23" s="1">
        <f t="shared" si="3"/>
        <v>298</v>
      </c>
      <c r="AN23" s="1">
        <f t="shared" si="3"/>
        <v>299</v>
      </c>
      <c r="AO23" s="1">
        <f t="shared" si="3"/>
        <v>300</v>
      </c>
      <c r="AP23" s="1">
        <f t="shared" si="3"/>
        <v>300</v>
      </c>
      <c r="AQ23" s="1">
        <f t="shared" si="4"/>
        <v>300</v>
      </c>
      <c r="AR23" s="1">
        <f t="shared" si="4"/>
        <v>302</v>
      </c>
      <c r="AS23" s="1">
        <f t="shared" si="4"/>
        <v>303</v>
      </c>
      <c r="AT23" s="1">
        <f t="shared" si="4"/>
        <v>304</v>
      </c>
      <c r="AU23" s="1">
        <f t="shared" si="4"/>
        <v>304</v>
      </c>
      <c r="AV23" s="16"/>
    </row>
    <row r="24" spans="4:48">
      <c r="D24" s="1" t="s">
        <v>303</v>
      </c>
      <c r="E24" s="1"/>
      <c r="F24" s="4" t="s">
        <v>169</v>
      </c>
      <c r="H24" s="17"/>
      <c r="I24" s="63">
        <v>0</v>
      </c>
      <c r="J24" s="1">
        <f t="shared" si="5"/>
        <v>0</v>
      </c>
      <c r="K24" s="1">
        <f t="shared" si="5"/>
        <v>0</v>
      </c>
      <c r="L24" s="1">
        <f t="shared" si="5"/>
        <v>0</v>
      </c>
      <c r="M24" s="1">
        <f t="shared" si="5"/>
        <v>0</v>
      </c>
      <c r="N24" s="1">
        <f t="shared" si="5"/>
        <v>0</v>
      </c>
      <c r="O24" s="1">
        <f t="shared" si="5"/>
        <v>0</v>
      </c>
      <c r="P24" s="1">
        <f t="shared" si="5"/>
        <v>0</v>
      </c>
      <c r="Q24" s="1">
        <f t="shared" si="5"/>
        <v>0</v>
      </c>
      <c r="R24" s="1">
        <f t="shared" si="5"/>
        <v>0</v>
      </c>
      <c r="S24" s="1">
        <f t="shared" si="5"/>
        <v>0</v>
      </c>
      <c r="T24" s="1">
        <f t="shared" si="5"/>
        <v>2</v>
      </c>
      <c r="U24" s="1">
        <f t="shared" si="5"/>
        <v>2</v>
      </c>
      <c r="V24" s="1">
        <f t="shared" si="5"/>
        <v>5</v>
      </c>
      <c r="W24" s="1">
        <f t="shared" si="5"/>
        <v>12</v>
      </c>
      <c r="X24" s="1">
        <f t="shared" si="5"/>
        <v>18</v>
      </c>
      <c r="Y24" s="1">
        <f t="shared" si="5"/>
        <v>25</v>
      </c>
      <c r="Z24" s="1">
        <f t="shared" si="2"/>
        <v>37</v>
      </c>
      <c r="AA24" s="1">
        <f t="shared" si="3"/>
        <v>49</v>
      </c>
      <c r="AB24" s="1">
        <f t="shared" si="3"/>
        <v>62</v>
      </c>
      <c r="AC24" s="1">
        <f t="shared" si="3"/>
        <v>82</v>
      </c>
      <c r="AD24" s="1">
        <f t="shared" si="3"/>
        <v>95</v>
      </c>
      <c r="AE24" s="1">
        <f t="shared" si="3"/>
        <v>122</v>
      </c>
      <c r="AF24" s="1">
        <f t="shared" si="3"/>
        <v>150</v>
      </c>
      <c r="AG24" s="1">
        <f t="shared" si="3"/>
        <v>190</v>
      </c>
      <c r="AH24" s="1">
        <f t="shared" si="3"/>
        <v>231</v>
      </c>
      <c r="AI24" s="1">
        <f t="shared" si="3"/>
        <v>273</v>
      </c>
      <c r="AJ24" s="1">
        <f t="shared" si="3"/>
        <v>274</v>
      </c>
      <c r="AK24" s="1">
        <f t="shared" si="3"/>
        <v>274</v>
      </c>
      <c r="AL24" s="1">
        <f t="shared" si="3"/>
        <v>274</v>
      </c>
      <c r="AM24" s="1">
        <f t="shared" si="3"/>
        <v>300</v>
      </c>
      <c r="AN24" s="1">
        <f t="shared" si="3"/>
        <v>298</v>
      </c>
      <c r="AO24" s="1">
        <f t="shared" si="3"/>
        <v>299</v>
      </c>
      <c r="AP24" s="1">
        <f t="shared" si="3"/>
        <v>300</v>
      </c>
      <c r="AQ24" s="1">
        <f t="shared" si="4"/>
        <v>300</v>
      </c>
      <c r="AR24" s="1">
        <f t="shared" si="4"/>
        <v>300</v>
      </c>
      <c r="AS24" s="1">
        <f t="shared" si="4"/>
        <v>302</v>
      </c>
      <c r="AT24" s="1">
        <f t="shared" si="4"/>
        <v>303</v>
      </c>
      <c r="AU24" s="1">
        <f t="shared" si="4"/>
        <v>304</v>
      </c>
      <c r="AV24" s="16"/>
    </row>
    <row r="25" spans="4:48">
      <c r="H25" s="17"/>
      <c r="AV25" s="16"/>
    </row>
    <row r="26" spans="4:48">
      <c r="D26" s="1" t="s">
        <v>304</v>
      </c>
      <c r="F26" s="4" t="s">
        <v>169</v>
      </c>
      <c r="H26" s="17"/>
      <c r="I26" s="50">
        <f t="shared" ref="I26:AT26" si="6">SUM(I15:I24)</f>
        <v>0</v>
      </c>
      <c r="J26" s="50">
        <f t="shared" si="6"/>
        <v>0</v>
      </c>
      <c r="K26" s="50">
        <f t="shared" si="6"/>
        <v>2</v>
      </c>
      <c r="L26" s="50">
        <f t="shared" si="6"/>
        <v>4</v>
      </c>
      <c r="M26" s="50">
        <f t="shared" si="6"/>
        <v>9</v>
      </c>
      <c r="N26" s="50">
        <f t="shared" si="6"/>
        <v>21</v>
      </c>
      <c r="O26" s="50">
        <f t="shared" si="6"/>
        <v>39</v>
      </c>
      <c r="P26" s="50">
        <f t="shared" si="6"/>
        <v>64</v>
      </c>
      <c r="Q26" s="50">
        <f t="shared" si="6"/>
        <v>101</v>
      </c>
      <c r="R26" s="50">
        <f t="shared" si="6"/>
        <v>150</v>
      </c>
      <c r="S26" s="50">
        <f t="shared" si="6"/>
        <v>212</v>
      </c>
      <c r="T26" s="50">
        <f t="shared" si="6"/>
        <v>294</v>
      </c>
      <c r="U26" s="50">
        <f t="shared" si="6"/>
        <v>387</v>
      </c>
      <c r="V26" s="50">
        <f t="shared" si="6"/>
        <v>507</v>
      </c>
      <c r="W26" s="50">
        <f t="shared" si="6"/>
        <v>652</v>
      </c>
      <c r="X26" s="50">
        <f t="shared" si="6"/>
        <v>830</v>
      </c>
      <c r="Y26" s="50">
        <f t="shared" si="6"/>
        <v>1043</v>
      </c>
      <c r="Z26" s="50">
        <f t="shared" si="6"/>
        <v>1291</v>
      </c>
      <c r="AA26" s="50">
        <f t="shared" si="6"/>
        <v>1528</v>
      </c>
      <c r="AB26" s="50">
        <f t="shared" si="6"/>
        <v>1753</v>
      </c>
      <c r="AC26" s="50">
        <f t="shared" si="6"/>
        <v>1965</v>
      </c>
      <c r="AD26" s="50">
        <f t="shared" si="6"/>
        <v>2183</v>
      </c>
      <c r="AE26" s="50">
        <f t="shared" si="6"/>
        <v>2386</v>
      </c>
      <c r="AF26" s="50">
        <f t="shared" si="6"/>
        <v>2563</v>
      </c>
      <c r="AG26" s="50">
        <f t="shared" si="6"/>
        <v>2713</v>
      </c>
      <c r="AH26" s="50">
        <f t="shared" si="6"/>
        <v>2823</v>
      </c>
      <c r="AI26" s="50">
        <f t="shared" si="6"/>
        <v>2892</v>
      </c>
      <c r="AJ26" s="50">
        <f t="shared" si="6"/>
        <v>2921</v>
      </c>
      <c r="AK26" s="50">
        <f t="shared" si="6"/>
        <v>2950</v>
      </c>
      <c r="AL26" s="50">
        <f t="shared" si="6"/>
        <v>2980</v>
      </c>
      <c r="AM26" s="50">
        <f t="shared" si="6"/>
        <v>3010</v>
      </c>
      <c r="AN26" s="50">
        <f t="shared" si="6"/>
        <v>3040</v>
      </c>
      <c r="AO26" s="50">
        <f t="shared" si="6"/>
        <v>3070</v>
      </c>
      <c r="AP26" s="50">
        <f t="shared" si="6"/>
        <v>3101</v>
      </c>
      <c r="AQ26" s="50">
        <f t="shared" si="6"/>
        <v>3132</v>
      </c>
      <c r="AR26" s="50">
        <f t="shared" si="6"/>
        <v>3163</v>
      </c>
      <c r="AS26" s="50">
        <f t="shared" si="6"/>
        <v>3195</v>
      </c>
      <c r="AT26" s="50">
        <f t="shared" si="6"/>
        <v>3227</v>
      </c>
      <c r="AU26" s="50">
        <f>SUM(AU15:AU24)</f>
        <v>3259</v>
      </c>
      <c r="AV26" s="16"/>
    </row>
    <row r="27" spans="4:48">
      <c r="H27" s="17"/>
      <c r="AV27" s="16"/>
    </row>
    <row r="28" spans="4:48">
      <c r="D28" s="1" t="s">
        <v>186</v>
      </c>
      <c r="F28" s="4" t="s">
        <v>169</v>
      </c>
      <c r="H28" s="17"/>
      <c r="I28" s="1">
        <f>'Base Fleet Plan'!I55+'Base Fleet Plan'!I68-I15</f>
        <v>223</v>
      </c>
      <c r="J28" s="1">
        <f>'Base Fleet Plan'!J55+'Base Fleet Plan'!J68-J15</f>
        <v>248</v>
      </c>
      <c r="K28" s="1">
        <f>'Base Fleet Plan'!K55+'Base Fleet Plan'!K68-K15</f>
        <v>244</v>
      </c>
      <c r="L28" s="1">
        <f>'Base Fleet Plan'!L55+'Base Fleet Plan'!L68-L15</f>
        <v>244</v>
      </c>
      <c r="M28" s="1">
        <f>'Base Fleet Plan'!M55+'Base Fleet Plan'!M68-M15</f>
        <v>241</v>
      </c>
      <c r="N28" s="1">
        <f>'Base Fleet Plan'!N55+'Base Fleet Plan'!N68-N15</f>
        <v>234</v>
      </c>
      <c r="O28" s="1">
        <f>'Base Fleet Plan'!O55+'Base Fleet Plan'!O68-O15</f>
        <v>228</v>
      </c>
      <c r="P28" s="1">
        <f>'Base Fleet Plan'!P55+'Base Fleet Plan'!P68-P15</f>
        <v>222</v>
      </c>
      <c r="Q28" s="1">
        <f>'Base Fleet Plan'!Q55+'Base Fleet Plan'!Q68-Q15</f>
        <v>210</v>
      </c>
      <c r="R28" s="1">
        <f>'Base Fleet Plan'!R55+'Base Fleet Plan'!R68-R15</f>
        <v>198</v>
      </c>
      <c r="S28" s="1">
        <f>'Base Fleet Plan'!S55+'Base Fleet Plan'!S68-S15</f>
        <v>185</v>
      </c>
      <c r="T28" s="1">
        <f>'Base Fleet Plan'!T55+'Base Fleet Plan'!T68-T15</f>
        <v>191</v>
      </c>
      <c r="U28" s="1">
        <f>'Base Fleet Plan'!U55+'Base Fleet Plan'!U68-U15</f>
        <v>176</v>
      </c>
      <c r="V28" s="1">
        <f>'Base Fleet Plan'!V55+'Base Fleet Plan'!V68-V15</f>
        <v>149</v>
      </c>
      <c r="W28" s="1">
        <f>'Base Fleet Plan'!W55+'Base Fleet Plan'!W68-W15</f>
        <v>122</v>
      </c>
      <c r="X28" s="1">
        <f>'Base Fleet Plan'!X55+'Base Fleet Plan'!X68-X15</f>
        <v>81</v>
      </c>
      <c r="Y28" s="1">
        <f>'Base Fleet Plan'!Y55+'Base Fleet Plan'!Y68-Y15</f>
        <v>41</v>
      </c>
      <c r="Z28" s="1">
        <f>'Base Fleet Plan'!Z55+'Base Fleet Plan'!Z68-Z15</f>
        <v>0</v>
      </c>
      <c r="AA28" s="1">
        <f>'Base Fleet Plan'!AA55+'Base Fleet Plan'!AA68-AA15</f>
        <v>0</v>
      </c>
      <c r="AB28" s="1">
        <f>'Base Fleet Plan'!AB55+'Base Fleet Plan'!AB68-AB15</f>
        <v>0</v>
      </c>
      <c r="AC28" s="1">
        <f>'Base Fleet Plan'!AC55+'Base Fleet Plan'!AC68-AC15</f>
        <v>0</v>
      </c>
      <c r="AD28" s="1">
        <f>'Base Fleet Plan'!AD55+'Base Fleet Plan'!AD68-AD15</f>
        <v>0</v>
      </c>
      <c r="AE28" s="1">
        <f>'Base Fleet Plan'!AE55+'Base Fleet Plan'!AE68-AE15</f>
        <v>0</v>
      </c>
      <c r="AF28" s="1">
        <f>'Base Fleet Plan'!AF55+'Base Fleet Plan'!AF68-AF15</f>
        <v>0</v>
      </c>
      <c r="AG28" s="1">
        <f>'Base Fleet Plan'!AG55+'Base Fleet Plan'!AG68-AG15</f>
        <v>0</v>
      </c>
      <c r="AH28" s="1">
        <f>'Base Fleet Plan'!AH55+'Base Fleet Plan'!AH68-AH15</f>
        <v>0</v>
      </c>
      <c r="AI28" s="1">
        <f>'Base Fleet Plan'!AI55+'Base Fleet Plan'!AI68-AI15</f>
        <v>0</v>
      </c>
      <c r="AJ28" s="1">
        <f>'Base Fleet Plan'!AJ55+'Base Fleet Plan'!AJ68-AJ15</f>
        <v>0</v>
      </c>
      <c r="AK28" s="1">
        <f>'Base Fleet Plan'!AK55+'Base Fleet Plan'!AK68-AK15</f>
        <v>0</v>
      </c>
      <c r="AL28" s="1">
        <f>'Base Fleet Plan'!AL55+'Base Fleet Plan'!AL68-AL15</f>
        <v>0</v>
      </c>
      <c r="AM28" s="1">
        <f>'Base Fleet Plan'!AM55+'Base Fleet Plan'!AM68-AM15</f>
        <v>0</v>
      </c>
      <c r="AN28" s="1">
        <f>'Base Fleet Plan'!AN55+'Base Fleet Plan'!AN68-AN15</f>
        <v>0</v>
      </c>
      <c r="AO28" s="1">
        <f>'Base Fleet Plan'!AO55+'Base Fleet Plan'!AO68-AO15</f>
        <v>0</v>
      </c>
      <c r="AP28" s="1">
        <f>'Base Fleet Plan'!AP55+'Base Fleet Plan'!AP68-AP15</f>
        <v>0</v>
      </c>
      <c r="AQ28" s="1">
        <f>'Base Fleet Plan'!AQ55+'Base Fleet Plan'!AQ68-AQ15</f>
        <v>0</v>
      </c>
      <c r="AR28" s="1">
        <f>'Base Fleet Plan'!AR55+'Base Fleet Plan'!AR68-AR15</f>
        <v>0</v>
      </c>
      <c r="AS28" s="1">
        <f>'Base Fleet Plan'!AS55+'Base Fleet Plan'!AS68-AS15</f>
        <v>0</v>
      </c>
      <c r="AT28" s="1">
        <f>'Base Fleet Plan'!AT55+'Base Fleet Plan'!AT68-AT15</f>
        <v>0</v>
      </c>
      <c r="AU28" s="1">
        <f>'Base Fleet Plan'!AU55+'Base Fleet Plan'!AU68-AU15</f>
        <v>0</v>
      </c>
      <c r="AV28" s="16"/>
    </row>
    <row r="29" spans="4:48">
      <c r="D29" s="1" t="s">
        <v>187</v>
      </c>
      <c r="F29" s="4" t="s">
        <v>169</v>
      </c>
      <c r="H29" s="17"/>
      <c r="I29" s="1">
        <f>'Base Fleet Plan'!I56+'Base Fleet Plan'!I69-I16</f>
        <v>223</v>
      </c>
      <c r="J29" s="1">
        <f>'Base Fleet Plan'!J56+'Base Fleet Plan'!J69-J16</f>
        <v>223</v>
      </c>
      <c r="K29" s="1">
        <f>'Base Fleet Plan'!K56+'Base Fleet Plan'!K69-K16</f>
        <v>248</v>
      </c>
      <c r="L29" s="1">
        <f>'Base Fleet Plan'!L56+'Base Fleet Plan'!L69-L16</f>
        <v>244</v>
      </c>
      <c r="M29" s="1">
        <f>'Base Fleet Plan'!M56+'Base Fleet Plan'!M69-M16</f>
        <v>244</v>
      </c>
      <c r="N29" s="1">
        <f>'Base Fleet Plan'!N56+'Base Fleet Plan'!N69-N16</f>
        <v>241</v>
      </c>
      <c r="O29" s="1">
        <f>'Base Fleet Plan'!O56+'Base Fleet Plan'!O69-O16</f>
        <v>234</v>
      </c>
      <c r="P29" s="1">
        <f>'Base Fleet Plan'!P56+'Base Fleet Plan'!P69-P16</f>
        <v>228</v>
      </c>
      <c r="Q29" s="1">
        <f>'Base Fleet Plan'!Q56+'Base Fleet Plan'!Q69-Q16</f>
        <v>222</v>
      </c>
      <c r="R29" s="1">
        <f>'Base Fleet Plan'!R56+'Base Fleet Plan'!R69-R16</f>
        <v>210</v>
      </c>
      <c r="S29" s="1">
        <f>'Base Fleet Plan'!S56+'Base Fleet Plan'!S69-S16</f>
        <v>198</v>
      </c>
      <c r="T29" s="1">
        <f>'Base Fleet Plan'!T56+'Base Fleet Plan'!T69-T16</f>
        <v>185</v>
      </c>
      <c r="U29" s="1">
        <f>'Base Fleet Plan'!U56+'Base Fleet Plan'!U69-U16</f>
        <v>191</v>
      </c>
      <c r="V29" s="1">
        <f>'Base Fleet Plan'!V56+'Base Fleet Plan'!V69-V16</f>
        <v>176</v>
      </c>
      <c r="W29" s="1">
        <f>'Base Fleet Plan'!W56+'Base Fleet Plan'!W69-W16</f>
        <v>149</v>
      </c>
      <c r="X29" s="1">
        <f>'Base Fleet Plan'!X56+'Base Fleet Plan'!X69-X16</f>
        <v>122</v>
      </c>
      <c r="Y29" s="1">
        <f>'Base Fleet Plan'!Y56+'Base Fleet Plan'!Y69-Y16</f>
        <v>81</v>
      </c>
      <c r="Z29" s="1">
        <f>'Base Fleet Plan'!Z56+'Base Fleet Plan'!Z69-Z16</f>
        <v>41</v>
      </c>
      <c r="AA29" s="1">
        <f>'Base Fleet Plan'!AA56+'Base Fleet Plan'!AA69-AA16</f>
        <v>0</v>
      </c>
      <c r="AB29" s="1">
        <f>'Base Fleet Plan'!AB56+'Base Fleet Plan'!AB69-AB16</f>
        <v>0</v>
      </c>
      <c r="AC29" s="1">
        <f>'Base Fleet Plan'!AC56+'Base Fleet Plan'!AC69-AC16</f>
        <v>0</v>
      </c>
      <c r="AD29" s="1">
        <f>'Base Fleet Plan'!AD56+'Base Fleet Plan'!AD69-AD16</f>
        <v>0</v>
      </c>
      <c r="AE29" s="1">
        <f>'Base Fleet Plan'!AE56+'Base Fleet Plan'!AE69-AE16</f>
        <v>0</v>
      </c>
      <c r="AF29" s="1">
        <f>'Base Fleet Plan'!AF56+'Base Fleet Plan'!AF69-AF16</f>
        <v>0</v>
      </c>
      <c r="AG29" s="1">
        <f>'Base Fleet Plan'!AG56+'Base Fleet Plan'!AG69-AG16</f>
        <v>0</v>
      </c>
      <c r="AH29" s="1">
        <f>'Base Fleet Plan'!AH56+'Base Fleet Plan'!AH69-AH16</f>
        <v>0</v>
      </c>
      <c r="AI29" s="1">
        <f>'Base Fleet Plan'!AI56+'Base Fleet Plan'!AI69-AI16</f>
        <v>0</v>
      </c>
      <c r="AJ29" s="1">
        <f>'Base Fleet Plan'!AJ56+'Base Fleet Plan'!AJ69-AJ16</f>
        <v>0</v>
      </c>
      <c r="AK29" s="1">
        <f>'Base Fleet Plan'!AK56+'Base Fleet Plan'!AK69-AK16</f>
        <v>0</v>
      </c>
      <c r="AL29" s="1">
        <f>'Base Fleet Plan'!AL56+'Base Fleet Plan'!AL69-AL16</f>
        <v>0</v>
      </c>
      <c r="AM29" s="1">
        <f>'Base Fleet Plan'!AM56+'Base Fleet Plan'!AM69-AM16</f>
        <v>0</v>
      </c>
      <c r="AN29" s="1">
        <f>'Base Fleet Plan'!AN56+'Base Fleet Plan'!AN69-AN16</f>
        <v>0</v>
      </c>
      <c r="AO29" s="1">
        <f>'Base Fleet Plan'!AO56+'Base Fleet Plan'!AO69-AO16</f>
        <v>0</v>
      </c>
      <c r="AP29" s="1">
        <f>'Base Fleet Plan'!AP56+'Base Fleet Plan'!AP69-AP16</f>
        <v>0</v>
      </c>
      <c r="AQ29" s="1">
        <f>'Base Fleet Plan'!AQ56+'Base Fleet Plan'!AQ69-AQ16</f>
        <v>0</v>
      </c>
      <c r="AR29" s="1">
        <f>'Base Fleet Plan'!AR56+'Base Fleet Plan'!AR69-AR16</f>
        <v>0</v>
      </c>
      <c r="AS29" s="1">
        <f>'Base Fleet Plan'!AS56+'Base Fleet Plan'!AS69-AS16</f>
        <v>0</v>
      </c>
      <c r="AT29" s="1">
        <f>'Base Fleet Plan'!AT56+'Base Fleet Plan'!AT69-AT16</f>
        <v>0</v>
      </c>
      <c r="AU29" s="1">
        <f>'Base Fleet Plan'!AU56+'Base Fleet Plan'!AU69-AU16</f>
        <v>0</v>
      </c>
      <c r="AV29" s="16"/>
    </row>
    <row r="30" spans="4:48">
      <c r="D30" s="1" t="s">
        <v>188</v>
      </c>
      <c r="F30" s="4" t="s">
        <v>169</v>
      </c>
      <c r="H30" s="17"/>
      <c r="I30" s="1">
        <f>'Base Fleet Plan'!I57+'Base Fleet Plan'!I70-I17</f>
        <v>223</v>
      </c>
      <c r="J30" s="1">
        <f>'Base Fleet Plan'!J57+'Base Fleet Plan'!J70-J17</f>
        <v>223</v>
      </c>
      <c r="K30" s="1">
        <f>'Base Fleet Plan'!K57+'Base Fleet Plan'!K70-K17</f>
        <v>223</v>
      </c>
      <c r="L30" s="1">
        <f>'Base Fleet Plan'!L57+'Base Fleet Plan'!L70-L17</f>
        <v>248</v>
      </c>
      <c r="M30" s="1">
        <f>'Base Fleet Plan'!M57+'Base Fleet Plan'!M70-M17</f>
        <v>244</v>
      </c>
      <c r="N30" s="1">
        <f>'Base Fleet Plan'!N57+'Base Fleet Plan'!N70-N17</f>
        <v>244</v>
      </c>
      <c r="O30" s="1">
        <f>'Base Fleet Plan'!O57+'Base Fleet Plan'!O70-O17</f>
        <v>241</v>
      </c>
      <c r="P30" s="1">
        <f>'Base Fleet Plan'!P57+'Base Fleet Plan'!P70-P17</f>
        <v>234</v>
      </c>
      <c r="Q30" s="1">
        <f>'Base Fleet Plan'!Q57+'Base Fleet Plan'!Q70-Q17</f>
        <v>228</v>
      </c>
      <c r="R30" s="1">
        <f>'Base Fleet Plan'!R57+'Base Fleet Plan'!R70-R17</f>
        <v>222</v>
      </c>
      <c r="S30" s="1">
        <f>'Base Fleet Plan'!S57+'Base Fleet Plan'!S70-S17</f>
        <v>210</v>
      </c>
      <c r="T30" s="1">
        <f>'Base Fleet Plan'!T57+'Base Fleet Plan'!T70-T17</f>
        <v>198</v>
      </c>
      <c r="U30" s="1">
        <f>'Base Fleet Plan'!U57+'Base Fleet Plan'!U70-U17</f>
        <v>185</v>
      </c>
      <c r="V30" s="1">
        <f>'Base Fleet Plan'!V57+'Base Fleet Plan'!V70-V17</f>
        <v>191</v>
      </c>
      <c r="W30" s="1">
        <f>'Base Fleet Plan'!W57+'Base Fleet Plan'!W70-W17</f>
        <v>176</v>
      </c>
      <c r="X30" s="1">
        <f>'Base Fleet Plan'!X57+'Base Fleet Plan'!X70-X17</f>
        <v>149</v>
      </c>
      <c r="Y30" s="1">
        <f>'Base Fleet Plan'!Y57+'Base Fleet Plan'!Y70-Y17</f>
        <v>122</v>
      </c>
      <c r="Z30" s="1">
        <f>'Base Fleet Plan'!Z57+'Base Fleet Plan'!Z70-Z17</f>
        <v>81</v>
      </c>
      <c r="AA30" s="1">
        <f>'Base Fleet Plan'!AA57+'Base Fleet Plan'!AA70-AA17</f>
        <v>41</v>
      </c>
      <c r="AB30" s="1">
        <f>'Base Fleet Plan'!AB57+'Base Fleet Plan'!AB70-AB17</f>
        <v>0</v>
      </c>
      <c r="AC30" s="1">
        <f>'Base Fleet Plan'!AC57+'Base Fleet Plan'!AC70-AC17</f>
        <v>0</v>
      </c>
      <c r="AD30" s="1">
        <f>'Base Fleet Plan'!AD57+'Base Fleet Plan'!AD70-AD17</f>
        <v>0</v>
      </c>
      <c r="AE30" s="1">
        <f>'Base Fleet Plan'!AE57+'Base Fleet Plan'!AE70-AE17</f>
        <v>0</v>
      </c>
      <c r="AF30" s="1">
        <f>'Base Fleet Plan'!AF57+'Base Fleet Plan'!AF70-AF17</f>
        <v>0</v>
      </c>
      <c r="AG30" s="1">
        <f>'Base Fleet Plan'!AG57+'Base Fleet Plan'!AG70-AG17</f>
        <v>0</v>
      </c>
      <c r="AH30" s="1">
        <f>'Base Fleet Plan'!AH57+'Base Fleet Plan'!AH70-AH17</f>
        <v>0</v>
      </c>
      <c r="AI30" s="1">
        <f>'Base Fleet Plan'!AI57+'Base Fleet Plan'!AI70-AI17</f>
        <v>0</v>
      </c>
      <c r="AJ30" s="1">
        <f>'Base Fleet Plan'!AJ57+'Base Fleet Plan'!AJ70-AJ17</f>
        <v>0</v>
      </c>
      <c r="AK30" s="1">
        <f>'Base Fleet Plan'!AK57+'Base Fleet Plan'!AK70-AK17</f>
        <v>0</v>
      </c>
      <c r="AL30" s="1">
        <f>'Base Fleet Plan'!AL57+'Base Fleet Plan'!AL70-AL17</f>
        <v>0</v>
      </c>
      <c r="AM30" s="1">
        <f>'Base Fleet Plan'!AM57+'Base Fleet Plan'!AM70-AM17</f>
        <v>0</v>
      </c>
      <c r="AN30" s="1">
        <f>'Base Fleet Plan'!AN57+'Base Fleet Plan'!AN70-AN17</f>
        <v>0</v>
      </c>
      <c r="AO30" s="1">
        <f>'Base Fleet Plan'!AO57+'Base Fleet Plan'!AO70-AO17</f>
        <v>0</v>
      </c>
      <c r="AP30" s="1">
        <f>'Base Fleet Plan'!AP57+'Base Fleet Plan'!AP70-AP17</f>
        <v>0</v>
      </c>
      <c r="AQ30" s="1">
        <f>'Base Fleet Plan'!AQ57+'Base Fleet Plan'!AQ70-AQ17</f>
        <v>0</v>
      </c>
      <c r="AR30" s="1">
        <f>'Base Fleet Plan'!AR57+'Base Fleet Plan'!AR70-AR17</f>
        <v>0</v>
      </c>
      <c r="AS30" s="1">
        <f>'Base Fleet Plan'!AS57+'Base Fleet Plan'!AS70-AS17</f>
        <v>0</v>
      </c>
      <c r="AT30" s="1">
        <f>'Base Fleet Plan'!AT57+'Base Fleet Plan'!AT70-AT17</f>
        <v>0</v>
      </c>
      <c r="AU30" s="1">
        <f>'Base Fleet Plan'!AU57+'Base Fleet Plan'!AU70-AU17</f>
        <v>0</v>
      </c>
      <c r="AV30" s="16"/>
    </row>
    <row r="31" spans="4:48">
      <c r="D31" s="1" t="s">
        <v>189</v>
      </c>
      <c r="F31" s="4" t="s">
        <v>169</v>
      </c>
      <c r="H31" s="17"/>
      <c r="I31" s="1">
        <f>'Base Fleet Plan'!I58+'Base Fleet Plan'!I71-I18</f>
        <v>223</v>
      </c>
      <c r="J31" s="1">
        <f>'Base Fleet Plan'!J58+'Base Fleet Plan'!J71-J18</f>
        <v>223</v>
      </c>
      <c r="K31" s="1">
        <f>'Base Fleet Plan'!K58+'Base Fleet Plan'!K71-K18</f>
        <v>223</v>
      </c>
      <c r="L31" s="1">
        <f>'Base Fleet Plan'!L58+'Base Fleet Plan'!L71-L18</f>
        <v>223</v>
      </c>
      <c r="M31" s="1">
        <f>'Base Fleet Plan'!M58+'Base Fleet Plan'!M71-M18</f>
        <v>248</v>
      </c>
      <c r="N31" s="1">
        <f>'Base Fleet Plan'!N58+'Base Fleet Plan'!N71-N18</f>
        <v>244</v>
      </c>
      <c r="O31" s="1">
        <f>'Base Fleet Plan'!O58+'Base Fleet Plan'!O71-O18</f>
        <v>244</v>
      </c>
      <c r="P31" s="1">
        <f>'Base Fleet Plan'!P58+'Base Fleet Plan'!P71-P18</f>
        <v>241</v>
      </c>
      <c r="Q31" s="1">
        <f>'Base Fleet Plan'!Q58+'Base Fleet Plan'!Q71-Q18</f>
        <v>234</v>
      </c>
      <c r="R31" s="1">
        <f>'Base Fleet Plan'!R58+'Base Fleet Plan'!R71-R18</f>
        <v>228</v>
      </c>
      <c r="S31" s="1">
        <f>'Base Fleet Plan'!S58+'Base Fleet Plan'!S71-S18</f>
        <v>222</v>
      </c>
      <c r="T31" s="1">
        <f>'Base Fleet Plan'!T58+'Base Fleet Plan'!T71-T18</f>
        <v>210</v>
      </c>
      <c r="U31" s="1">
        <f>'Base Fleet Plan'!U58+'Base Fleet Plan'!U71-U18</f>
        <v>198</v>
      </c>
      <c r="V31" s="1">
        <f>'Base Fleet Plan'!V58+'Base Fleet Plan'!V71-V18</f>
        <v>185</v>
      </c>
      <c r="W31" s="1">
        <f>'Base Fleet Plan'!W58+'Base Fleet Plan'!W71-W18</f>
        <v>191</v>
      </c>
      <c r="X31" s="1">
        <f>'Base Fleet Plan'!X58+'Base Fleet Plan'!X71-X18</f>
        <v>176</v>
      </c>
      <c r="Y31" s="1">
        <f>'Base Fleet Plan'!Y58+'Base Fleet Plan'!Y71-Y18</f>
        <v>149</v>
      </c>
      <c r="Z31" s="1">
        <f>'Base Fleet Plan'!Z58+'Base Fleet Plan'!Z71-Z18</f>
        <v>122</v>
      </c>
      <c r="AA31" s="1">
        <f>'Base Fleet Plan'!AA58+'Base Fleet Plan'!AA71-AA18</f>
        <v>81</v>
      </c>
      <c r="AB31" s="1">
        <f>'Base Fleet Plan'!AB58+'Base Fleet Plan'!AB71-AB18</f>
        <v>41</v>
      </c>
      <c r="AC31" s="1">
        <f>'Base Fleet Plan'!AC58+'Base Fleet Plan'!AC71-AC18</f>
        <v>0</v>
      </c>
      <c r="AD31" s="1">
        <f>'Base Fleet Plan'!AD58+'Base Fleet Plan'!AD71-AD18</f>
        <v>0</v>
      </c>
      <c r="AE31" s="1">
        <f>'Base Fleet Plan'!AE58+'Base Fleet Plan'!AE71-AE18</f>
        <v>0</v>
      </c>
      <c r="AF31" s="1">
        <f>'Base Fleet Plan'!AF58+'Base Fleet Plan'!AF71-AF18</f>
        <v>0</v>
      </c>
      <c r="AG31" s="1">
        <f>'Base Fleet Plan'!AG58+'Base Fleet Plan'!AG71-AG18</f>
        <v>0</v>
      </c>
      <c r="AH31" s="1">
        <f>'Base Fleet Plan'!AH58+'Base Fleet Plan'!AH71-AH18</f>
        <v>0</v>
      </c>
      <c r="AI31" s="1">
        <f>'Base Fleet Plan'!AI58+'Base Fleet Plan'!AI71-AI18</f>
        <v>0</v>
      </c>
      <c r="AJ31" s="1">
        <f>'Base Fleet Plan'!AJ58+'Base Fleet Plan'!AJ71-AJ18</f>
        <v>0</v>
      </c>
      <c r="AK31" s="1">
        <f>'Base Fleet Plan'!AK58+'Base Fleet Plan'!AK71-AK18</f>
        <v>0</v>
      </c>
      <c r="AL31" s="1">
        <f>'Base Fleet Plan'!AL58+'Base Fleet Plan'!AL71-AL18</f>
        <v>0</v>
      </c>
      <c r="AM31" s="1">
        <f>'Base Fleet Plan'!AM58+'Base Fleet Plan'!AM71-AM18</f>
        <v>0</v>
      </c>
      <c r="AN31" s="1">
        <f>'Base Fleet Plan'!AN58+'Base Fleet Plan'!AN71-AN18</f>
        <v>0</v>
      </c>
      <c r="AO31" s="1">
        <f>'Base Fleet Plan'!AO58+'Base Fleet Plan'!AO71-AO18</f>
        <v>0</v>
      </c>
      <c r="AP31" s="1">
        <f>'Base Fleet Plan'!AP58+'Base Fleet Plan'!AP71-AP18</f>
        <v>0</v>
      </c>
      <c r="AQ31" s="1">
        <f>'Base Fleet Plan'!AQ58+'Base Fleet Plan'!AQ71-AQ18</f>
        <v>0</v>
      </c>
      <c r="AR31" s="1">
        <f>'Base Fleet Plan'!AR58+'Base Fleet Plan'!AR71-AR18</f>
        <v>0</v>
      </c>
      <c r="AS31" s="1">
        <f>'Base Fleet Plan'!AS58+'Base Fleet Plan'!AS71-AS18</f>
        <v>0</v>
      </c>
      <c r="AT31" s="1">
        <f>'Base Fleet Plan'!AT58+'Base Fleet Plan'!AT71-AT18</f>
        <v>0</v>
      </c>
      <c r="AU31" s="1">
        <f>'Base Fleet Plan'!AU58+'Base Fleet Plan'!AU71-AU18</f>
        <v>0</v>
      </c>
      <c r="AV31" s="16"/>
    </row>
    <row r="32" spans="4:48">
      <c r="D32" s="1" t="s">
        <v>190</v>
      </c>
      <c r="F32" s="4" t="s">
        <v>169</v>
      </c>
      <c r="H32" s="17"/>
      <c r="I32" s="1">
        <f>'Base Fleet Plan'!I59+'Base Fleet Plan'!I72-I19</f>
        <v>223</v>
      </c>
      <c r="J32" s="1">
        <f>'Base Fleet Plan'!J59+'Base Fleet Plan'!J72-J19</f>
        <v>223</v>
      </c>
      <c r="K32" s="1">
        <f>'Base Fleet Plan'!K59+'Base Fleet Plan'!K72-K19</f>
        <v>223</v>
      </c>
      <c r="L32" s="1">
        <f>'Base Fleet Plan'!L59+'Base Fleet Plan'!L72-L19</f>
        <v>223</v>
      </c>
      <c r="M32" s="1">
        <f>'Base Fleet Plan'!M59+'Base Fleet Plan'!M72-M19</f>
        <v>223</v>
      </c>
      <c r="N32" s="1">
        <f>'Base Fleet Plan'!N59+'Base Fleet Plan'!N72-N19</f>
        <v>248</v>
      </c>
      <c r="O32" s="1">
        <f>'Base Fleet Plan'!O59+'Base Fleet Plan'!O72-O19</f>
        <v>244</v>
      </c>
      <c r="P32" s="1">
        <f>'Base Fleet Plan'!P59+'Base Fleet Plan'!P72-P19</f>
        <v>244</v>
      </c>
      <c r="Q32" s="1">
        <f>'Base Fleet Plan'!Q59+'Base Fleet Plan'!Q72-Q19</f>
        <v>241</v>
      </c>
      <c r="R32" s="1">
        <f>'Base Fleet Plan'!R59+'Base Fleet Plan'!R72-R19</f>
        <v>234</v>
      </c>
      <c r="S32" s="1">
        <f>'Base Fleet Plan'!S59+'Base Fleet Plan'!S72-S19</f>
        <v>228</v>
      </c>
      <c r="T32" s="1">
        <f>'Base Fleet Plan'!T59+'Base Fleet Plan'!T72-T19</f>
        <v>222</v>
      </c>
      <c r="U32" s="1">
        <f>'Base Fleet Plan'!U59+'Base Fleet Plan'!U72-U19</f>
        <v>210</v>
      </c>
      <c r="V32" s="1">
        <f>'Base Fleet Plan'!V59+'Base Fleet Plan'!V72-V19</f>
        <v>198</v>
      </c>
      <c r="W32" s="1">
        <f>'Base Fleet Plan'!W59+'Base Fleet Plan'!W72-W19</f>
        <v>185</v>
      </c>
      <c r="X32" s="1">
        <f>'Base Fleet Plan'!X59+'Base Fleet Plan'!X72-X19</f>
        <v>191</v>
      </c>
      <c r="Y32" s="1">
        <f>'Base Fleet Plan'!Y59+'Base Fleet Plan'!Y72-Y19</f>
        <v>176</v>
      </c>
      <c r="Z32" s="1">
        <f>'Base Fleet Plan'!Z59+'Base Fleet Plan'!Z72-Z19</f>
        <v>149</v>
      </c>
      <c r="AA32" s="1">
        <f>'Base Fleet Plan'!AA59+'Base Fleet Plan'!AA72-AA19</f>
        <v>122</v>
      </c>
      <c r="AB32" s="1">
        <f>'Base Fleet Plan'!AB59+'Base Fleet Plan'!AB72-AB19</f>
        <v>81</v>
      </c>
      <c r="AC32" s="1">
        <f>'Base Fleet Plan'!AC59+'Base Fleet Plan'!AC72-AC19</f>
        <v>41</v>
      </c>
      <c r="AD32" s="1">
        <f>'Base Fleet Plan'!AD59+'Base Fleet Plan'!AD72-AD19</f>
        <v>0</v>
      </c>
      <c r="AE32" s="1">
        <f>'Base Fleet Plan'!AE59+'Base Fleet Plan'!AE72-AE19</f>
        <v>0</v>
      </c>
      <c r="AF32" s="1">
        <f>'Base Fleet Plan'!AF59+'Base Fleet Plan'!AF72-AF19</f>
        <v>0</v>
      </c>
      <c r="AG32" s="1">
        <f>'Base Fleet Plan'!AG59+'Base Fleet Plan'!AG72-AG19</f>
        <v>0</v>
      </c>
      <c r="AH32" s="1">
        <f>'Base Fleet Plan'!AH59+'Base Fleet Plan'!AH72-AH19</f>
        <v>0</v>
      </c>
      <c r="AI32" s="1">
        <f>'Base Fleet Plan'!AI59+'Base Fleet Plan'!AI72-AI19</f>
        <v>0</v>
      </c>
      <c r="AJ32" s="1">
        <f>'Base Fleet Plan'!AJ59+'Base Fleet Plan'!AJ72-AJ19</f>
        <v>0</v>
      </c>
      <c r="AK32" s="1">
        <f>'Base Fleet Plan'!AK59+'Base Fleet Plan'!AK72-AK19</f>
        <v>0</v>
      </c>
      <c r="AL32" s="1">
        <f>'Base Fleet Plan'!AL59+'Base Fleet Plan'!AL72-AL19</f>
        <v>0</v>
      </c>
      <c r="AM32" s="1">
        <f>'Base Fleet Plan'!AM59+'Base Fleet Plan'!AM72-AM19</f>
        <v>0</v>
      </c>
      <c r="AN32" s="1">
        <f>'Base Fleet Plan'!AN59+'Base Fleet Plan'!AN72-AN19</f>
        <v>0</v>
      </c>
      <c r="AO32" s="1">
        <f>'Base Fleet Plan'!AO59+'Base Fleet Plan'!AO72-AO19</f>
        <v>0</v>
      </c>
      <c r="AP32" s="1">
        <f>'Base Fleet Plan'!AP59+'Base Fleet Plan'!AP72-AP19</f>
        <v>0</v>
      </c>
      <c r="AQ32" s="1">
        <f>'Base Fleet Plan'!AQ59+'Base Fleet Plan'!AQ72-AQ19</f>
        <v>0</v>
      </c>
      <c r="AR32" s="1">
        <f>'Base Fleet Plan'!AR59+'Base Fleet Plan'!AR72-AR19</f>
        <v>0</v>
      </c>
      <c r="AS32" s="1">
        <f>'Base Fleet Plan'!AS59+'Base Fleet Plan'!AS72-AS19</f>
        <v>0</v>
      </c>
      <c r="AT32" s="1">
        <f>'Base Fleet Plan'!AT59+'Base Fleet Plan'!AT72-AT19</f>
        <v>0</v>
      </c>
      <c r="AU32" s="1">
        <f>'Base Fleet Plan'!AU59+'Base Fleet Plan'!AU72-AU19</f>
        <v>0</v>
      </c>
      <c r="AV32" s="16"/>
    </row>
    <row r="33" spans="4:48">
      <c r="D33" s="1" t="s">
        <v>191</v>
      </c>
      <c r="F33" s="4" t="s">
        <v>169</v>
      </c>
      <c r="H33" s="17"/>
      <c r="I33" s="1">
        <f>'Base Fleet Plan'!I60+'Base Fleet Plan'!I73-I20</f>
        <v>223</v>
      </c>
      <c r="J33" s="1">
        <f>'Base Fleet Plan'!J60+'Base Fleet Plan'!J73-J20</f>
        <v>223</v>
      </c>
      <c r="K33" s="1">
        <f>'Base Fleet Plan'!K60+'Base Fleet Plan'!K73-K20</f>
        <v>223</v>
      </c>
      <c r="L33" s="1">
        <f>'Base Fleet Plan'!L60+'Base Fleet Plan'!L73-L20</f>
        <v>223</v>
      </c>
      <c r="M33" s="1">
        <f>'Base Fleet Plan'!M60+'Base Fleet Plan'!M73-M20</f>
        <v>223</v>
      </c>
      <c r="N33" s="1">
        <f>'Base Fleet Plan'!N60+'Base Fleet Plan'!N73-N20</f>
        <v>223</v>
      </c>
      <c r="O33" s="1">
        <f>'Base Fleet Plan'!O60+'Base Fleet Plan'!O73-O20</f>
        <v>248</v>
      </c>
      <c r="P33" s="1">
        <f>'Base Fleet Plan'!P60+'Base Fleet Plan'!P73-P20</f>
        <v>244</v>
      </c>
      <c r="Q33" s="1">
        <f>'Base Fleet Plan'!Q60+'Base Fleet Plan'!Q73-Q20</f>
        <v>244</v>
      </c>
      <c r="R33" s="1">
        <f>'Base Fleet Plan'!R60+'Base Fleet Plan'!R73-R20</f>
        <v>241</v>
      </c>
      <c r="S33" s="1">
        <f>'Base Fleet Plan'!S60+'Base Fleet Plan'!S73-S20</f>
        <v>234</v>
      </c>
      <c r="T33" s="1">
        <f>'Base Fleet Plan'!T60+'Base Fleet Plan'!T73-T20</f>
        <v>228</v>
      </c>
      <c r="U33" s="1">
        <f>'Base Fleet Plan'!U60+'Base Fleet Plan'!U73-U20</f>
        <v>222</v>
      </c>
      <c r="V33" s="1">
        <f>'Base Fleet Plan'!V60+'Base Fleet Plan'!V73-V20</f>
        <v>210</v>
      </c>
      <c r="W33" s="1">
        <f>'Base Fleet Plan'!W60+'Base Fleet Plan'!W73-W20</f>
        <v>198</v>
      </c>
      <c r="X33" s="1">
        <f>'Base Fleet Plan'!X60+'Base Fleet Plan'!X73-X20</f>
        <v>185</v>
      </c>
      <c r="Y33" s="1">
        <f>'Base Fleet Plan'!Y60+'Base Fleet Plan'!Y73-Y20</f>
        <v>191</v>
      </c>
      <c r="Z33" s="1">
        <f>'Base Fleet Plan'!Z60+'Base Fleet Plan'!Z73-Z20</f>
        <v>176</v>
      </c>
      <c r="AA33" s="1">
        <f>'Base Fleet Plan'!AA60+'Base Fleet Plan'!AA73-AA20</f>
        <v>149</v>
      </c>
      <c r="AB33" s="1">
        <f>'Base Fleet Plan'!AB60+'Base Fleet Plan'!AB73-AB20</f>
        <v>122</v>
      </c>
      <c r="AC33" s="1">
        <f>'Base Fleet Plan'!AC60+'Base Fleet Plan'!AC73-AC20</f>
        <v>81</v>
      </c>
      <c r="AD33" s="1">
        <f>'Base Fleet Plan'!AD60+'Base Fleet Plan'!AD73-AD20</f>
        <v>41</v>
      </c>
      <c r="AE33" s="1">
        <f>'Base Fleet Plan'!AE60+'Base Fleet Plan'!AE73-AE20</f>
        <v>0</v>
      </c>
      <c r="AF33" s="1">
        <f>'Base Fleet Plan'!AF60+'Base Fleet Plan'!AF73-AF20</f>
        <v>0</v>
      </c>
      <c r="AG33" s="1">
        <f>'Base Fleet Plan'!AG60+'Base Fleet Plan'!AG73-AG20</f>
        <v>0</v>
      </c>
      <c r="AH33" s="1">
        <f>'Base Fleet Plan'!AH60+'Base Fleet Plan'!AH73-AH20</f>
        <v>0</v>
      </c>
      <c r="AI33" s="1">
        <f>'Base Fleet Plan'!AI60+'Base Fleet Plan'!AI73-AI20</f>
        <v>0</v>
      </c>
      <c r="AJ33" s="1">
        <f>'Base Fleet Plan'!AJ60+'Base Fleet Plan'!AJ73-AJ20</f>
        <v>0</v>
      </c>
      <c r="AK33" s="1">
        <f>'Base Fleet Plan'!AK60+'Base Fleet Plan'!AK73-AK20</f>
        <v>0</v>
      </c>
      <c r="AL33" s="1">
        <f>'Base Fleet Plan'!AL60+'Base Fleet Plan'!AL73-AL20</f>
        <v>0</v>
      </c>
      <c r="AM33" s="1">
        <f>'Base Fleet Plan'!AM60+'Base Fleet Plan'!AM73-AM20</f>
        <v>0</v>
      </c>
      <c r="AN33" s="1">
        <f>'Base Fleet Plan'!AN60+'Base Fleet Plan'!AN73-AN20</f>
        <v>0</v>
      </c>
      <c r="AO33" s="1">
        <f>'Base Fleet Plan'!AO60+'Base Fleet Plan'!AO73-AO20</f>
        <v>0</v>
      </c>
      <c r="AP33" s="1">
        <f>'Base Fleet Plan'!AP60+'Base Fleet Plan'!AP73-AP20</f>
        <v>0</v>
      </c>
      <c r="AQ33" s="1">
        <f>'Base Fleet Plan'!AQ60+'Base Fleet Plan'!AQ73-AQ20</f>
        <v>0</v>
      </c>
      <c r="AR33" s="1">
        <f>'Base Fleet Plan'!AR60+'Base Fleet Plan'!AR73-AR20</f>
        <v>0</v>
      </c>
      <c r="AS33" s="1">
        <f>'Base Fleet Plan'!AS60+'Base Fleet Plan'!AS73-AS20</f>
        <v>0</v>
      </c>
      <c r="AT33" s="1">
        <f>'Base Fleet Plan'!AT60+'Base Fleet Plan'!AT73-AT20</f>
        <v>0</v>
      </c>
      <c r="AU33" s="1">
        <f>'Base Fleet Plan'!AU60+'Base Fleet Plan'!AU73-AU20</f>
        <v>0</v>
      </c>
      <c r="AV33" s="16"/>
    </row>
    <row r="34" spans="4:48">
      <c r="D34" s="1" t="s">
        <v>192</v>
      </c>
      <c r="F34" s="4" t="s">
        <v>169</v>
      </c>
      <c r="H34" s="17"/>
      <c r="I34" s="1">
        <f>'Base Fleet Plan'!I61+'Base Fleet Plan'!I74-I21</f>
        <v>223</v>
      </c>
      <c r="J34" s="1">
        <f>'Base Fleet Plan'!J61+'Base Fleet Plan'!J74-J21</f>
        <v>223</v>
      </c>
      <c r="K34" s="1">
        <f>'Base Fleet Plan'!K61+'Base Fleet Plan'!K74-K21</f>
        <v>223</v>
      </c>
      <c r="L34" s="1">
        <f>'Base Fleet Plan'!L61+'Base Fleet Plan'!L74-L21</f>
        <v>223</v>
      </c>
      <c r="M34" s="1">
        <f>'Base Fleet Plan'!M61+'Base Fleet Plan'!M74-M21</f>
        <v>223</v>
      </c>
      <c r="N34" s="1">
        <f>'Base Fleet Plan'!N61+'Base Fleet Plan'!N74-N21</f>
        <v>223</v>
      </c>
      <c r="O34" s="1">
        <f>'Base Fleet Plan'!O61+'Base Fleet Plan'!O74-O21</f>
        <v>223</v>
      </c>
      <c r="P34" s="1">
        <f>'Base Fleet Plan'!P61+'Base Fleet Plan'!P74-P21</f>
        <v>248</v>
      </c>
      <c r="Q34" s="1">
        <f>'Base Fleet Plan'!Q61+'Base Fleet Plan'!Q74-Q21</f>
        <v>244</v>
      </c>
      <c r="R34" s="1">
        <f>'Base Fleet Plan'!R61+'Base Fleet Plan'!R74-R21</f>
        <v>244</v>
      </c>
      <c r="S34" s="1">
        <f>'Base Fleet Plan'!S61+'Base Fleet Plan'!S74-S21</f>
        <v>241</v>
      </c>
      <c r="T34" s="1">
        <f>'Base Fleet Plan'!T61+'Base Fleet Plan'!T74-T21</f>
        <v>234</v>
      </c>
      <c r="U34" s="1">
        <f>'Base Fleet Plan'!U61+'Base Fleet Plan'!U74-U21</f>
        <v>228</v>
      </c>
      <c r="V34" s="1">
        <f>'Base Fleet Plan'!V61+'Base Fleet Plan'!V74-V21</f>
        <v>222</v>
      </c>
      <c r="W34" s="1">
        <f>'Base Fleet Plan'!W61+'Base Fleet Plan'!W74-W21</f>
        <v>210</v>
      </c>
      <c r="X34" s="1">
        <f>'Base Fleet Plan'!X61+'Base Fleet Plan'!X74-X21</f>
        <v>198</v>
      </c>
      <c r="Y34" s="1">
        <f>'Base Fleet Plan'!Y61+'Base Fleet Plan'!Y74-Y21</f>
        <v>185</v>
      </c>
      <c r="Z34" s="1">
        <f>'Base Fleet Plan'!Z61+'Base Fleet Plan'!Z74-Z21</f>
        <v>191</v>
      </c>
      <c r="AA34" s="1">
        <f>'Base Fleet Plan'!AA61+'Base Fleet Plan'!AA74-AA21</f>
        <v>176</v>
      </c>
      <c r="AB34" s="1">
        <f>'Base Fleet Plan'!AB61+'Base Fleet Plan'!AB74-AB21</f>
        <v>149</v>
      </c>
      <c r="AC34" s="1">
        <f>'Base Fleet Plan'!AC61+'Base Fleet Plan'!AC74-AC21</f>
        <v>122</v>
      </c>
      <c r="AD34" s="1">
        <f>'Base Fleet Plan'!AD61+'Base Fleet Plan'!AD74-AD21</f>
        <v>81</v>
      </c>
      <c r="AE34" s="1">
        <f>'Base Fleet Plan'!AE61+'Base Fleet Plan'!AE74-AE21</f>
        <v>41</v>
      </c>
      <c r="AF34" s="1">
        <f>'Base Fleet Plan'!AF61+'Base Fleet Plan'!AF74-AF21</f>
        <v>0</v>
      </c>
      <c r="AG34" s="1">
        <f>'Base Fleet Plan'!AG61+'Base Fleet Plan'!AG74-AG21</f>
        <v>0</v>
      </c>
      <c r="AH34" s="1">
        <f>'Base Fleet Plan'!AH61+'Base Fleet Plan'!AH74-AH21</f>
        <v>0</v>
      </c>
      <c r="AI34" s="1">
        <f>'Base Fleet Plan'!AI61+'Base Fleet Plan'!AI74-AI21</f>
        <v>0</v>
      </c>
      <c r="AJ34" s="1">
        <f>'Base Fleet Plan'!AJ61+'Base Fleet Plan'!AJ74-AJ21</f>
        <v>0</v>
      </c>
      <c r="AK34" s="1">
        <f>'Base Fleet Plan'!AK61+'Base Fleet Plan'!AK74-AK21</f>
        <v>0</v>
      </c>
      <c r="AL34" s="1">
        <f>'Base Fleet Plan'!AL61+'Base Fleet Plan'!AL74-AL21</f>
        <v>0</v>
      </c>
      <c r="AM34" s="1">
        <f>'Base Fleet Plan'!AM61+'Base Fleet Plan'!AM74-AM21</f>
        <v>0</v>
      </c>
      <c r="AN34" s="1">
        <f>'Base Fleet Plan'!AN61+'Base Fleet Plan'!AN74-AN21</f>
        <v>0</v>
      </c>
      <c r="AO34" s="1">
        <f>'Base Fleet Plan'!AO61+'Base Fleet Plan'!AO74-AO21</f>
        <v>0</v>
      </c>
      <c r="AP34" s="1">
        <f>'Base Fleet Plan'!AP61+'Base Fleet Plan'!AP74-AP21</f>
        <v>0</v>
      </c>
      <c r="AQ34" s="1">
        <f>'Base Fleet Plan'!AQ61+'Base Fleet Plan'!AQ74-AQ21</f>
        <v>0</v>
      </c>
      <c r="AR34" s="1">
        <f>'Base Fleet Plan'!AR61+'Base Fleet Plan'!AR74-AR21</f>
        <v>0</v>
      </c>
      <c r="AS34" s="1">
        <f>'Base Fleet Plan'!AS61+'Base Fleet Plan'!AS74-AS21</f>
        <v>0</v>
      </c>
      <c r="AT34" s="1">
        <f>'Base Fleet Plan'!AT61+'Base Fleet Plan'!AT74-AT21</f>
        <v>0</v>
      </c>
      <c r="AU34" s="1">
        <f>'Base Fleet Plan'!AU61+'Base Fleet Plan'!AU74-AU21</f>
        <v>0</v>
      </c>
      <c r="AV34" s="16"/>
    </row>
    <row r="35" spans="4:48">
      <c r="D35" s="1" t="s">
        <v>193</v>
      </c>
      <c r="F35" s="4" t="s">
        <v>169</v>
      </c>
      <c r="H35" s="17"/>
      <c r="I35" s="1">
        <f>'Base Fleet Plan'!I62+'Base Fleet Plan'!I75-I22</f>
        <v>223</v>
      </c>
      <c r="J35" s="1">
        <f>'Base Fleet Plan'!J62+'Base Fleet Plan'!J75-J22</f>
        <v>223</v>
      </c>
      <c r="K35" s="1">
        <f>'Base Fleet Plan'!K62+'Base Fleet Plan'!K75-K22</f>
        <v>223</v>
      </c>
      <c r="L35" s="1">
        <f>'Base Fleet Plan'!L62+'Base Fleet Plan'!L75-L22</f>
        <v>223</v>
      </c>
      <c r="M35" s="1">
        <f>'Base Fleet Plan'!M62+'Base Fleet Plan'!M75-M22</f>
        <v>223</v>
      </c>
      <c r="N35" s="1">
        <f>'Base Fleet Plan'!N62+'Base Fleet Plan'!N75-N22</f>
        <v>223</v>
      </c>
      <c r="O35" s="1">
        <f>'Base Fleet Plan'!O62+'Base Fleet Plan'!O75-O22</f>
        <v>223</v>
      </c>
      <c r="P35" s="1">
        <f>'Base Fleet Plan'!P62+'Base Fleet Plan'!P75-P22</f>
        <v>223</v>
      </c>
      <c r="Q35" s="1">
        <f>'Base Fleet Plan'!Q62+'Base Fleet Plan'!Q75-Q22</f>
        <v>248</v>
      </c>
      <c r="R35" s="1">
        <f>'Base Fleet Plan'!R62+'Base Fleet Plan'!R75-R22</f>
        <v>244</v>
      </c>
      <c r="S35" s="1">
        <f>'Base Fleet Plan'!S62+'Base Fleet Plan'!S75-S22</f>
        <v>244</v>
      </c>
      <c r="T35" s="1">
        <f>'Base Fleet Plan'!T62+'Base Fleet Plan'!T75-T22</f>
        <v>241</v>
      </c>
      <c r="U35" s="1">
        <f>'Base Fleet Plan'!U62+'Base Fleet Plan'!U75-U22</f>
        <v>234</v>
      </c>
      <c r="V35" s="1">
        <f>'Base Fleet Plan'!V62+'Base Fleet Plan'!V75-V22</f>
        <v>228</v>
      </c>
      <c r="W35" s="1">
        <f>'Base Fleet Plan'!W62+'Base Fleet Plan'!W75-W22</f>
        <v>222</v>
      </c>
      <c r="X35" s="1">
        <f>'Base Fleet Plan'!X62+'Base Fleet Plan'!X75-X22</f>
        <v>210</v>
      </c>
      <c r="Y35" s="1">
        <f>'Base Fleet Plan'!Y62+'Base Fleet Plan'!Y75-Y22</f>
        <v>198</v>
      </c>
      <c r="Z35" s="1">
        <f>'Base Fleet Plan'!Z62+'Base Fleet Plan'!Z75-Z22</f>
        <v>185</v>
      </c>
      <c r="AA35" s="1">
        <f>'Base Fleet Plan'!AA62+'Base Fleet Plan'!AA75-AA22</f>
        <v>191</v>
      </c>
      <c r="AB35" s="1">
        <f>'Base Fleet Plan'!AB62+'Base Fleet Plan'!AB75-AB22</f>
        <v>176</v>
      </c>
      <c r="AC35" s="1">
        <f>'Base Fleet Plan'!AC62+'Base Fleet Plan'!AC75-AC22</f>
        <v>149</v>
      </c>
      <c r="AD35" s="1">
        <f>'Base Fleet Plan'!AD62+'Base Fleet Plan'!AD75-AD22</f>
        <v>122</v>
      </c>
      <c r="AE35" s="1">
        <f>'Base Fleet Plan'!AE62+'Base Fleet Plan'!AE75-AE22</f>
        <v>81</v>
      </c>
      <c r="AF35" s="1">
        <f>'Base Fleet Plan'!AF62+'Base Fleet Plan'!AF75-AF22</f>
        <v>41</v>
      </c>
      <c r="AG35" s="1">
        <f>'Base Fleet Plan'!AG62+'Base Fleet Plan'!AG75-AG22</f>
        <v>0</v>
      </c>
      <c r="AH35" s="1">
        <f>'Base Fleet Plan'!AH62+'Base Fleet Plan'!AH75-AH22</f>
        <v>0</v>
      </c>
      <c r="AI35" s="1">
        <f>'Base Fleet Plan'!AI62+'Base Fleet Plan'!AI75-AI22</f>
        <v>0</v>
      </c>
      <c r="AJ35" s="1">
        <f>'Base Fleet Plan'!AJ62+'Base Fleet Plan'!AJ75-AJ22</f>
        <v>0</v>
      </c>
      <c r="AK35" s="1">
        <f>'Base Fleet Plan'!AK62+'Base Fleet Plan'!AK75-AK22</f>
        <v>0</v>
      </c>
      <c r="AL35" s="1">
        <f>'Base Fleet Plan'!AL62+'Base Fleet Plan'!AL75-AL22</f>
        <v>0</v>
      </c>
      <c r="AM35" s="1">
        <f>'Base Fleet Plan'!AM62+'Base Fleet Plan'!AM75-AM22</f>
        <v>0</v>
      </c>
      <c r="AN35" s="1">
        <f>'Base Fleet Plan'!AN62+'Base Fleet Plan'!AN75-AN22</f>
        <v>0</v>
      </c>
      <c r="AO35" s="1">
        <f>'Base Fleet Plan'!AO62+'Base Fleet Plan'!AO75-AO22</f>
        <v>0</v>
      </c>
      <c r="AP35" s="1">
        <f>'Base Fleet Plan'!AP62+'Base Fleet Plan'!AP75-AP22</f>
        <v>0</v>
      </c>
      <c r="AQ35" s="1">
        <f>'Base Fleet Plan'!AQ62+'Base Fleet Plan'!AQ75-AQ22</f>
        <v>0</v>
      </c>
      <c r="AR35" s="1">
        <f>'Base Fleet Plan'!AR62+'Base Fleet Plan'!AR75-AR22</f>
        <v>0</v>
      </c>
      <c r="AS35" s="1">
        <f>'Base Fleet Plan'!AS62+'Base Fleet Plan'!AS75-AS22</f>
        <v>0</v>
      </c>
      <c r="AT35" s="1">
        <f>'Base Fleet Plan'!AT62+'Base Fleet Plan'!AT75-AT22</f>
        <v>0</v>
      </c>
      <c r="AU35" s="1">
        <f>'Base Fleet Plan'!AU62+'Base Fleet Plan'!AU75-AU22</f>
        <v>0</v>
      </c>
      <c r="AV35" s="16"/>
    </row>
    <row r="36" spans="4:48">
      <c r="D36" s="1" t="s">
        <v>194</v>
      </c>
      <c r="F36" s="4" t="s">
        <v>169</v>
      </c>
      <c r="H36" s="17"/>
      <c r="I36" s="1">
        <f>'Base Fleet Plan'!I63+'Base Fleet Plan'!I76-I23</f>
        <v>223</v>
      </c>
      <c r="J36" s="1">
        <f>'Base Fleet Plan'!J63+'Base Fleet Plan'!J76-J23</f>
        <v>223</v>
      </c>
      <c r="K36" s="1">
        <f>'Base Fleet Plan'!K63+'Base Fleet Plan'!K76-K23</f>
        <v>223</v>
      </c>
      <c r="L36" s="1">
        <f>'Base Fleet Plan'!L63+'Base Fleet Plan'!L76-L23</f>
        <v>223</v>
      </c>
      <c r="M36" s="1">
        <f>'Base Fleet Plan'!M63+'Base Fleet Plan'!M76-M23</f>
        <v>223</v>
      </c>
      <c r="N36" s="1">
        <f>'Base Fleet Plan'!N63+'Base Fleet Plan'!N76-N23</f>
        <v>223</v>
      </c>
      <c r="O36" s="1">
        <f>'Base Fleet Plan'!O63+'Base Fleet Plan'!O76-O23</f>
        <v>223</v>
      </c>
      <c r="P36" s="1">
        <f>'Base Fleet Plan'!P63+'Base Fleet Plan'!P76-P23</f>
        <v>223</v>
      </c>
      <c r="Q36" s="1">
        <f>'Base Fleet Plan'!Q63+'Base Fleet Plan'!Q76-Q23</f>
        <v>223</v>
      </c>
      <c r="R36" s="1">
        <f>'Base Fleet Plan'!R63+'Base Fleet Plan'!R76-R23</f>
        <v>248</v>
      </c>
      <c r="S36" s="1">
        <f>'Base Fleet Plan'!S63+'Base Fleet Plan'!S76-S23</f>
        <v>244</v>
      </c>
      <c r="T36" s="1">
        <f>'Base Fleet Plan'!T63+'Base Fleet Plan'!T76-T23</f>
        <v>244</v>
      </c>
      <c r="U36" s="1">
        <f>'Base Fleet Plan'!U63+'Base Fleet Plan'!U76-U23</f>
        <v>241</v>
      </c>
      <c r="V36" s="1">
        <f>'Base Fleet Plan'!V63+'Base Fleet Plan'!V76-V23</f>
        <v>234</v>
      </c>
      <c r="W36" s="1">
        <f>'Base Fleet Plan'!W63+'Base Fleet Plan'!W76-W23</f>
        <v>228</v>
      </c>
      <c r="X36" s="1">
        <f>'Base Fleet Plan'!X63+'Base Fleet Plan'!X76-X23</f>
        <v>222</v>
      </c>
      <c r="Y36" s="1">
        <f>'Base Fleet Plan'!Y63+'Base Fleet Plan'!Y76-Y23</f>
        <v>210</v>
      </c>
      <c r="Z36" s="1">
        <f>'Base Fleet Plan'!Z63+'Base Fleet Plan'!Z76-Z23</f>
        <v>198</v>
      </c>
      <c r="AA36" s="1">
        <f>'Base Fleet Plan'!AA63+'Base Fleet Plan'!AA76-AA23</f>
        <v>185</v>
      </c>
      <c r="AB36" s="1">
        <f>'Base Fleet Plan'!AB63+'Base Fleet Plan'!AB76-AB23</f>
        <v>191</v>
      </c>
      <c r="AC36" s="1">
        <f>'Base Fleet Plan'!AC63+'Base Fleet Plan'!AC76-AC23</f>
        <v>176</v>
      </c>
      <c r="AD36" s="1">
        <f>'Base Fleet Plan'!AD63+'Base Fleet Plan'!AD76-AD23</f>
        <v>149</v>
      </c>
      <c r="AE36" s="1">
        <f>'Base Fleet Plan'!AE63+'Base Fleet Plan'!AE76-AE23</f>
        <v>122</v>
      </c>
      <c r="AF36" s="1">
        <f>'Base Fleet Plan'!AF63+'Base Fleet Plan'!AF76-AF23</f>
        <v>81</v>
      </c>
      <c r="AG36" s="1">
        <f>'Base Fleet Plan'!AG63+'Base Fleet Plan'!AG76-AG23</f>
        <v>41</v>
      </c>
      <c r="AH36" s="1">
        <f>'Base Fleet Plan'!AH63+'Base Fleet Plan'!AH76-AH23</f>
        <v>0</v>
      </c>
      <c r="AI36" s="1">
        <f>'Base Fleet Plan'!AI63+'Base Fleet Plan'!AI76-AI23</f>
        <v>0</v>
      </c>
      <c r="AJ36" s="1">
        <f>'Base Fleet Plan'!AJ63+'Base Fleet Plan'!AJ76-AJ23</f>
        <v>0</v>
      </c>
      <c r="AK36" s="1">
        <f>'Base Fleet Plan'!AK63+'Base Fleet Plan'!AK76-AK23</f>
        <v>0</v>
      </c>
      <c r="AL36" s="1">
        <f>'Base Fleet Plan'!AL63+'Base Fleet Plan'!AL76-AL23</f>
        <v>0</v>
      </c>
      <c r="AM36" s="1">
        <f>'Base Fleet Plan'!AM63+'Base Fleet Plan'!AM76-AM23</f>
        <v>0</v>
      </c>
      <c r="AN36" s="1">
        <f>'Base Fleet Plan'!AN63+'Base Fleet Plan'!AN76-AN23</f>
        <v>0</v>
      </c>
      <c r="AO36" s="1">
        <f>'Base Fleet Plan'!AO63+'Base Fleet Plan'!AO76-AO23</f>
        <v>0</v>
      </c>
      <c r="AP36" s="1">
        <f>'Base Fleet Plan'!AP63+'Base Fleet Plan'!AP76-AP23</f>
        <v>0</v>
      </c>
      <c r="AQ36" s="1">
        <f>'Base Fleet Plan'!AQ63+'Base Fleet Plan'!AQ76-AQ23</f>
        <v>0</v>
      </c>
      <c r="AR36" s="1">
        <f>'Base Fleet Plan'!AR63+'Base Fleet Plan'!AR76-AR23</f>
        <v>0</v>
      </c>
      <c r="AS36" s="1">
        <f>'Base Fleet Plan'!AS63+'Base Fleet Plan'!AS76-AS23</f>
        <v>0</v>
      </c>
      <c r="AT36" s="1">
        <f>'Base Fleet Plan'!AT63+'Base Fleet Plan'!AT76-AT23</f>
        <v>0</v>
      </c>
      <c r="AU36" s="1">
        <f>'Base Fleet Plan'!AU63+'Base Fleet Plan'!AU76-AU23</f>
        <v>0</v>
      </c>
      <c r="AV36" s="16"/>
    </row>
    <row r="37" spans="4:48">
      <c r="D37" s="1" t="s">
        <v>195</v>
      </c>
      <c r="F37" s="4" t="s">
        <v>169</v>
      </c>
      <c r="H37" s="17"/>
      <c r="I37" s="1">
        <f>'Base Fleet Plan'!I64+'Base Fleet Plan'!I77-I24</f>
        <v>226</v>
      </c>
      <c r="J37" s="1">
        <f>'Base Fleet Plan'!J64+'Base Fleet Plan'!J77-J24</f>
        <v>223</v>
      </c>
      <c r="K37" s="1">
        <f>'Base Fleet Plan'!K64+'Base Fleet Plan'!K77-K24</f>
        <v>223</v>
      </c>
      <c r="L37" s="1">
        <f>'Base Fleet Plan'!L64+'Base Fleet Plan'!L77-L24</f>
        <v>223</v>
      </c>
      <c r="M37" s="1">
        <f>'Base Fleet Plan'!M64+'Base Fleet Plan'!M77-M24</f>
        <v>223</v>
      </c>
      <c r="N37" s="1">
        <f>'Base Fleet Plan'!N64+'Base Fleet Plan'!N77-N24</f>
        <v>223</v>
      </c>
      <c r="O37" s="1">
        <f>'Base Fleet Plan'!O64+'Base Fleet Plan'!O77-O24</f>
        <v>223</v>
      </c>
      <c r="P37" s="1">
        <f>'Base Fleet Plan'!P64+'Base Fleet Plan'!P77-P24</f>
        <v>223</v>
      </c>
      <c r="Q37" s="1">
        <f>'Base Fleet Plan'!Q64+'Base Fleet Plan'!Q77-Q24</f>
        <v>223</v>
      </c>
      <c r="R37" s="1">
        <f>'Base Fleet Plan'!R64+'Base Fleet Plan'!R77-R24</f>
        <v>223</v>
      </c>
      <c r="S37" s="1">
        <f>'Base Fleet Plan'!S64+'Base Fleet Plan'!S77-S24</f>
        <v>248</v>
      </c>
      <c r="T37" s="1">
        <f>'Base Fleet Plan'!T64+'Base Fleet Plan'!T77-T24</f>
        <v>244</v>
      </c>
      <c r="U37" s="1">
        <f>'Base Fleet Plan'!U64+'Base Fleet Plan'!U77-U24</f>
        <v>244</v>
      </c>
      <c r="V37" s="1">
        <f>'Base Fleet Plan'!V64+'Base Fleet Plan'!V77-V24</f>
        <v>241</v>
      </c>
      <c r="W37" s="1">
        <f>'Base Fleet Plan'!W64+'Base Fleet Plan'!W77-W24</f>
        <v>234</v>
      </c>
      <c r="X37" s="1">
        <f>'Base Fleet Plan'!X64+'Base Fleet Plan'!X77-X24</f>
        <v>228</v>
      </c>
      <c r="Y37" s="1">
        <f>'Base Fleet Plan'!Y64+'Base Fleet Plan'!Y77-Y24</f>
        <v>222</v>
      </c>
      <c r="Z37" s="1">
        <f>'Base Fleet Plan'!Z64+'Base Fleet Plan'!Z77-Z24</f>
        <v>210</v>
      </c>
      <c r="AA37" s="1">
        <f>'Base Fleet Plan'!AA64+'Base Fleet Plan'!AA77-AA24</f>
        <v>198</v>
      </c>
      <c r="AB37" s="1">
        <f>'Base Fleet Plan'!AB64+'Base Fleet Plan'!AB77-AB24</f>
        <v>185</v>
      </c>
      <c r="AC37" s="1">
        <f>'Base Fleet Plan'!AC64+'Base Fleet Plan'!AC77-AC24</f>
        <v>191</v>
      </c>
      <c r="AD37" s="1">
        <f>'Base Fleet Plan'!AD64+'Base Fleet Plan'!AD77-AD24</f>
        <v>176</v>
      </c>
      <c r="AE37" s="1">
        <f>'Base Fleet Plan'!AE64+'Base Fleet Plan'!AE77-AE24</f>
        <v>149</v>
      </c>
      <c r="AF37" s="1">
        <f>'Base Fleet Plan'!AF64+'Base Fleet Plan'!AF77-AF24</f>
        <v>122</v>
      </c>
      <c r="AG37" s="1">
        <f>'Base Fleet Plan'!AG64+'Base Fleet Plan'!AG77-AG24</f>
        <v>81</v>
      </c>
      <c r="AH37" s="1">
        <f>'Base Fleet Plan'!AH64+'Base Fleet Plan'!AH77-AH24</f>
        <v>41</v>
      </c>
      <c r="AI37" s="1">
        <f>'Base Fleet Plan'!AI64+'Base Fleet Plan'!AI77-AI24</f>
        <v>0</v>
      </c>
      <c r="AJ37" s="1">
        <f>'Base Fleet Plan'!AJ64+'Base Fleet Plan'!AJ77-AJ24</f>
        <v>0</v>
      </c>
      <c r="AK37" s="1">
        <f>'Base Fleet Plan'!AK64+'Base Fleet Plan'!AK77-AK24</f>
        <v>0</v>
      </c>
      <c r="AL37" s="1">
        <f>'Base Fleet Plan'!AL64+'Base Fleet Plan'!AL77-AL24</f>
        <v>0</v>
      </c>
      <c r="AM37" s="1">
        <f>'Base Fleet Plan'!AM64+'Base Fleet Plan'!AM77-AM24</f>
        <v>0</v>
      </c>
      <c r="AN37" s="1">
        <f>'Base Fleet Plan'!AN64+'Base Fleet Plan'!AN77-AN24</f>
        <v>0</v>
      </c>
      <c r="AO37" s="1">
        <f>'Base Fleet Plan'!AO64+'Base Fleet Plan'!AO77-AO24</f>
        <v>0</v>
      </c>
      <c r="AP37" s="1">
        <f>'Base Fleet Plan'!AP64+'Base Fleet Plan'!AP77-AP24</f>
        <v>0</v>
      </c>
      <c r="AQ37" s="1">
        <f>'Base Fleet Plan'!AQ64+'Base Fleet Plan'!AQ77-AQ24</f>
        <v>0</v>
      </c>
      <c r="AR37" s="1">
        <f>'Base Fleet Plan'!AR64+'Base Fleet Plan'!AR77-AR24</f>
        <v>0</v>
      </c>
      <c r="AS37" s="1">
        <f>'Base Fleet Plan'!AS64+'Base Fleet Plan'!AS77-AS24</f>
        <v>0</v>
      </c>
      <c r="AT37" s="1">
        <f>'Base Fleet Plan'!AT64+'Base Fleet Plan'!AT77-AT24</f>
        <v>0</v>
      </c>
      <c r="AU37" s="1">
        <f>'Base Fleet Plan'!AU64+'Base Fleet Plan'!AU77-AU24</f>
        <v>0</v>
      </c>
      <c r="AV37" s="16"/>
    </row>
    <row r="38" spans="4:48">
      <c r="H38" s="17"/>
      <c r="AV38" s="16"/>
    </row>
    <row r="39" spans="4:48">
      <c r="D39" s="1" t="s">
        <v>196</v>
      </c>
      <c r="F39" s="65" t="s">
        <v>169</v>
      </c>
      <c r="H39" s="17"/>
      <c r="I39" s="50">
        <f>SUM(I28:I37)</f>
        <v>2233</v>
      </c>
      <c r="J39" s="50">
        <f t="shared" ref="J39:AU39" si="7">SUM(J28:J37)</f>
        <v>2255</v>
      </c>
      <c r="K39" s="50">
        <f t="shared" si="7"/>
        <v>2276</v>
      </c>
      <c r="L39" s="50">
        <f t="shared" si="7"/>
        <v>2297</v>
      </c>
      <c r="M39" s="50">
        <f t="shared" si="7"/>
        <v>2315</v>
      </c>
      <c r="N39" s="50">
        <f t="shared" si="7"/>
        <v>2326</v>
      </c>
      <c r="O39" s="50">
        <f t="shared" si="7"/>
        <v>2331</v>
      </c>
      <c r="P39" s="50">
        <f t="shared" si="7"/>
        <v>2330</v>
      </c>
      <c r="Q39" s="50">
        <f t="shared" si="7"/>
        <v>2317</v>
      </c>
      <c r="R39" s="50">
        <f t="shared" si="7"/>
        <v>2292</v>
      </c>
      <c r="S39" s="50">
        <f t="shared" si="7"/>
        <v>2254</v>
      </c>
      <c r="T39" s="50">
        <f t="shared" si="7"/>
        <v>2197</v>
      </c>
      <c r="U39" s="50">
        <f t="shared" si="7"/>
        <v>2129</v>
      </c>
      <c r="V39" s="50">
        <f t="shared" si="7"/>
        <v>2034</v>
      </c>
      <c r="W39" s="50">
        <f t="shared" si="7"/>
        <v>1915</v>
      </c>
      <c r="X39" s="50">
        <f t="shared" si="7"/>
        <v>1762</v>
      </c>
      <c r="Y39" s="50">
        <f t="shared" si="7"/>
        <v>1575</v>
      </c>
      <c r="Z39" s="50">
        <f t="shared" si="7"/>
        <v>1353</v>
      </c>
      <c r="AA39" s="50">
        <f t="shared" si="7"/>
        <v>1143</v>
      </c>
      <c r="AB39" s="50">
        <f t="shared" si="7"/>
        <v>945</v>
      </c>
      <c r="AC39" s="50">
        <f t="shared" si="7"/>
        <v>760</v>
      </c>
      <c r="AD39" s="50">
        <f t="shared" si="7"/>
        <v>569</v>
      </c>
      <c r="AE39" s="50">
        <f t="shared" si="7"/>
        <v>393</v>
      </c>
      <c r="AF39" s="50">
        <f t="shared" si="7"/>
        <v>244</v>
      </c>
      <c r="AG39" s="50">
        <f t="shared" si="7"/>
        <v>122</v>
      </c>
      <c r="AH39" s="50">
        <f t="shared" si="7"/>
        <v>41</v>
      </c>
      <c r="AI39" s="50">
        <f t="shared" si="7"/>
        <v>0</v>
      </c>
      <c r="AJ39" s="50">
        <f t="shared" si="7"/>
        <v>0</v>
      </c>
      <c r="AK39" s="50">
        <f t="shared" si="7"/>
        <v>0</v>
      </c>
      <c r="AL39" s="50">
        <f t="shared" si="7"/>
        <v>0</v>
      </c>
      <c r="AM39" s="50">
        <f t="shared" si="7"/>
        <v>0</v>
      </c>
      <c r="AN39" s="50">
        <f t="shared" si="7"/>
        <v>0</v>
      </c>
      <c r="AO39" s="50">
        <f t="shared" si="7"/>
        <v>0</v>
      </c>
      <c r="AP39" s="50">
        <f t="shared" si="7"/>
        <v>0</v>
      </c>
      <c r="AQ39" s="50">
        <f t="shared" si="7"/>
        <v>0</v>
      </c>
      <c r="AR39" s="50">
        <f t="shared" si="7"/>
        <v>0</v>
      </c>
      <c r="AS39" s="50">
        <f t="shared" si="7"/>
        <v>0</v>
      </c>
      <c r="AT39" s="50">
        <f t="shared" si="7"/>
        <v>0</v>
      </c>
      <c r="AU39" s="50">
        <f t="shared" si="7"/>
        <v>0</v>
      </c>
      <c r="AV39" s="16"/>
    </row>
    <row r="40" spans="4:48">
      <c r="H40" s="17"/>
      <c r="AV40" s="16"/>
    </row>
    <row r="41" spans="4:48">
      <c r="D41" s="58" t="s">
        <v>75</v>
      </c>
      <c r="E41" s="57"/>
      <c r="F41" s="59" t="s">
        <v>150</v>
      </c>
      <c r="H41" s="17"/>
      <c r="AV41" s="16"/>
    </row>
    <row r="42" spans="4:48">
      <c r="D42" s="6"/>
      <c r="E42" s="53"/>
      <c r="F42" s="35"/>
      <c r="H42" s="17"/>
      <c r="AV42" s="16"/>
    </row>
    <row r="43" spans="4:48">
      <c r="D43" s="1" t="s">
        <v>293</v>
      </c>
      <c r="E43" s="1"/>
      <c r="F43" s="4" t="s">
        <v>169</v>
      </c>
      <c r="H43" s="17"/>
      <c r="I43" s="1">
        <f>ROUND(I$9*'Base Fleet Plan'!I$115,0)</f>
        <v>0</v>
      </c>
      <c r="J43" s="1">
        <f>ROUND(J$9*'Base Fleet Plan'!J$115,0)</f>
        <v>0</v>
      </c>
      <c r="K43" s="1">
        <f>ROUND(K$9*'Base Fleet Plan'!K$115,0)</f>
        <v>3</v>
      </c>
      <c r="L43" s="1">
        <f>ROUND(L$9*'Base Fleet Plan'!L$115,0)</f>
        <v>3</v>
      </c>
      <c r="M43" s="1">
        <f>ROUND(M$9*'Base Fleet Plan'!M$115,0)</f>
        <v>7</v>
      </c>
      <c r="N43" s="1">
        <f>ROUND(N$9*'Base Fleet Plan'!N$115,0)</f>
        <v>17</v>
      </c>
      <c r="O43" s="1">
        <f>ROUND(O$9*'Base Fleet Plan'!O$115,0)</f>
        <v>25</v>
      </c>
      <c r="P43" s="1">
        <f>ROUND(P$9*'Base Fleet Plan'!P$115,0)</f>
        <v>33</v>
      </c>
      <c r="Q43" s="1">
        <f>ROUND(Q$9*'Base Fleet Plan'!Q$115,0)</f>
        <v>50</v>
      </c>
      <c r="R43" s="1">
        <f>ROUND(R$9*'Base Fleet Plan'!R$115,0)</f>
        <v>66</v>
      </c>
      <c r="S43" s="1">
        <f>ROUND(S$9*'Base Fleet Plan'!S$115,0)</f>
        <v>83</v>
      </c>
      <c r="T43" s="1">
        <f>ROUND(T$9*'Base Fleet Plan'!T$115,0)</f>
        <v>108</v>
      </c>
      <c r="U43" s="1">
        <f>ROUND(U$9*'Base Fleet Plan'!U$115,0)</f>
        <v>127</v>
      </c>
      <c r="V43" s="1">
        <f>ROUND(V$9*'Base Fleet Plan'!V$115,0)</f>
        <v>164</v>
      </c>
      <c r="W43" s="1">
        <f>ROUND(W$9*'Base Fleet Plan'!W$115,0)</f>
        <v>200</v>
      </c>
      <c r="X43" s="1">
        <f>ROUND(X$9*'Base Fleet Plan'!X$115,0)</f>
        <v>255</v>
      </c>
      <c r="Y43" s="1">
        <f>ROUND(Y$9*'Base Fleet Plan'!Y$115,0)</f>
        <v>310</v>
      </c>
      <c r="Z43" s="1">
        <f>ROUND(Z$9*'Base Fleet Plan'!Z$115,0)</f>
        <v>366</v>
      </c>
      <c r="AA43" s="1">
        <f>ROUND(AA$9*'Base Fleet Plan'!AA$115,0)</f>
        <v>367</v>
      </c>
      <c r="AB43" s="1">
        <f>ROUND(AB$9*'Base Fleet Plan'!AB$115,0)</f>
        <v>366</v>
      </c>
      <c r="AC43" s="1">
        <f>ROUND(AC$9*'Base Fleet Plan'!AC$115,0)</f>
        <v>368</v>
      </c>
      <c r="AD43" s="1">
        <f>ROUND(AD$9*'Base Fleet Plan'!AD$115,0)</f>
        <v>398</v>
      </c>
      <c r="AE43" s="1">
        <f>ROUND(AE$9*'Base Fleet Plan'!AE$115,0)</f>
        <v>399</v>
      </c>
      <c r="AF43" s="1">
        <f>ROUND(AF$9*'Base Fleet Plan'!AF$115,0)</f>
        <v>401</v>
      </c>
      <c r="AG43" s="1">
        <f>ROUND(AG$9*'Base Fleet Plan'!AG$115,0)</f>
        <v>402</v>
      </c>
      <c r="AH43" s="1">
        <f>ROUND(AH$9*'Base Fleet Plan'!AH$115,0)</f>
        <v>402</v>
      </c>
      <c r="AI43" s="1">
        <f>ROUND(AI$9*'Base Fleet Plan'!AI$115,0)</f>
        <v>403</v>
      </c>
      <c r="AJ43" s="1">
        <f>ROUND(AJ$9*'Base Fleet Plan'!AJ$115,0)</f>
        <v>405</v>
      </c>
      <c r="AK43" s="1">
        <f>ROUND(AK$9*'Base Fleet Plan'!AK$115,0)</f>
        <v>406</v>
      </c>
      <c r="AL43" s="1">
        <f>ROUND(AL$9*'Base Fleet Plan'!AL$115,0)</f>
        <v>405</v>
      </c>
      <c r="AM43" s="1">
        <f>ROUND(AM$9*'Base Fleet Plan'!AM$115,0)</f>
        <v>408</v>
      </c>
      <c r="AN43" s="1">
        <f>ROUND(AN$9*'Base Fleet Plan'!AN$115,0)</f>
        <v>438</v>
      </c>
      <c r="AO43" s="1">
        <f>ROUND(AO$9*'Base Fleet Plan'!AO$115,0)</f>
        <v>440</v>
      </c>
      <c r="AP43" s="1">
        <f>ROUND(AP$9*'Base Fleet Plan'!AP$115,0)</f>
        <v>442</v>
      </c>
      <c r="AQ43" s="1">
        <f>ROUND(AQ$9*'Base Fleet Plan'!AQ$115,0)</f>
        <v>444</v>
      </c>
      <c r="AR43" s="1">
        <f>ROUND(AR$9*'Base Fleet Plan'!AR$115,0)</f>
        <v>444</v>
      </c>
      <c r="AS43" s="1">
        <f>ROUND(AS$9*'Base Fleet Plan'!AS$115,0)</f>
        <v>445</v>
      </c>
      <c r="AT43" s="1">
        <f>ROUND(AT$9*'Base Fleet Plan'!AT$115,0)</f>
        <v>448</v>
      </c>
      <c r="AU43" s="1">
        <f>ROUND(AU$9*'Base Fleet Plan'!AU$115,0)</f>
        <v>449</v>
      </c>
      <c r="AV43" s="16"/>
    </row>
    <row r="44" spans="4:48">
      <c r="D44" s="6"/>
      <c r="E44" s="53"/>
      <c r="F44" s="35"/>
      <c r="H44" s="17"/>
      <c r="AV44" s="16"/>
    </row>
    <row r="45" spans="4:48">
      <c r="D45" s="1" t="s">
        <v>294</v>
      </c>
      <c r="E45" s="1"/>
      <c r="F45" s="4" t="s">
        <v>169</v>
      </c>
      <c r="H45" s="17"/>
      <c r="I45" s="63">
        <f>I43+H54</f>
        <v>0</v>
      </c>
      <c r="J45" s="50">
        <f>J43</f>
        <v>0</v>
      </c>
      <c r="K45" s="50">
        <f t="shared" ref="K45:O45" si="8">K43</f>
        <v>3</v>
      </c>
      <c r="L45" s="50">
        <f t="shared" si="8"/>
        <v>3</v>
      </c>
      <c r="M45" s="50">
        <f t="shared" si="8"/>
        <v>7</v>
      </c>
      <c r="N45" s="50">
        <f t="shared" si="8"/>
        <v>17</v>
      </c>
      <c r="O45" s="50">
        <f t="shared" si="8"/>
        <v>25</v>
      </c>
      <c r="P45" s="50">
        <f>P43</f>
        <v>33</v>
      </c>
      <c r="Q45" s="50">
        <f>Q43</f>
        <v>50</v>
      </c>
      <c r="R45" s="50">
        <f t="shared" ref="R45:V45" si="9">R43</f>
        <v>66</v>
      </c>
      <c r="S45" s="50">
        <f t="shared" si="9"/>
        <v>83</v>
      </c>
      <c r="T45" s="50">
        <f t="shared" si="9"/>
        <v>108</v>
      </c>
      <c r="U45" s="50">
        <f t="shared" si="9"/>
        <v>127</v>
      </c>
      <c r="V45" s="50">
        <f t="shared" si="9"/>
        <v>164</v>
      </c>
      <c r="W45" s="50">
        <f>W43</f>
        <v>200</v>
      </c>
      <c r="X45" s="50">
        <f t="shared" ref="X45:AU45" si="10">X43</f>
        <v>255</v>
      </c>
      <c r="Y45" s="50">
        <f t="shared" si="10"/>
        <v>310</v>
      </c>
      <c r="Z45" s="50">
        <f t="shared" si="10"/>
        <v>366</v>
      </c>
      <c r="AA45" s="50">
        <f t="shared" si="10"/>
        <v>367</v>
      </c>
      <c r="AB45" s="50">
        <f t="shared" si="10"/>
        <v>366</v>
      </c>
      <c r="AC45" s="50">
        <f t="shared" si="10"/>
        <v>368</v>
      </c>
      <c r="AD45" s="50">
        <f t="shared" si="10"/>
        <v>398</v>
      </c>
      <c r="AE45" s="50">
        <f t="shared" si="10"/>
        <v>399</v>
      </c>
      <c r="AF45" s="50">
        <f t="shared" si="10"/>
        <v>401</v>
      </c>
      <c r="AG45" s="50">
        <f t="shared" si="10"/>
        <v>402</v>
      </c>
      <c r="AH45" s="50">
        <f t="shared" si="10"/>
        <v>402</v>
      </c>
      <c r="AI45" s="50">
        <f t="shared" si="10"/>
        <v>403</v>
      </c>
      <c r="AJ45" s="50">
        <f t="shared" si="10"/>
        <v>405</v>
      </c>
      <c r="AK45" s="50">
        <f t="shared" si="10"/>
        <v>406</v>
      </c>
      <c r="AL45" s="50">
        <f t="shared" si="10"/>
        <v>405</v>
      </c>
      <c r="AM45" s="50">
        <f t="shared" si="10"/>
        <v>408</v>
      </c>
      <c r="AN45" s="50">
        <f t="shared" si="10"/>
        <v>438</v>
      </c>
      <c r="AO45" s="50">
        <f t="shared" si="10"/>
        <v>440</v>
      </c>
      <c r="AP45" s="50">
        <f t="shared" si="10"/>
        <v>442</v>
      </c>
      <c r="AQ45" s="50">
        <f t="shared" si="10"/>
        <v>444</v>
      </c>
      <c r="AR45" s="50">
        <f t="shared" si="10"/>
        <v>444</v>
      </c>
      <c r="AS45" s="50">
        <f t="shared" si="10"/>
        <v>445</v>
      </c>
      <c r="AT45" s="50">
        <f t="shared" si="10"/>
        <v>448</v>
      </c>
      <c r="AU45" s="50">
        <f t="shared" si="10"/>
        <v>449</v>
      </c>
      <c r="AV45" s="16"/>
    </row>
    <row r="46" spans="4:48">
      <c r="D46" s="1" t="s">
        <v>295</v>
      </c>
      <c r="E46" s="1"/>
      <c r="F46" s="4" t="s">
        <v>169</v>
      </c>
      <c r="H46" s="17"/>
      <c r="I46" s="63">
        <v>0</v>
      </c>
      <c r="J46" s="50">
        <f>I45</f>
        <v>0</v>
      </c>
      <c r="K46" s="50">
        <f t="shared" ref="K46:O46" si="11">J45</f>
        <v>0</v>
      </c>
      <c r="L46" s="50">
        <f t="shared" si="11"/>
        <v>3</v>
      </c>
      <c r="M46" s="50">
        <f t="shared" si="11"/>
        <v>3</v>
      </c>
      <c r="N46" s="50">
        <f t="shared" si="11"/>
        <v>7</v>
      </c>
      <c r="O46" s="50">
        <f t="shared" si="11"/>
        <v>17</v>
      </c>
      <c r="P46" s="50">
        <f>O45</f>
        <v>25</v>
      </c>
      <c r="Q46" s="50">
        <f>P45</f>
        <v>33</v>
      </c>
      <c r="R46" s="50">
        <f t="shared" ref="R46:V46" si="12">Q45</f>
        <v>50</v>
      </c>
      <c r="S46" s="50">
        <f t="shared" si="12"/>
        <v>66</v>
      </c>
      <c r="T46" s="50">
        <f t="shared" si="12"/>
        <v>83</v>
      </c>
      <c r="U46" s="50">
        <f t="shared" si="12"/>
        <v>108</v>
      </c>
      <c r="V46" s="50">
        <f t="shared" si="12"/>
        <v>127</v>
      </c>
      <c r="W46" s="50">
        <f>V45</f>
        <v>164</v>
      </c>
      <c r="X46" s="50">
        <f t="shared" ref="X46:AM54" si="13">W45</f>
        <v>200</v>
      </c>
      <c r="Y46" s="50">
        <f t="shared" si="13"/>
        <v>255</v>
      </c>
      <c r="Z46" s="50">
        <f t="shared" si="13"/>
        <v>310</v>
      </c>
      <c r="AA46" s="50">
        <f t="shared" si="13"/>
        <v>366</v>
      </c>
      <c r="AB46" s="50">
        <f t="shared" si="13"/>
        <v>367</v>
      </c>
      <c r="AC46" s="50">
        <f t="shared" si="13"/>
        <v>366</v>
      </c>
      <c r="AD46" s="50">
        <f t="shared" si="13"/>
        <v>368</v>
      </c>
      <c r="AE46" s="50">
        <f t="shared" si="13"/>
        <v>398</v>
      </c>
      <c r="AF46" s="50">
        <f t="shared" si="13"/>
        <v>399</v>
      </c>
      <c r="AG46" s="50">
        <f t="shared" si="13"/>
        <v>401</v>
      </c>
      <c r="AH46" s="50">
        <f t="shared" si="13"/>
        <v>402</v>
      </c>
      <c r="AI46" s="50">
        <f t="shared" si="13"/>
        <v>402</v>
      </c>
      <c r="AJ46" s="50">
        <f t="shared" si="13"/>
        <v>403</v>
      </c>
      <c r="AK46" s="50">
        <f t="shared" si="13"/>
        <v>405</v>
      </c>
      <c r="AL46" s="50">
        <f t="shared" si="13"/>
        <v>406</v>
      </c>
      <c r="AM46" s="50">
        <f t="shared" si="13"/>
        <v>405</v>
      </c>
      <c r="AN46" s="50">
        <f t="shared" ref="AN46:AU54" si="14">AM45</f>
        <v>408</v>
      </c>
      <c r="AO46" s="50">
        <f t="shared" si="14"/>
        <v>438</v>
      </c>
      <c r="AP46" s="50">
        <f t="shared" si="14"/>
        <v>440</v>
      </c>
      <c r="AQ46" s="50">
        <f t="shared" si="14"/>
        <v>442</v>
      </c>
      <c r="AR46" s="50">
        <f t="shared" si="14"/>
        <v>444</v>
      </c>
      <c r="AS46" s="50">
        <f t="shared" si="14"/>
        <v>444</v>
      </c>
      <c r="AT46" s="50">
        <f t="shared" si="14"/>
        <v>445</v>
      </c>
      <c r="AU46" s="50">
        <f t="shared" si="14"/>
        <v>448</v>
      </c>
      <c r="AV46" s="16"/>
    </row>
    <row r="47" spans="4:48">
      <c r="D47" s="1" t="s">
        <v>296</v>
      </c>
      <c r="E47" s="1"/>
      <c r="F47" s="4" t="s">
        <v>169</v>
      </c>
      <c r="H47" s="17"/>
      <c r="I47" s="63">
        <v>0</v>
      </c>
      <c r="J47" s="50">
        <f t="shared" ref="J47:Y54" si="15">I46</f>
        <v>0</v>
      </c>
      <c r="K47" s="50">
        <f t="shared" si="15"/>
        <v>0</v>
      </c>
      <c r="L47" s="50">
        <f t="shared" si="15"/>
        <v>0</v>
      </c>
      <c r="M47" s="50">
        <f t="shared" si="15"/>
        <v>3</v>
      </c>
      <c r="N47" s="50">
        <f t="shared" si="15"/>
        <v>3</v>
      </c>
      <c r="O47" s="50">
        <f t="shared" si="15"/>
        <v>7</v>
      </c>
      <c r="P47" s="50">
        <f t="shared" si="15"/>
        <v>17</v>
      </c>
      <c r="Q47" s="50">
        <f t="shared" si="15"/>
        <v>25</v>
      </c>
      <c r="R47" s="50">
        <f t="shared" si="15"/>
        <v>33</v>
      </c>
      <c r="S47" s="50">
        <f t="shared" si="15"/>
        <v>50</v>
      </c>
      <c r="T47" s="50">
        <f t="shared" si="15"/>
        <v>66</v>
      </c>
      <c r="U47" s="50">
        <f t="shared" si="15"/>
        <v>83</v>
      </c>
      <c r="V47" s="50">
        <f t="shared" si="15"/>
        <v>108</v>
      </c>
      <c r="W47" s="50">
        <f t="shared" si="15"/>
        <v>127</v>
      </c>
      <c r="X47" s="50">
        <f t="shared" si="15"/>
        <v>164</v>
      </c>
      <c r="Y47" s="50">
        <f t="shared" si="15"/>
        <v>200</v>
      </c>
      <c r="Z47" s="50">
        <f t="shared" si="13"/>
        <v>255</v>
      </c>
      <c r="AA47" s="50">
        <f t="shared" si="13"/>
        <v>310</v>
      </c>
      <c r="AB47" s="50">
        <f t="shared" si="13"/>
        <v>366</v>
      </c>
      <c r="AC47" s="50">
        <f t="shared" si="13"/>
        <v>367</v>
      </c>
      <c r="AD47" s="50">
        <f t="shared" si="13"/>
        <v>366</v>
      </c>
      <c r="AE47" s="50">
        <f t="shared" si="13"/>
        <v>368</v>
      </c>
      <c r="AF47" s="50">
        <f t="shared" si="13"/>
        <v>398</v>
      </c>
      <c r="AG47" s="50">
        <f t="shared" si="13"/>
        <v>399</v>
      </c>
      <c r="AH47" s="50">
        <f t="shared" si="13"/>
        <v>401</v>
      </c>
      <c r="AI47" s="50">
        <f t="shared" si="13"/>
        <v>402</v>
      </c>
      <c r="AJ47" s="50">
        <f t="shared" si="13"/>
        <v>402</v>
      </c>
      <c r="AK47" s="50">
        <f t="shared" si="13"/>
        <v>403</v>
      </c>
      <c r="AL47" s="50">
        <f t="shared" si="13"/>
        <v>405</v>
      </c>
      <c r="AM47" s="50">
        <f t="shared" si="13"/>
        <v>406</v>
      </c>
      <c r="AN47" s="50">
        <f t="shared" si="14"/>
        <v>405</v>
      </c>
      <c r="AO47" s="50">
        <f t="shared" si="14"/>
        <v>408</v>
      </c>
      <c r="AP47" s="50">
        <f t="shared" si="14"/>
        <v>438</v>
      </c>
      <c r="AQ47" s="50">
        <f t="shared" si="14"/>
        <v>440</v>
      </c>
      <c r="AR47" s="50">
        <f t="shared" si="14"/>
        <v>442</v>
      </c>
      <c r="AS47" s="50">
        <f t="shared" si="14"/>
        <v>444</v>
      </c>
      <c r="AT47" s="50">
        <f t="shared" si="14"/>
        <v>444</v>
      </c>
      <c r="AU47" s="50">
        <f t="shared" si="14"/>
        <v>445</v>
      </c>
      <c r="AV47" s="16"/>
    </row>
    <row r="48" spans="4:48">
      <c r="D48" s="1" t="s">
        <v>297</v>
      </c>
      <c r="E48" s="1"/>
      <c r="F48" s="4" t="s">
        <v>169</v>
      </c>
      <c r="H48" s="17"/>
      <c r="I48" s="63">
        <v>0</v>
      </c>
      <c r="J48" s="50">
        <f t="shared" si="15"/>
        <v>0</v>
      </c>
      <c r="K48" s="50">
        <f t="shared" si="15"/>
        <v>0</v>
      </c>
      <c r="L48" s="50">
        <f t="shared" si="15"/>
        <v>0</v>
      </c>
      <c r="M48" s="50">
        <f t="shared" si="15"/>
        <v>0</v>
      </c>
      <c r="N48" s="50">
        <f t="shared" si="15"/>
        <v>3</v>
      </c>
      <c r="O48" s="50">
        <f t="shared" si="15"/>
        <v>3</v>
      </c>
      <c r="P48" s="50">
        <f t="shared" si="15"/>
        <v>7</v>
      </c>
      <c r="Q48" s="50">
        <f t="shared" si="15"/>
        <v>17</v>
      </c>
      <c r="R48" s="50">
        <f t="shared" si="15"/>
        <v>25</v>
      </c>
      <c r="S48" s="50">
        <f t="shared" si="15"/>
        <v>33</v>
      </c>
      <c r="T48" s="50">
        <f t="shared" si="15"/>
        <v>50</v>
      </c>
      <c r="U48" s="50">
        <f t="shared" si="15"/>
        <v>66</v>
      </c>
      <c r="V48" s="50">
        <f t="shared" si="15"/>
        <v>83</v>
      </c>
      <c r="W48" s="50">
        <f t="shared" si="15"/>
        <v>108</v>
      </c>
      <c r="X48" s="50">
        <f t="shared" si="15"/>
        <v>127</v>
      </c>
      <c r="Y48" s="50">
        <f t="shared" si="15"/>
        <v>164</v>
      </c>
      <c r="Z48" s="50">
        <f t="shared" si="13"/>
        <v>200</v>
      </c>
      <c r="AA48" s="50">
        <f t="shared" si="13"/>
        <v>255</v>
      </c>
      <c r="AB48" s="50">
        <f t="shared" si="13"/>
        <v>310</v>
      </c>
      <c r="AC48" s="50">
        <f t="shared" si="13"/>
        <v>366</v>
      </c>
      <c r="AD48" s="50">
        <f t="shared" si="13"/>
        <v>367</v>
      </c>
      <c r="AE48" s="50">
        <f t="shared" si="13"/>
        <v>366</v>
      </c>
      <c r="AF48" s="50">
        <f t="shared" si="13"/>
        <v>368</v>
      </c>
      <c r="AG48" s="50">
        <f t="shared" si="13"/>
        <v>398</v>
      </c>
      <c r="AH48" s="50">
        <f t="shared" si="13"/>
        <v>399</v>
      </c>
      <c r="AI48" s="50">
        <f t="shared" si="13"/>
        <v>401</v>
      </c>
      <c r="AJ48" s="50">
        <f t="shared" si="13"/>
        <v>402</v>
      </c>
      <c r="AK48" s="50">
        <f t="shared" si="13"/>
        <v>402</v>
      </c>
      <c r="AL48" s="50">
        <f t="shared" si="13"/>
        <v>403</v>
      </c>
      <c r="AM48" s="50">
        <f t="shared" si="13"/>
        <v>405</v>
      </c>
      <c r="AN48" s="50">
        <f t="shared" si="14"/>
        <v>406</v>
      </c>
      <c r="AO48" s="50">
        <f t="shared" si="14"/>
        <v>405</v>
      </c>
      <c r="AP48" s="50">
        <f t="shared" si="14"/>
        <v>408</v>
      </c>
      <c r="AQ48" s="50">
        <f t="shared" si="14"/>
        <v>438</v>
      </c>
      <c r="AR48" s="50">
        <f t="shared" si="14"/>
        <v>440</v>
      </c>
      <c r="AS48" s="50">
        <f t="shared" si="14"/>
        <v>442</v>
      </c>
      <c r="AT48" s="50">
        <f t="shared" si="14"/>
        <v>444</v>
      </c>
      <c r="AU48" s="50">
        <f t="shared" si="14"/>
        <v>444</v>
      </c>
      <c r="AV48" s="16"/>
    </row>
    <row r="49" spans="4:48">
      <c r="D49" s="1" t="s">
        <v>298</v>
      </c>
      <c r="E49" s="1"/>
      <c r="F49" s="4" t="s">
        <v>169</v>
      </c>
      <c r="H49" s="17"/>
      <c r="I49" s="63">
        <v>0</v>
      </c>
      <c r="J49" s="50">
        <f t="shared" si="15"/>
        <v>0</v>
      </c>
      <c r="K49" s="50">
        <f t="shared" si="15"/>
        <v>0</v>
      </c>
      <c r="L49" s="50">
        <f t="shared" si="15"/>
        <v>0</v>
      </c>
      <c r="M49" s="50">
        <f t="shared" si="15"/>
        <v>0</v>
      </c>
      <c r="N49" s="50">
        <f t="shared" si="15"/>
        <v>0</v>
      </c>
      <c r="O49" s="50">
        <f t="shared" si="15"/>
        <v>3</v>
      </c>
      <c r="P49" s="50">
        <f t="shared" si="15"/>
        <v>3</v>
      </c>
      <c r="Q49" s="50">
        <f t="shared" si="15"/>
        <v>7</v>
      </c>
      <c r="R49" s="50">
        <f t="shared" si="15"/>
        <v>17</v>
      </c>
      <c r="S49" s="50">
        <f t="shared" si="15"/>
        <v>25</v>
      </c>
      <c r="T49" s="50">
        <f t="shared" si="15"/>
        <v>33</v>
      </c>
      <c r="U49" s="50">
        <f t="shared" si="15"/>
        <v>50</v>
      </c>
      <c r="V49" s="50">
        <f t="shared" si="15"/>
        <v>66</v>
      </c>
      <c r="W49" s="50">
        <f t="shared" si="15"/>
        <v>83</v>
      </c>
      <c r="X49" s="50">
        <f t="shared" si="15"/>
        <v>108</v>
      </c>
      <c r="Y49" s="50">
        <f t="shared" si="15"/>
        <v>127</v>
      </c>
      <c r="Z49" s="50">
        <f t="shared" si="13"/>
        <v>164</v>
      </c>
      <c r="AA49" s="50">
        <f t="shared" si="13"/>
        <v>200</v>
      </c>
      <c r="AB49" s="50">
        <f t="shared" si="13"/>
        <v>255</v>
      </c>
      <c r="AC49" s="50">
        <f t="shared" si="13"/>
        <v>310</v>
      </c>
      <c r="AD49" s="50">
        <f t="shared" si="13"/>
        <v>366</v>
      </c>
      <c r="AE49" s="50">
        <f t="shared" si="13"/>
        <v>367</v>
      </c>
      <c r="AF49" s="50">
        <f t="shared" si="13"/>
        <v>366</v>
      </c>
      <c r="AG49" s="50">
        <f t="shared" si="13"/>
        <v>368</v>
      </c>
      <c r="AH49" s="50">
        <f t="shared" si="13"/>
        <v>398</v>
      </c>
      <c r="AI49" s="50">
        <f t="shared" si="13"/>
        <v>399</v>
      </c>
      <c r="AJ49" s="50">
        <f t="shared" si="13"/>
        <v>401</v>
      </c>
      <c r="AK49" s="50">
        <f t="shared" si="13"/>
        <v>402</v>
      </c>
      <c r="AL49" s="50">
        <f t="shared" si="13"/>
        <v>402</v>
      </c>
      <c r="AM49" s="50">
        <f t="shared" si="13"/>
        <v>403</v>
      </c>
      <c r="AN49" s="50">
        <f t="shared" si="14"/>
        <v>405</v>
      </c>
      <c r="AO49" s="50">
        <f t="shared" si="14"/>
        <v>406</v>
      </c>
      <c r="AP49" s="50">
        <f t="shared" si="14"/>
        <v>405</v>
      </c>
      <c r="AQ49" s="50">
        <f t="shared" si="14"/>
        <v>408</v>
      </c>
      <c r="AR49" s="50">
        <f t="shared" si="14"/>
        <v>438</v>
      </c>
      <c r="AS49" s="50">
        <f t="shared" si="14"/>
        <v>440</v>
      </c>
      <c r="AT49" s="50">
        <f t="shared" si="14"/>
        <v>442</v>
      </c>
      <c r="AU49" s="50">
        <f t="shared" si="14"/>
        <v>444</v>
      </c>
      <c r="AV49" s="16"/>
    </row>
    <row r="50" spans="4:48">
      <c r="D50" s="1" t="s">
        <v>299</v>
      </c>
      <c r="E50" s="1"/>
      <c r="F50" s="4" t="s">
        <v>169</v>
      </c>
      <c r="H50" s="17"/>
      <c r="I50" s="63">
        <v>0</v>
      </c>
      <c r="J50" s="50">
        <f t="shared" si="15"/>
        <v>0</v>
      </c>
      <c r="K50" s="50">
        <f t="shared" si="15"/>
        <v>0</v>
      </c>
      <c r="L50" s="50">
        <f t="shared" si="15"/>
        <v>0</v>
      </c>
      <c r="M50" s="50">
        <f t="shared" si="15"/>
        <v>0</v>
      </c>
      <c r="N50" s="50">
        <f t="shared" si="15"/>
        <v>0</v>
      </c>
      <c r="O50" s="50">
        <f t="shared" si="15"/>
        <v>0</v>
      </c>
      <c r="P50" s="50">
        <f t="shared" si="15"/>
        <v>3</v>
      </c>
      <c r="Q50" s="50">
        <f t="shared" si="15"/>
        <v>3</v>
      </c>
      <c r="R50" s="50">
        <f t="shared" si="15"/>
        <v>7</v>
      </c>
      <c r="S50" s="50">
        <f t="shared" si="15"/>
        <v>17</v>
      </c>
      <c r="T50" s="50">
        <f t="shared" si="15"/>
        <v>25</v>
      </c>
      <c r="U50" s="50">
        <f t="shared" si="15"/>
        <v>33</v>
      </c>
      <c r="V50" s="50">
        <f t="shared" si="15"/>
        <v>50</v>
      </c>
      <c r="W50" s="50">
        <f t="shared" si="15"/>
        <v>66</v>
      </c>
      <c r="X50" s="50">
        <f t="shared" si="15"/>
        <v>83</v>
      </c>
      <c r="Y50" s="50">
        <f t="shared" si="15"/>
        <v>108</v>
      </c>
      <c r="Z50" s="50">
        <f t="shared" si="13"/>
        <v>127</v>
      </c>
      <c r="AA50" s="50">
        <f t="shared" si="13"/>
        <v>164</v>
      </c>
      <c r="AB50" s="50">
        <f t="shared" si="13"/>
        <v>200</v>
      </c>
      <c r="AC50" s="50">
        <f t="shared" si="13"/>
        <v>255</v>
      </c>
      <c r="AD50" s="50">
        <f t="shared" si="13"/>
        <v>310</v>
      </c>
      <c r="AE50" s="50">
        <f t="shared" si="13"/>
        <v>366</v>
      </c>
      <c r="AF50" s="50">
        <f t="shared" si="13"/>
        <v>367</v>
      </c>
      <c r="AG50" s="50">
        <f t="shared" si="13"/>
        <v>366</v>
      </c>
      <c r="AH50" s="50">
        <f t="shared" si="13"/>
        <v>368</v>
      </c>
      <c r="AI50" s="50">
        <f t="shared" si="13"/>
        <v>398</v>
      </c>
      <c r="AJ50" s="50">
        <f t="shared" si="13"/>
        <v>399</v>
      </c>
      <c r="AK50" s="50">
        <f t="shared" si="13"/>
        <v>401</v>
      </c>
      <c r="AL50" s="50">
        <f t="shared" si="13"/>
        <v>402</v>
      </c>
      <c r="AM50" s="50">
        <f t="shared" si="13"/>
        <v>402</v>
      </c>
      <c r="AN50" s="50">
        <f t="shared" si="14"/>
        <v>403</v>
      </c>
      <c r="AO50" s="50">
        <f t="shared" si="14"/>
        <v>405</v>
      </c>
      <c r="AP50" s="50">
        <f t="shared" si="14"/>
        <v>406</v>
      </c>
      <c r="AQ50" s="50">
        <f t="shared" si="14"/>
        <v>405</v>
      </c>
      <c r="AR50" s="50">
        <f t="shared" si="14"/>
        <v>408</v>
      </c>
      <c r="AS50" s="50">
        <f t="shared" si="14"/>
        <v>438</v>
      </c>
      <c r="AT50" s="50">
        <f t="shared" si="14"/>
        <v>440</v>
      </c>
      <c r="AU50" s="50">
        <f t="shared" si="14"/>
        <v>442</v>
      </c>
      <c r="AV50" s="16"/>
    </row>
    <row r="51" spans="4:48">
      <c r="D51" s="1" t="s">
        <v>300</v>
      </c>
      <c r="E51" s="1"/>
      <c r="F51" s="4" t="s">
        <v>169</v>
      </c>
      <c r="H51" s="17"/>
      <c r="I51" s="63">
        <v>0</v>
      </c>
      <c r="J51" s="50">
        <f t="shared" si="15"/>
        <v>0</v>
      </c>
      <c r="K51" s="50">
        <f t="shared" si="15"/>
        <v>0</v>
      </c>
      <c r="L51" s="50">
        <f t="shared" si="15"/>
        <v>0</v>
      </c>
      <c r="M51" s="50">
        <f t="shared" si="15"/>
        <v>0</v>
      </c>
      <c r="N51" s="50">
        <f t="shared" si="15"/>
        <v>0</v>
      </c>
      <c r="O51" s="50">
        <f t="shared" si="15"/>
        <v>0</v>
      </c>
      <c r="P51" s="50">
        <f t="shared" si="15"/>
        <v>0</v>
      </c>
      <c r="Q51" s="50">
        <f t="shared" si="15"/>
        <v>3</v>
      </c>
      <c r="R51" s="50">
        <f t="shared" si="15"/>
        <v>3</v>
      </c>
      <c r="S51" s="50">
        <f t="shared" si="15"/>
        <v>7</v>
      </c>
      <c r="T51" s="50">
        <f t="shared" si="15"/>
        <v>17</v>
      </c>
      <c r="U51" s="50">
        <f t="shared" si="15"/>
        <v>25</v>
      </c>
      <c r="V51" s="50">
        <f t="shared" si="15"/>
        <v>33</v>
      </c>
      <c r="W51" s="50">
        <f t="shared" si="15"/>
        <v>50</v>
      </c>
      <c r="X51" s="50">
        <f t="shared" si="15"/>
        <v>66</v>
      </c>
      <c r="Y51" s="50">
        <f t="shared" si="15"/>
        <v>83</v>
      </c>
      <c r="Z51" s="50">
        <f t="shared" si="13"/>
        <v>108</v>
      </c>
      <c r="AA51" s="50">
        <f t="shared" si="13"/>
        <v>127</v>
      </c>
      <c r="AB51" s="50">
        <f t="shared" si="13"/>
        <v>164</v>
      </c>
      <c r="AC51" s="50">
        <f t="shared" si="13"/>
        <v>200</v>
      </c>
      <c r="AD51" s="50">
        <f t="shared" si="13"/>
        <v>255</v>
      </c>
      <c r="AE51" s="50">
        <f t="shared" si="13"/>
        <v>310</v>
      </c>
      <c r="AF51" s="50">
        <f t="shared" si="13"/>
        <v>366</v>
      </c>
      <c r="AG51" s="50">
        <f t="shared" si="13"/>
        <v>367</v>
      </c>
      <c r="AH51" s="50">
        <f t="shared" si="13"/>
        <v>366</v>
      </c>
      <c r="AI51" s="50">
        <f t="shared" si="13"/>
        <v>368</v>
      </c>
      <c r="AJ51" s="50">
        <f t="shared" si="13"/>
        <v>398</v>
      </c>
      <c r="AK51" s="50">
        <f t="shared" si="13"/>
        <v>399</v>
      </c>
      <c r="AL51" s="50">
        <f t="shared" si="13"/>
        <v>401</v>
      </c>
      <c r="AM51" s="50">
        <f t="shared" si="13"/>
        <v>402</v>
      </c>
      <c r="AN51" s="50">
        <f t="shared" si="14"/>
        <v>402</v>
      </c>
      <c r="AO51" s="50">
        <f t="shared" si="14"/>
        <v>403</v>
      </c>
      <c r="AP51" s="50">
        <f t="shared" si="14"/>
        <v>405</v>
      </c>
      <c r="AQ51" s="50">
        <f t="shared" si="14"/>
        <v>406</v>
      </c>
      <c r="AR51" s="50">
        <f t="shared" si="14"/>
        <v>405</v>
      </c>
      <c r="AS51" s="50">
        <f t="shared" si="14"/>
        <v>408</v>
      </c>
      <c r="AT51" s="50">
        <f t="shared" si="14"/>
        <v>438</v>
      </c>
      <c r="AU51" s="50">
        <f t="shared" si="14"/>
        <v>440</v>
      </c>
      <c r="AV51" s="16"/>
    </row>
    <row r="52" spans="4:48">
      <c r="D52" s="1" t="s">
        <v>301</v>
      </c>
      <c r="E52" s="1"/>
      <c r="F52" s="4" t="s">
        <v>169</v>
      </c>
      <c r="H52" s="17"/>
      <c r="I52" s="63">
        <v>0</v>
      </c>
      <c r="J52" s="50">
        <f t="shared" si="15"/>
        <v>0</v>
      </c>
      <c r="K52" s="50">
        <f t="shared" si="15"/>
        <v>0</v>
      </c>
      <c r="L52" s="50">
        <f t="shared" si="15"/>
        <v>0</v>
      </c>
      <c r="M52" s="50">
        <f t="shared" si="15"/>
        <v>0</v>
      </c>
      <c r="N52" s="50">
        <f t="shared" si="15"/>
        <v>0</v>
      </c>
      <c r="O52" s="50">
        <f t="shared" si="15"/>
        <v>0</v>
      </c>
      <c r="P52" s="50">
        <f t="shared" si="15"/>
        <v>0</v>
      </c>
      <c r="Q52" s="50">
        <f t="shared" si="15"/>
        <v>0</v>
      </c>
      <c r="R52" s="50">
        <f t="shared" si="15"/>
        <v>3</v>
      </c>
      <c r="S52" s="50">
        <f t="shared" si="15"/>
        <v>3</v>
      </c>
      <c r="T52" s="50">
        <f t="shared" si="15"/>
        <v>7</v>
      </c>
      <c r="U52" s="50">
        <f t="shared" si="15"/>
        <v>17</v>
      </c>
      <c r="V52" s="50">
        <f t="shared" si="15"/>
        <v>25</v>
      </c>
      <c r="W52" s="50">
        <f t="shared" si="15"/>
        <v>33</v>
      </c>
      <c r="X52" s="50">
        <f t="shared" si="15"/>
        <v>50</v>
      </c>
      <c r="Y52" s="50">
        <f t="shared" si="15"/>
        <v>66</v>
      </c>
      <c r="Z52" s="50">
        <f t="shared" si="13"/>
        <v>83</v>
      </c>
      <c r="AA52" s="50">
        <f t="shared" si="13"/>
        <v>108</v>
      </c>
      <c r="AB52" s="50">
        <f t="shared" si="13"/>
        <v>127</v>
      </c>
      <c r="AC52" s="50">
        <f t="shared" si="13"/>
        <v>164</v>
      </c>
      <c r="AD52" s="50">
        <f t="shared" si="13"/>
        <v>200</v>
      </c>
      <c r="AE52" s="50">
        <f t="shared" si="13"/>
        <v>255</v>
      </c>
      <c r="AF52" s="50">
        <f t="shared" si="13"/>
        <v>310</v>
      </c>
      <c r="AG52" s="50">
        <f t="shared" si="13"/>
        <v>366</v>
      </c>
      <c r="AH52" s="50">
        <f t="shared" si="13"/>
        <v>367</v>
      </c>
      <c r="AI52" s="50">
        <f t="shared" si="13"/>
        <v>366</v>
      </c>
      <c r="AJ52" s="50">
        <f t="shared" si="13"/>
        <v>368</v>
      </c>
      <c r="AK52" s="50">
        <f t="shared" si="13"/>
        <v>398</v>
      </c>
      <c r="AL52" s="50">
        <f t="shared" si="13"/>
        <v>399</v>
      </c>
      <c r="AM52" s="50">
        <f t="shared" si="13"/>
        <v>401</v>
      </c>
      <c r="AN52" s="50">
        <f t="shared" si="14"/>
        <v>402</v>
      </c>
      <c r="AO52" s="50">
        <f t="shared" si="14"/>
        <v>402</v>
      </c>
      <c r="AP52" s="50">
        <f t="shared" si="14"/>
        <v>403</v>
      </c>
      <c r="AQ52" s="50">
        <f t="shared" si="14"/>
        <v>405</v>
      </c>
      <c r="AR52" s="50">
        <f t="shared" si="14"/>
        <v>406</v>
      </c>
      <c r="AS52" s="50">
        <f t="shared" si="14"/>
        <v>405</v>
      </c>
      <c r="AT52" s="50">
        <f t="shared" si="14"/>
        <v>408</v>
      </c>
      <c r="AU52" s="50">
        <f t="shared" si="14"/>
        <v>438</v>
      </c>
      <c r="AV52" s="16"/>
    </row>
    <row r="53" spans="4:48">
      <c r="D53" s="1" t="s">
        <v>302</v>
      </c>
      <c r="E53" s="1"/>
      <c r="F53" s="4" t="s">
        <v>169</v>
      </c>
      <c r="H53" s="17"/>
      <c r="I53" s="63">
        <v>0</v>
      </c>
      <c r="J53" s="50">
        <f t="shared" si="15"/>
        <v>0</v>
      </c>
      <c r="K53" s="50">
        <f t="shared" si="15"/>
        <v>0</v>
      </c>
      <c r="L53" s="50">
        <f t="shared" si="15"/>
        <v>0</v>
      </c>
      <c r="M53" s="50">
        <f t="shared" si="15"/>
        <v>0</v>
      </c>
      <c r="N53" s="50">
        <f t="shared" si="15"/>
        <v>0</v>
      </c>
      <c r="O53" s="50">
        <f t="shared" si="15"/>
        <v>0</v>
      </c>
      <c r="P53" s="50">
        <f t="shared" si="15"/>
        <v>0</v>
      </c>
      <c r="Q53" s="50">
        <f t="shared" si="15"/>
        <v>0</v>
      </c>
      <c r="R53" s="50">
        <f t="shared" si="15"/>
        <v>0</v>
      </c>
      <c r="S53" s="50">
        <f t="shared" si="15"/>
        <v>3</v>
      </c>
      <c r="T53" s="50">
        <f t="shared" si="15"/>
        <v>3</v>
      </c>
      <c r="U53" s="50">
        <f t="shared" si="15"/>
        <v>7</v>
      </c>
      <c r="V53" s="50">
        <f t="shared" si="15"/>
        <v>17</v>
      </c>
      <c r="W53" s="50">
        <f t="shared" si="15"/>
        <v>25</v>
      </c>
      <c r="X53" s="50">
        <f t="shared" si="15"/>
        <v>33</v>
      </c>
      <c r="Y53" s="50">
        <f t="shared" si="15"/>
        <v>50</v>
      </c>
      <c r="Z53" s="50">
        <f t="shared" si="13"/>
        <v>66</v>
      </c>
      <c r="AA53" s="50">
        <f t="shared" si="13"/>
        <v>83</v>
      </c>
      <c r="AB53" s="50">
        <f t="shared" si="13"/>
        <v>108</v>
      </c>
      <c r="AC53" s="50">
        <f t="shared" si="13"/>
        <v>127</v>
      </c>
      <c r="AD53" s="50">
        <f t="shared" si="13"/>
        <v>164</v>
      </c>
      <c r="AE53" s="50">
        <f t="shared" si="13"/>
        <v>200</v>
      </c>
      <c r="AF53" s="50">
        <f t="shared" si="13"/>
        <v>255</v>
      </c>
      <c r="AG53" s="50">
        <f t="shared" si="13"/>
        <v>310</v>
      </c>
      <c r="AH53" s="50">
        <f t="shared" si="13"/>
        <v>366</v>
      </c>
      <c r="AI53" s="50">
        <f t="shared" si="13"/>
        <v>367</v>
      </c>
      <c r="AJ53" s="50">
        <f t="shared" si="13"/>
        <v>366</v>
      </c>
      <c r="AK53" s="50">
        <f t="shared" si="13"/>
        <v>368</v>
      </c>
      <c r="AL53" s="50">
        <f t="shared" si="13"/>
        <v>398</v>
      </c>
      <c r="AM53" s="50">
        <f t="shared" si="13"/>
        <v>399</v>
      </c>
      <c r="AN53" s="50">
        <f t="shared" si="14"/>
        <v>401</v>
      </c>
      <c r="AO53" s="50">
        <f t="shared" si="14"/>
        <v>402</v>
      </c>
      <c r="AP53" s="50">
        <f t="shared" si="14"/>
        <v>402</v>
      </c>
      <c r="AQ53" s="50">
        <f t="shared" si="14"/>
        <v>403</v>
      </c>
      <c r="AR53" s="50">
        <f t="shared" si="14"/>
        <v>405</v>
      </c>
      <c r="AS53" s="50">
        <f t="shared" si="14"/>
        <v>406</v>
      </c>
      <c r="AT53" s="50">
        <f t="shared" si="14"/>
        <v>405</v>
      </c>
      <c r="AU53" s="50">
        <f t="shared" si="14"/>
        <v>408</v>
      </c>
      <c r="AV53" s="16"/>
    </row>
    <row r="54" spans="4:48">
      <c r="D54" s="1" t="s">
        <v>303</v>
      </c>
      <c r="E54" s="1"/>
      <c r="F54" s="4" t="s">
        <v>169</v>
      </c>
      <c r="H54" s="17"/>
      <c r="I54" s="63">
        <v>0</v>
      </c>
      <c r="J54" s="50">
        <f t="shared" si="15"/>
        <v>0</v>
      </c>
      <c r="K54" s="50">
        <f t="shared" si="15"/>
        <v>0</v>
      </c>
      <c r="L54" s="50">
        <f t="shared" si="15"/>
        <v>0</v>
      </c>
      <c r="M54" s="50">
        <f t="shared" si="15"/>
        <v>0</v>
      </c>
      <c r="N54" s="50">
        <f t="shared" si="15"/>
        <v>0</v>
      </c>
      <c r="O54" s="50">
        <f t="shared" si="15"/>
        <v>0</v>
      </c>
      <c r="P54" s="50">
        <f t="shared" si="15"/>
        <v>0</v>
      </c>
      <c r="Q54" s="50">
        <f t="shared" si="15"/>
        <v>0</v>
      </c>
      <c r="R54" s="50">
        <f t="shared" si="15"/>
        <v>0</v>
      </c>
      <c r="S54" s="50">
        <f t="shared" si="15"/>
        <v>0</v>
      </c>
      <c r="T54" s="50">
        <f t="shared" si="15"/>
        <v>3</v>
      </c>
      <c r="U54" s="50">
        <f t="shared" si="15"/>
        <v>3</v>
      </c>
      <c r="V54" s="50">
        <f t="shared" si="15"/>
        <v>7</v>
      </c>
      <c r="W54" s="50">
        <f t="shared" si="15"/>
        <v>17</v>
      </c>
      <c r="X54" s="50">
        <f t="shared" si="15"/>
        <v>25</v>
      </c>
      <c r="Y54" s="50">
        <f t="shared" si="15"/>
        <v>33</v>
      </c>
      <c r="Z54" s="50">
        <f t="shared" si="13"/>
        <v>50</v>
      </c>
      <c r="AA54" s="50">
        <f t="shared" si="13"/>
        <v>66</v>
      </c>
      <c r="AB54" s="50">
        <f t="shared" si="13"/>
        <v>83</v>
      </c>
      <c r="AC54" s="50">
        <f t="shared" si="13"/>
        <v>108</v>
      </c>
      <c r="AD54" s="50">
        <f t="shared" si="13"/>
        <v>127</v>
      </c>
      <c r="AE54" s="50">
        <f t="shared" si="13"/>
        <v>164</v>
      </c>
      <c r="AF54" s="50">
        <f t="shared" si="13"/>
        <v>200</v>
      </c>
      <c r="AG54" s="50">
        <f t="shared" si="13"/>
        <v>255</v>
      </c>
      <c r="AH54" s="50">
        <f t="shared" si="13"/>
        <v>310</v>
      </c>
      <c r="AI54" s="50">
        <f t="shared" si="13"/>
        <v>366</v>
      </c>
      <c r="AJ54" s="50">
        <f t="shared" si="13"/>
        <v>367</v>
      </c>
      <c r="AK54" s="50">
        <f t="shared" si="13"/>
        <v>366</v>
      </c>
      <c r="AL54" s="50">
        <f t="shared" si="13"/>
        <v>368</v>
      </c>
      <c r="AM54" s="50">
        <f t="shared" si="13"/>
        <v>398</v>
      </c>
      <c r="AN54" s="50">
        <f t="shared" si="14"/>
        <v>399</v>
      </c>
      <c r="AO54" s="50">
        <f t="shared" si="14"/>
        <v>401</v>
      </c>
      <c r="AP54" s="50">
        <f t="shared" si="14"/>
        <v>402</v>
      </c>
      <c r="AQ54" s="50">
        <f t="shared" si="14"/>
        <v>402</v>
      </c>
      <c r="AR54" s="50">
        <f t="shared" si="14"/>
        <v>403</v>
      </c>
      <c r="AS54" s="50">
        <f t="shared" si="14"/>
        <v>405</v>
      </c>
      <c r="AT54" s="50">
        <f t="shared" si="14"/>
        <v>406</v>
      </c>
      <c r="AU54" s="50">
        <f t="shared" si="14"/>
        <v>405</v>
      </c>
      <c r="AV54" s="16"/>
    </row>
    <row r="55" spans="4:48">
      <c r="H55" s="17"/>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16"/>
    </row>
    <row r="56" spans="4:48">
      <c r="D56" s="1" t="s">
        <v>304</v>
      </c>
      <c r="F56" s="4" t="s">
        <v>169</v>
      </c>
      <c r="H56" s="17"/>
      <c r="I56" s="1">
        <f>SUM(I45:I54)</f>
        <v>0</v>
      </c>
      <c r="J56" s="50">
        <f>SUM(J45:J54)</f>
        <v>0</v>
      </c>
      <c r="K56" s="50">
        <f t="shared" ref="K56:O56" si="16">SUM(K45:K54)</f>
        <v>3</v>
      </c>
      <c r="L56" s="50">
        <f t="shared" si="16"/>
        <v>6</v>
      </c>
      <c r="M56" s="50">
        <f t="shared" si="16"/>
        <v>13</v>
      </c>
      <c r="N56" s="50">
        <f t="shared" si="16"/>
        <v>30</v>
      </c>
      <c r="O56" s="50">
        <f t="shared" si="16"/>
        <v>55</v>
      </c>
      <c r="P56" s="50">
        <f>SUM(P45:P54)</f>
        <v>88</v>
      </c>
      <c r="Q56" s="50">
        <f>SUM(Q45:Q54)</f>
        <v>138</v>
      </c>
      <c r="R56" s="50">
        <f t="shared" ref="R56:V56" si="17">SUM(R45:R54)</f>
        <v>204</v>
      </c>
      <c r="S56" s="50">
        <f t="shared" si="17"/>
        <v>287</v>
      </c>
      <c r="T56" s="50">
        <f t="shared" si="17"/>
        <v>395</v>
      </c>
      <c r="U56" s="50">
        <f t="shared" si="17"/>
        <v>519</v>
      </c>
      <c r="V56" s="50">
        <f t="shared" si="17"/>
        <v>680</v>
      </c>
      <c r="W56" s="50">
        <f>SUM(W45:W54)</f>
        <v>873</v>
      </c>
      <c r="X56" s="50">
        <f t="shared" ref="X56:AU56" si="18">SUM(X45:X54)</f>
        <v>1111</v>
      </c>
      <c r="Y56" s="50">
        <f t="shared" si="18"/>
        <v>1396</v>
      </c>
      <c r="Z56" s="50">
        <f t="shared" si="18"/>
        <v>1729</v>
      </c>
      <c r="AA56" s="50">
        <f t="shared" si="18"/>
        <v>2046</v>
      </c>
      <c r="AB56" s="50">
        <f t="shared" si="18"/>
        <v>2346</v>
      </c>
      <c r="AC56" s="50">
        <f t="shared" si="18"/>
        <v>2631</v>
      </c>
      <c r="AD56" s="50">
        <f t="shared" si="18"/>
        <v>2921</v>
      </c>
      <c r="AE56" s="50">
        <f t="shared" si="18"/>
        <v>3193</v>
      </c>
      <c r="AF56" s="50">
        <f t="shared" si="18"/>
        <v>3430</v>
      </c>
      <c r="AG56" s="50">
        <f t="shared" si="18"/>
        <v>3632</v>
      </c>
      <c r="AH56" s="50">
        <f t="shared" si="18"/>
        <v>3779</v>
      </c>
      <c r="AI56" s="50">
        <f t="shared" si="18"/>
        <v>3872</v>
      </c>
      <c r="AJ56" s="50">
        <f t="shared" si="18"/>
        <v>3911</v>
      </c>
      <c r="AK56" s="50">
        <f t="shared" si="18"/>
        <v>3950</v>
      </c>
      <c r="AL56" s="50">
        <f t="shared" si="18"/>
        <v>3989</v>
      </c>
      <c r="AM56" s="50">
        <f t="shared" si="18"/>
        <v>4029</v>
      </c>
      <c r="AN56" s="50">
        <f t="shared" si="18"/>
        <v>4069</v>
      </c>
      <c r="AO56" s="50">
        <f t="shared" si="18"/>
        <v>4110</v>
      </c>
      <c r="AP56" s="50">
        <f t="shared" si="18"/>
        <v>4151</v>
      </c>
      <c r="AQ56" s="50">
        <f t="shared" si="18"/>
        <v>4193</v>
      </c>
      <c r="AR56" s="50">
        <f t="shared" si="18"/>
        <v>4235</v>
      </c>
      <c r="AS56" s="50">
        <f t="shared" si="18"/>
        <v>4277</v>
      </c>
      <c r="AT56" s="50">
        <f t="shared" si="18"/>
        <v>4320</v>
      </c>
      <c r="AU56" s="50">
        <f t="shared" si="18"/>
        <v>4363</v>
      </c>
      <c r="AV56" s="16"/>
    </row>
    <row r="57" spans="4:48">
      <c r="H57" s="17"/>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16"/>
    </row>
    <row r="58" spans="4:48">
      <c r="D58" s="1" t="s">
        <v>186</v>
      </c>
      <c r="F58" s="4" t="s">
        <v>169</v>
      </c>
      <c r="H58" s="17"/>
      <c r="I58" s="50">
        <f>'Base Fleet Plan'!I87+'Base Fleet Plan'!I100-I45</f>
        <v>299</v>
      </c>
      <c r="J58" s="50">
        <f>'Base Fleet Plan'!J87+'Base Fleet Plan'!J100-J45</f>
        <v>328</v>
      </c>
      <c r="K58" s="50">
        <f>'Base Fleet Plan'!K87+'Base Fleet Plan'!K100-K45</f>
        <v>326</v>
      </c>
      <c r="L58" s="50">
        <f>'Base Fleet Plan'!L87+'Base Fleet Plan'!L100-L45</f>
        <v>327</v>
      </c>
      <c r="M58" s="50">
        <f>'Base Fleet Plan'!M87+'Base Fleet Plan'!M100-M45</f>
        <v>323</v>
      </c>
      <c r="N58" s="50">
        <f>'Base Fleet Plan'!N87+'Base Fleet Plan'!N100-N45</f>
        <v>313</v>
      </c>
      <c r="O58" s="50">
        <f>'Base Fleet Plan'!O87+'Base Fleet Plan'!O100-O45</f>
        <v>305</v>
      </c>
      <c r="P58" s="50">
        <f>'Base Fleet Plan'!P87+'Base Fleet Plan'!P100-P45</f>
        <v>298</v>
      </c>
      <c r="Q58" s="50">
        <f>'Base Fleet Plan'!Q87+'Base Fleet Plan'!Q100-Q45</f>
        <v>281</v>
      </c>
      <c r="R58" s="50">
        <f>'Base Fleet Plan'!R87+'Base Fleet Plan'!R100-R45</f>
        <v>265</v>
      </c>
      <c r="S58" s="50">
        <f>'Base Fleet Plan'!S87+'Base Fleet Plan'!S100-S45</f>
        <v>249</v>
      </c>
      <c r="T58" s="50">
        <f>'Base Fleet Plan'!T87+'Base Fleet Plan'!T100-T45</f>
        <v>253</v>
      </c>
      <c r="U58" s="50">
        <f>'Base Fleet Plan'!U87+'Base Fleet Plan'!U100-U45</f>
        <v>235</v>
      </c>
      <c r="V58" s="50">
        <f>'Base Fleet Plan'!V87+'Base Fleet Plan'!V100-V45</f>
        <v>200</v>
      </c>
      <c r="W58" s="50">
        <f>'Base Fleet Plan'!W87+'Base Fleet Plan'!W100-W45</f>
        <v>164</v>
      </c>
      <c r="X58" s="50">
        <f>'Base Fleet Plan'!X87+'Base Fleet Plan'!X100-X45</f>
        <v>109</v>
      </c>
      <c r="Y58" s="50">
        <f>'Base Fleet Plan'!Y87+'Base Fleet Plan'!Y100-Y45</f>
        <v>55</v>
      </c>
      <c r="Z58" s="50">
        <f>'Base Fleet Plan'!Z87+'Base Fleet Plan'!Z100-Z45</f>
        <v>0</v>
      </c>
      <c r="AA58" s="50">
        <f>'Base Fleet Plan'!AA87+'Base Fleet Plan'!AA100-AA45</f>
        <v>0</v>
      </c>
      <c r="AB58" s="50">
        <f>'Base Fleet Plan'!AB87+'Base Fleet Plan'!AB100-AB45</f>
        <v>0</v>
      </c>
      <c r="AC58" s="50">
        <f>'Base Fleet Plan'!AC87+'Base Fleet Plan'!AC100-AC45</f>
        <v>0</v>
      </c>
      <c r="AD58" s="50">
        <f>'Base Fleet Plan'!AD87+'Base Fleet Plan'!AD100-AD45</f>
        <v>0</v>
      </c>
      <c r="AE58" s="50">
        <f>'Base Fleet Plan'!AE87+'Base Fleet Plan'!AE100-AE45</f>
        <v>0</v>
      </c>
      <c r="AF58" s="50">
        <f>'Base Fleet Plan'!AF87+'Base Fleet Plan'!AF100-AF45</f>
        <v>0</v>
      </c>
      <c r="AG58" s="50">
        <f>'Base Fleet Plan'!AG87+'Base Fleet Plan'!AG100-AG45</f>
        <v>0</v>
      </c>
      <c r="AH58" s="50">
        <f>'Base Fleet Plan'!AH87+'Base Fleet Plan'!AH100-AH45</f>
        <v>0</v>
      </c>
      <c r="AI58" s="50">
        <f>'Base Fleet Plan'!AI87+'Base Fleet Plan'!AI100-AI45</f>
        <v>0</v>
      </c>
      <c r="AJ58" s="50">
        <f>'Base Fleet Plan'!AJ87+'Base Fleet Plan'!AJ100-AJ45</f>
        <v>0</v>
      </c>
      <c r="AK58" s="50">
        <f>'Base Fleet Plan'!AK87+'Base Fleet Plan'!AK100-AK45</f>
        <v>0</v>
      </c>
      <c r="AL58" s="50">
        <f>'Base Fleet Plan'!AL87+'Base Fleet Plan'!AL100-AL45</f>
        <v>0</v>
      </c>
      <c r="AM58" s="50">
        <f>'Base Fleet Plan'!AM87+'Base Fleet Plan'!AM100-AM45</f>
        <v>0</v>
      </c>
      <c r="AN58" s="50">
        <f>'Base Fleet Plan'!AN87+'Base Fleet Plan'!AN100-AN45</f>
        <v>0</v>
      </c>
      <c r="AO58" s="50">
        <f>'Base Fleet Plan'!AO87+'Base Fleet Plan'!AO100-AO45</f>
        <v>0</v>
      </c>
      <c r="AP58" s="50">
        <f>'Base Fleet Plan'!AP87+'Base Fleet Plan'!AP100-AP45</f>
        <v>0</v>
      </c>
      <c r="AQ58" s="50">
        <f>'Base Fleet Plan'!AQ87+'Base Fleet Plan'!AQ100-AQ45</f>
        <v>0</v>
      </c>
      <c r="AR58" s="50">
        <f>'Base Fleet Plan'!AR87+'Base Fleet Plan'!AR100-AR45</f>
        <v>0</v>
      </c>
      <c r="AS58" s="50">
        <f>'Base Fleet Plan'!AS87+'Base Fleet Plan'!AS100-AS45</f>
        <v>0</v>
      </c>
      <c r="AT58" s="50">
        <f>'Base Fleet Plan'!AT87+'Base Fleet Plan'!AT100-AT45</f>
        <v>0</v>
      </c>
      <c r="AU58" s="50">
        <f>'Base Fleet Plan'!AU87+'Base Fleet Plan'!AU100-AU45</f>
        <v>0</v>
      </c>
      <c r="AV58" s="16"/>
    </row>
    <row r="59" spans="4:48">
      <c r="D59" s="1" t="s">
        <v>187</v>
      </c>
      <c r="F59" s="4" t="s">
        <v>169</v>
      </c>
      <c r="H59" s="17"/>
      <c r="I59" s="50">
        <f>'Base Fleet Plan'!I88+'Base Fleet Plan'!I101-I46</f>
        <v>299</v>
      </c>
      <c r="J59" s="50">
        <f>'Base Fleet Plan'!J88+'Base Fleet Plan'!J101-J46</f>
        <v>299</v>
      </c>
      <c r="K59" s="50">
        <f>'Base Fleet Plan'!K88+'Base Fleet Plan'!K101-K46</f>
        <v>328</v>
      </c>
      <c r="L59" s="50">
        <f>'Base Fleet Plan'!L88+'Base Fleet Plan'!L101-L46</f>
        <v>326</v>
      </c>
      <c r="M59" s="50">
        <f>'Base Fleet Plan'!M88+'Base Fleet Plan'!M101-M46</f>
        <v>327</v>
      </c>
      <c r="N59" s="50">
        <f>'Base Fleet Plan'!N88+'Base Fleet Plan'!N101-N46</f>
        <v>323</v>
      </c>
      <c r="O59" s="50">
        <f>'Base Fleet Plan'!O88+'Base Fleet Plan'!O101-O46</f>
        <v>313</v>
      </c>
      <c r="P59" s="50">
        <f>'Base Fleet Plan'!P88+'Base Fleet Plan'!P101-P46</f>
        <v>305</v>
      </c>
      <c r="Q59" s="50">
        <f>'Base Fleet Plan'!Q88+'Base Fleet Plan'!Q101-Q46</f>
        <v>298</v>
      </c>
      <c r="R59" s="50">
        <f>'Base Fleet Plan'!R88+'Base Fleet Plan'!R101-R46</f>
        <v>281</v>
      </c>
      <c r="S59" s="50">
        <f>'Base Fleet Plan'!S88+'Base Fleet Plan'!S101-S46</f>
        <v>265</v>
      </c>
      <c r="T59" s="50">
        <f>'Base Fleet Plan'!T88+'Base Fleet Plan'!T101-T46</f>
        <v>249</v>
      </c>
      <c r="U59" s="50">
        <f>'Base Fleet Plan'!U88+'Base Fleet Plan'!U101-U46</f>
        <v>253</v>
      </c>
      <c r="V59" s="50">
        <f>'Base Fleet Plan'!V88+'Base Fleet Plan'!V101-V46</f>
        <v>235</v>
      </c>
      <c r="W59" s="50">
        <f>'Base Fleet Plan'!W88+'Base Fleet Plan'!W101-W46</f>
        <v>200</v>
      </c>
      <c r="X59" s="50">
        <f>'Base Fleet Plan'!X88+'Base Fleet Plan'!X101-X46</f>
        <v>164</v>
      </c>
      <c r="Y59" s="50">
        <f>'Base Fleet Plan'!Y88+'Base Fleet Plan'!Y101-Y46</f>
        <v>109</v>
      </c>
      <c r="Z59" s="50">
        <f>'Base Fleet Plan'!Z88+'Base Fleet Plan'!Z101-Z46</f>
        <v>55</v>
      </c>
      <c r="AA59" s="50">
        <f>'Base Fleet Plan'!AA88+'Base Fleet Plan'!AA101-AA46</f>
        <v>0</v>
      </c>
      <c r="AB59" s="50">
        <f>'Base Fleet Plan'!AB88+'Base Fleet Plan'!AB101-AB46</f>
        <v>0</v>
      </c>
      <c r="AC59" s="50">
        <f>'Base Fleet Plan'!AC88+'Base Fleet Plan'!AC101-AC46</f>
        <v>0</v>
      </c>
      <c r="AD59" s="50">
        <f>'Base Fleet Plan'!AD88+'Base Fleet Plan'!AD101-AD46</f>
        <v>0</v>
      </c>
      <c r="AE59" s="50">
        <f>'Base Fleet Plan'!AE88+'Base Fleet Plan'!AE101-AE46</f>
        <v>0</v>
      </c>
      <c r="AF59" s="50">
        <f>'Base Fleet Plan'!AF88+'Base Fleet Plan'!AF101-AF46</f>
        <v>0</v>
      </c>
      <c r="AG59" s="50">
        <f>'Base Fleet Plan'!AG88+'Base Fleet Plan'!AG101-AG46</f>
        <v>0</v>
      </c>
      <c r="AH59" s="50">
        <f>'Base Fleet Plan'!AH88+'Base Fleet Plan'!AH101-AH46</f>
        <v>0</v>
      </c>
      <c r="AI59" s="50">
        <f>'Base Fleet Plan'!AI88+'Base Fleet Plan'!AI101-AI46</f>
        <v>0</v>
      </c>
      <c r="AJ59" s="50">
        <f>'Base Fleet Plan'!AJ88+'Base Fleet Plan'!AJ101-AJ46</f>
        <v>0</v>
      </c>
      <c r="AK59" s="50">
        <f>'Base Fleet Plan'!AK88+'Base Fleet Plan'!AK101-AK46</f>
        <v>0</v>
      </c>
      <c r="AL59" s="50">
        <f>'Base Fleet Plan'!AL88+'Base Fleet Plan'!AL101-AL46</f>
        <v>0</v>
      </c>
      <c r="AM59" s="50">
        <f>'Base Fleet Plan'!AM88+'Base Fleet Plan'!AM101-AM46</f>
        <v>0</v>
      </c>
      <c r="AN59" s="50">
        <f>'Base Fleet Plan'!AN88+'Base Fleet Plan'!AN101-AN46</f>
        <v>0</v>
      </c>
      <c r="AO59" s="50">
        <f>'Base Fleet Plan'!AO88+'Base Fleet Plan'!AO101-AO46</f>
        <v>0</v>
      </c>
      <c r="AP59" s="50">
        <f>'Base Fleet Plan'!AP88+'Base Fleet Plan'!AP101-AP46</f>
        <v>0</v>
      </c>
      <c r="AQ59" s="50">
        <f>'Base Fleet Plan'!AQ88+'Base Fleet Plan'!AQ101-AQ46</f>
        <v>0</v>
      </c>
      <c r="AR59" s="50">
        <f>'Base Fleet Plan'!AR88+'Base Fleet Plan'!AR101-AR46</f>
        <v>0</v>
      </c>
      <c r="AS59" s="50">
        <f>'Base Fleet Plan'!AS88+'Base Fleet Plan'!AS101-AS46</f>
        <v>0</v>
      </c>
      <c r="AT59" s="50">
        <f>'Base Fleet Plan'!AT88+'Base Fleet Plan'!AT101-AT46</f>
        <v>0</v>
      </c>
      <c r="AU59" s="50">
        <f>'Base Fleet Plan'!AU88+'Base Fleet Plan'!AU101-AU46</f>
        <v>0</v>
      </c>
      <c r="AV59" s="16"/>
    </row>
    <row r="60" spans="4:48">
      <c r="D60" s="1" t="s">
        <v>188</v>
      </c>
      <c r="F60" s="4" t="s">
        <v>169</v>
      </c>
      <c r="H60" s="17"/>
      <c r="I60" s="50">
        <f>'Base Fleet Plan'!I89+'Base Fleet Plan'!I102-I47</f>
        <v>299</v>
      </c>
      <c r="J60" s="50">
        <f>'Base Fleet Plan'!J89+'Base Fleet Plan'!J102-J47</f>
        <v>299</v>
      </c>
      <c r="K60" s="50">
        <f>'Base Fleet Plan'!K89+'Base Fleet Plan'!K102-K47</f>
        <v>299</v>
      </c>
      <c r="L60" s="50">
        <f>'Base Fleet Plan'!L89+'Base Fleet Plan'!L102-L47</f>
        <v>328</v>
      </c>
      <c r="M60" s="50">
        <f>'Base Fleet Plan'!M89+'Base Fleet Plan'!M102-M47</f>
        <v>326</v>
      </c>
      <c r="N60" s="50">
        <f>'Base Fleet Plan'!N89+'Base Fleet Plan'!N102-N47</f>
        <v>327</v>
      </c>
      <c r="O60" s="50">
        <f>'Base Fleet Plan'!O89+'Base Fleet Plan'!O102-O47</f>
        <v>323</v>
      </c>
      <c r="P60" s="50">
        <f>'Base Fleet Plan'!P89+'Base Fleet Plan'!P102-P47</f>
        <v>313</v>
      </c>
      <c r="Q60" s="50">
        <f>'Base Fleet Plan'!Q89+'Base Fleet Plan'!Q102-Q47</f>
        <v>305</v>
      </c>
      <c r="R60" s="50">
        <f>'Base Fleet Plan'!R89+'Base Fleet Plan'!R102-R47</f>
        <v>298</v>
      </c>
      <c r="S60" s="50">
        <f>'Base Fleet Plan'!S89+'Base Fleet Plan'!S102-S47</f>
        <v>281</v>
      </c>
      <c r="T60" s="50">
        <f>'Base Fleet Plan'!T89+'Base Fleet Plan'!T102-T47</f>
        <v>265</v>
      </c>
      <c r="U60" s="50">
        <f>'Base Fleet Plan'!U89+'Base Fleet Plan'!U102-U47</f>
        <v>249</v>
      </c>
      <c r="V60" s="50">
        <f>'Base Fleet Plan'!V89+'Base Fleet Plan'!V102-V47</f>
        <v>253</v>
      </c>
      <c r="W60" s="50">
        <f>'Base Fleet Plan'!W89+'Base Fleet Plan'!W102-W47</f>
        <v>235</v>
      </c>
      <c r="X60" s="50">
        <f>'Base Fleet Plan'!X89+'Base Fleet Plan'!X102-X47</f>
        <v>200</v>
      </c>
      <c r="Y60" s="50">
        <f>'Base Fleet Plan'!Y89+'Base Fleet Plan'!Y102-Y47</f>
        <v>164</v>
      </c>
      <c r="Z60" s="50">
        <f>'Base Fleet Plan'!Z89+'Base Fleet Plan'!Z102-Z47</f>
        <v>109</v>
      </c>
      <c r="AA60" s="50">
        <f>'Base Fleet Plan'!AA89+'Base Fleet Plan'!AA102-AA47</f>
        <v>55</v>
      </c>
      <c r="AB60" s="50">
        <f>'Base Fleet Plan'!AB89+'Base Fleet Plan'!AB102-AB47</f>
        <v>0</v>
      </c>
      <c r="AC60" s="50">
        <f>'Base Fleet Plan'!AC89+'Base Fleet Plan'!AC102-AC47</f>
        <v>0</v>
      </c>
      <c r="AD60" s="50">
        <f>'Base Fleet Plan'!AD89+'Base Fleet Plan'!AD102-AD47</f>
        <v>0</v>
      </c>
      <c r="AE60" s="50">
        <f>'Base Fleet Plan'!AE89+'Base Fleet Plan'!AE102-AE47</f>
        <v>0</v>
      </c>
      <c r="AF60" s="50">
        <f>'Base Fleet Plan'!AF89+'Base Fleet Plan'!AF102-AF47</f>
        <v>0</v>
      </c>
      <c r="AG60" s="50">
        <f>'Base Fleet Plan'!AG89+'Base Fleet Plan'!AG102-AG47</f>
        <v>0</v>
      </c>
      <c r="AH60" s="50">
        <f>'Base Fleet Plan'!AH89+'Base Fleet Plan'!AH102-AH47</f>
        <v>0</v>
      </c>
      <c r="AI60" s="50">
        <f>'Base Fleet Plan'!AI89+'Base Fleet Plan'!AI102-AI47</f>
        <v>0</v>
      </c>
      <c r="AJ60" s="50">
        <f>'Base Fleet Plan'!AJ89+'Base Fleet Plan'!AJ102-AJ47</f>
        <v>0</v>
      </c>
      <c r="AK60" s="50">
        <f>'Base Fleet Plan'!AK89+'Base Fleet Plan'!AK102-AK47</f>
        <v>0</v>
      </c>
      <c r="AL60" s="50">
        <f>'Base Fleet Plan'!AL89+'Base Fleet Plan'!AL102-AL47</f>
        <v>0</v>
      </c>
      <c r="AM60" s="50">
        <f>'Base Fleet Plan'!AM89+'Base Fleet Plan'!AM102-AM47</f>
        <v>0</v>
      </c>
      <c r="AN60" s="50">
        <f>'Base Fleet Plan'!AN89+'Base Fleet Plan'!AN102-AN47</f>
        <v>0</v>
      </c>
      <c r="AO60" s="50">
        <f>'Base Fleet Plan'!AO89+'Base Fleet Plan'!AO102-AO47</f>
        <v>0</v>
      </c>
      <c r="AP60" s="50">
        <f>'Base Fleet Plan'!AP89+'Base Fleet Plan'!AP102-AP47</f>
        <v>0</v>
      </c>
      <c r="AQ60" s="50">
        <f>'Base Fleet Plan'!AQ89+'Base Fleet Plan'!AQ102-AQ47</f>
        <v>0</v>
      </c>
      <c r="AR60" s="50">
        <f>'Base Fleet Plan'!AR89+'Base Fleet Plan'!AR102-AR47</f>
        <v>0</v>
      </c>
      <c r="AS60" s="50">
        <f>'Base Fleet Plan'!AS89+'Base Fleet Plan'!AS102-AS47</f>
        <v>0</v>
      </c>
      <c r="AT60" s="50">
        <f>'Base Fleet Plan'!AT89+'Base Fleet Plan'!AT102-AT47</f>
        <v>0</v>
      </c>
      <c r="AU60" s="50">
        <f>'Base Fleet Plan'!AU89+'Base Fleet Plan'!AU102-AU47</f>
        <v>0</v>
      </c>
      <c r="AV60" s="16"/>
    </row>
    <row r="61" spans="4:48">
      <c r="D61" s="1" t="s">
        <v>189</v>
      </c>
      <c r="F61" s="4" t="s">
        <v>169</v>
      </c>
      <c r="H61" s="17"/>
      <c r="I61" s="50">
        <f>'Base Fleet Plan'!I90+'Base Fleet Plan'!I103-I48</f>
        <v>299</v>
      </c>
      <c r="J61" s="50">
        <f>'Base Fleet Plan'!J90+'Base Fleet Plan'!J103-J48</f>
        <v>299</v>
      </c>
      <c r="K61" s="50">
        <f>'Base Fleet Plan'!K90+'Base Fleet Plan'!K103-K48</f>
        <v>299</v>
      </c>
      <c r="L61" s="50">
        <f>'Base Fleet Plan'!L90+'Base Fleet Plan'!L103-L48</f>
        <v>299</v>
      </c>
      <c r="M61" s="50">
        <f>'Base Fleet Plan'!M90+'Base Fleet Plan'!M103-M48</f>
        <v>328</v>
      </c>
      <c r="N61" s="50">
        <f>'Base Fleet Plan'!N90+'Base Fleet Plan'!N103-N48</f>
        <v>326</v>
      </c>
      <c r="O61" s="50">
        <f>'Base Fleet Plan'!O90+'Base Fleet Plan'!O103-O48</f>
        <v>327</v>
      </c>
      <c r="P61" s="50">
        <f>'Base Fleet Plan'!P90+'Base Fleet Plan'!P103-P48</f>
        <v>323</v>
      </c>
      <c r="Q61" s="50">
        <f>'Base Fleet Plan'!Q90+'Base Fleet Plan'!Q103-Q48</f>
        <v>313</v>
      </c>
      <c r="R61" s="50">
        <f>'Base Fleet Plan'!R90+'Base Fleet Plan'!R103-R48</f>
        <v>305</v>
      </c>
      <c r="S61" s="50">
        <f>'Base Fleet Plan'!S90+'Base Fleet Plan'!S103-S48</f>
        <v>298</v>
      </c>
      <c r="T61" s="50">
        <f>'Base Fleet Plan'!T90+'Base Fleet Plan'!T103-T48</f>
        <v>281</v>
      </c>
      <c r="U61" s="50">
        <f>'Base Fleet Plan'!U90+'Base Fleet Plan'!U103-U48</f>
        <v>265</v>
      </c>
      <c r="V61" s="50">
        <f>'Base Fleet Plan'!V90+'Base Fleet Plan'!V103-V48</f>
        <v>249</v>
      </c>
      <c r="W61" s="50">
        <f>'Base Fleet Plan'!W90+'Base Fleet Plan'!W103-W48</f>
        <v>253</v>
      </c>
      <c r="X61" s="50">
        <f>'Base Fleet Plan'!X90+'Base Fleet Plan'!X103-X48</f>
        <v>235</v>
      </c>
      <c r="Y61" s="50">
        <f>'Base Fleet Plan'!Y90+'Base Fleet Plan'!Y103-Y48</f>
        <v>200</v>
      </c>
      <c r="Z61" s="50">
        <f>'Base Fleet Plan'!Z90+'Base Fleet Plan'!Z103-Z48</f>
        <v>164</v>
      </c>
      <c r="AA61" s="50">
        <f>'Base Fleet Plan'!AA90+'Base Fleet Plan'!AA103-AA48</f>
        <v>109</v>
      </c>
      <c r="AB61" s="50">
        <f>'Base Fleet Plan'!AB90+'Base Fleet Plan'!AB103-AB48</f>
        <v>55</v>
      </c>
      <c r="AC61" s="50">
        <f>'Base Fleet Plan'!AC90+'Base Fleet Plan'!AC103-AC48</f>
        <v>0</v>
      </c>
      <c r="AD61" s="50">
        <f>'Base Fleet Plan'!AD90+'Base Fleet Plan'!AD103-AD48</f>
        <v>0</v>
      </c>
      <c r="AE61" s="50">
        <f>'Base Fleet Plan'!AE90+'Base Fleet Plan'!AE103-AE48</f>
        <v>0</v>
      </c>
      <c r="AF61" s="50">
        <f>'Base Fleet Plan'!AF90+'Base Fleet Plan'!AF103-AF48</f>
        <v>0</v>
      </c>
      <c r="AG61" s="50">
        <f>'Base Fleet Plan'!AG90+'Base Fleet Plan'!AG103-AG48</f>
        <v>0</v>
      </c>
      <c r="AH61" s="50">
        <f>'Base Fleet Plan'!AH90+'Base Fleet Plan'!AH103-AH48</f>
        <v>0</v>
      </c>
      <c r="AI61" s="50">
        <f>'Base Fleet Plan'!AI90+'Base Fleet Plan'!AI103-AI48</f>
        <v>0</v>
      </c>
      <c r="AJ61" s="50">
        <f>'Base Fleet Plan'!AJ90+'Base Fleet Plan'!AJ103-AJ48</f>
        <v>0</v>
      </c>
      <c r="AK61" s="50">
        <f>'Base Fleet Plan'!AK90+'Base Fleet Plan'!AK103-AK48</f>
        <v>0</v>
      </c>
      <c r="AL61" s="50">
        <f>'Base Fleet Plan'!AL90+'Base Fleet Plan'!AL103-AL48</f>
        <v>0</v>
      </c>
      <c r="AM61" s="50">
        <f>'Base Fleet Plan'!AM90+'Base Fleet Plan'!AM103-AM48</f>
        <v>0</v>
      </c>
      <c r="AN61" s="50">
        <f>'Base Fleet Plan'!AN90+'Base Fleet Plan'!AN103-AN48</f>
        <v>0</v>
      </c>
      <c r="AO61" s="50">
        <f>'Base Fleet Plan'!AO90+'Base Fleet Plan'!AO103-AO48</f>
        <v>0</v>
      </c>
      <c r="AP61" s="50">
        <f>'Base Fleet Plan'!AP90+'Base Fleet Plan'!AP103-AP48</f>
        <v>0</v>
      </c>
      <c r="AQ61" s="50">
        <f>'Base Fleet Plan'!AQ90+'Base Fleet Plan'!AQ103-AQ48</f>
        <v>0</v>
      </c>
      <c r="AR61" s="50">
        <f>'Base Fleet Plan'!AR90+'Base Fleet Plan'!AR103-AR48</f>
        <v>0</v>
      </c>
      <c r="AS61" s="50">
        <f>'Base Fleet Plan'!AS90+'Base Fleet Plan'!AS103-AS48</f>
        <v>0</v>
      </c>
      <c r="AT61" s="50">
        <f>'Base Fleet Plan'!AT90+'Base Fleet Plan'!AT103-AT48</f>
        <v>0</v>
      </c>
      <c r="AU61" s="50">
        <f>'Base Fleet Plan'!AU90+'Base Fleet Plan'!AU103-AU48</f>
        <v>0</v>
      </c>
      <c r="AV61" s="16"/>
    </row>
    <row r="62" spans="4:48">
      <c r="D62" s="1" t="s">
        <v>190</v>
      </c>
      <c r="F62" s="4" t="s">
        <v>169</v>
      </c>
      <c r="H62" s="17"/>
      <c r="I62" s="50">
        <f>'Base Fleet Plan'!I91+'Base Fleet Plan'!I104-I49</f>
        <v>299</v>
      </c>
      <c r="J62" s="50">
        <f>'Base Fleet Plan'!J91+'Base Fleet Plan'!J104-J49</f>
        <v>299</v>
      </c>
      <c r="K62" s="50">
        <f>'Base Fleet Plan'!K91+'Base Fleet Plan'!K104-K49</f>
        <v>299</v>
      </c>
      <c r="L62" s="50">
        <f>'Base Fleet Plan'!L91+'Base Fleet Plan'!L104-L49</f>
        <v>299</v>
      </c>
      <c r="M62" s="50">
        <f>'Base Fleet Plan'!M91+'Base Fleet Plan'!M104-M49</f>
        <v>299</v>
      </c>
      <c r="N62" s="50">
        <f>'Base Fleet Plan'!N91+'Base Fleet Plan'!N104-N49</f>
        <v>328</v>
      </c>
      <c r="O62" s="50">
        <f>'Base Fleet Plan'!O91+'Base Fleet Plan'!O104-O49</f>
        <v>326</v>
      </c>
      <c r="P62" s="50">
        <f>'Base Fleet Plan'!P91+'Base Fleet Plan'!P104-P49</f>
        <v>327</v>
      </c>
      <c r="Q62" s="50">
        <f>'Base Fleet Plan'!Q91+'Base Fleet Plan'!Q104-Q49</f>
        <v>323</v>
      </c>
      <c r="R62" s="50">
        <f>'Base Fleet Plan'!R91+'Base Fleet Plan'!R104-R49</f>
        <v>313</v>
      </c>
      <c r="S62" s="50">
        <f>'Base Fleet Plan'!S91+'Base Fleet Plan'!S104-S49</f>
        <v>305</v>
      </c>
      <c r="T62" s="50">
        <f>'Base Fleet Plan'!T91+'Base Fleet Plan'!T104-T49</f>
        <v>298</v>
      </c>
      <c r="U62" s="50">
        <f>'Base Fleet Plan'!U91+'Base Fleet Plan'!U104-U49</f>
        <v>281</v>
      </c>
      <c r="V62" s="50">
        <f>'Base Fleet Plan'!V91+'Base Fleet Plan'!V104-V49</f>
        <v>265</v>
      </c>
      <c r="W62" s="50">
        <f>'Base Fleet Plan'!W91+'Base Fleet Plan'!W104-W49</f>
        <v>249</v>
      </c>
      <c r="X62" s="50">
        <f>'Base Fleet Plan'!X91+'Base Fleet Plan'!X104-X49</f>
        <v>253</v>
      </c>
      <c r="Y62" s="50">
        <f>'Base Fleet Plan'!Y91+'Base Fleet Plan'!Y104-Y49</f>
        <v>235</v>
      </c>
      <c r="Z62" s="50">
        <f>'Base Fleet Plan'!Z91+'Base Fleet Plan'!Z104-Z49</f>
        <v>200</v>
      </c>
      <c r="AA62" s="50">
        <f>'Base Fleet Plan'!AA91+'Base Fleet Plan'!AA104-AA49</f>
        <v>164</v>
      </c>
      <c r="AB62" s="50">
        <f>'Base Fleet Plan'!AB91+'Base Fleet Plan'!AB104-AB49</f>
        <v>109</v>
      </c>
      <c r="AC62" s="50">
        <f>'Base Fleet Plan'!AC91+'Base Fleet Plan'!AC104-AC49</f>
        <v>55</v>
      </c>
      <c r="AD62" s="50">
        <f>'Base Fleet Plan'!AD91+'Base Fleet Plan'!AD104-AD49</f>
        <v>0</v>
      </c>
      <c r="AE62" s="50">
        <f>'Base Fleet Plan'!AE91+'Base Fleet Plan'!AE104-AE49</f>
        <v>0</v>
      </c>
      <c r="AF62" s="50">
        <f>'Base Fleet Plan'!AF91+'Base Fleet Plan'!AF104-AF49</f>
        <v>0</v>
      </c>
      <c r="AG62" s="50">
        <f>'Base Fleet Plan'!AG91+'Base Fleet Plan'!AG104-AG49</f>
        <v>0</v>
      </c>
      <c r="AH62" s="50">
        <f>'Base Fleet Plan'!AH91+'Base Fleet Plan'!AH104-AH49</f>
        <v>0</v>
      </c>
      <c r="AI62" s="50">
        <f>'Base Fleet Plan'!AI91+'Base Fleet Plan'!AI104-AI49</f>
        <v>0</v>
      </c>
      <c r="AJ62" s="50">
        <f>'Base Fleet Plan'!AJ91+'Base Fleet Plan'!AJ104-AJ49</f>
        <v>0</v>
      </c>
      <c r="AK62" s="50">
        <f>'Base Fleet Plan'!AK91+'Base Fleet Plan'!AK104-AK49</f>
        <v>0</v>
      </c>
      <c r="AL62" s="50">
        <f>'Base Fleet Plan'!AL91+'Base Fleet Plan'!AL104-AL49</f>
        <v>0</v>
      </c>
      <c r="AM62" s="50">
        <f>'Base Fleet Plan'!AM91+'Base Fleet Plan'!AM104-AM49</f>
        <v>0</v>
      </c>
      <c r="AN62" s="50">
        <f>'Base Fleet Plan'!AN91+'Base Fleet Plan'!AN104-AN49</f>
        <v>0</v>
      </c>
      <c r="AO62" s="50">
        <f>'Base Fleet Plan'!AO91+'Base Fleet Plan'!AO104-AO49</f>
        <v>0</v>
      </c>
      <c r="AP62" s="50">
        <f>'Base Fleet Plan'!AP91+'Base Fleet Plan'!AP104-AP49</f>
        <v>0</v>
      </c>
      <c r="AQ62" s="50">
        <f>'Base Fleet Plan'!AQ91+'Base Fleet Plan'!AQ104-AQ49</f>
        <v>0</v>
      </c>
      <c r="AR62" s="50">
        <f>'Base Fleet Plan'!AR91+'Base Fleet Plan'!AR104-AR49</f>
        <v>0</v>
      </c>
      <c r="AS62" s="50">
        <f>'Base Fleet Plan'!AS91+'Base Fleet Plan'!AS104-AS49</f>
        <v>0</v>
      </c>
      <c r="AT62" s="50">
        <f>'Base Fleet Plan'!AT91+'Base Fleet Plan'!AT104-AT49</f>
        <v>0</v>
      </c>
      <c r="AU62" s="50">
        <f>'Base Fleet Plan'!AU91+'Base Fleet Plan'!AU104-AU49</f>
        <v>0</v>
      </c>
      <c r="AV62" s="16"/>
    </row>
    <row r="63" spans="4:48">
      <c r="D63" s="1" t="s">
        <v>191</v>
      </c>
      <c r="F63" s="4" t="s">
        <v>169</v>
      </c>
      <c r="H63" s="17"/>
      <c r="I63" s="50">
        <f>'Base Fleet Plan'!I92+'Base Fleet Plan'!I105-I50</f>
        <v>299</v>
      </c>
      <c r="J63" s="50">
        <f>'Base Fleet Plan'!J92+'Base Fleet Plan'!J105-J50</f>
        <v>299</v>
      </c>
      <c r="K63" s="50">
        <f>'Base Fleet Plan'!K92+'Base Fleet Plan'!K105-K50</f>
        <v>299</v>
      </c>
      <c r="L63" s="50">
        <f>'Base Fleet Plan'!L92+'Base Fleet Plan'!L105-L50</f>
        <v>299</v>
      </c>
      <c r="M63" s="50">
        <f>'Base Fleet Plan'!M92+'Base Fleet Plan'!M105-M50</f>
        <v>299</v>
      </c>
      <c r="N63" s="50">
        <f>'Base Fleet Plan'!N92+'Base Fleet Plan'!N105-N50</f>
        <v>299</v>
      </c>
      <c r="O63" s="50">
        <f>'Base Fleet Plan'!O92+'Base Fleet Plan'!O105-O50</f>
        <v>328</v>
      </c>
      <c r="P63" s="50">
        <f>'Base Fleet Plan'!P92+'Base Fleet Plan'!P105-P50</f>
        <v>326</v>
      </c>
      <c r="Q63" s="50">
        <f>'Base Fleet Plan'!Q92+'Base Fleet Plan'!Q105-Q50</f>
        <v>327</v>
      </c>
      <c r="R63" s="50">
        <f>'Base Fleet Plan'!R92+'Base Fleet Plan'!R105-R50</f>
        <v>323</v>
      </c>
      <c r="S63" s="50">
        <f>'Base Fleet Plan'!S92+'Base Fleet Plan'!S105-S50</f>
        <v>313</v>
      </c>
      <c r="T63" s="50">
        <f>'Base Fleet Plan'!T92+'Base Fleet Plan'!T105-T50</f>
        <v>305</v>
      </c>
      <c r="U63" s="50">
        <f>'Base Fleet Plan'!U92+'Base Fleet Plan'!U105-U50</f>
        <v>298</v>
      </c>
      <c r="V63" s="50">
        <f>'Base Fleet Plan'!V92+'Base Fleet Plan'!V105-V50</f>
        <v>281</v>
      </c>
      <c r="W63" s="50">
        <f>'Base Fleet Plan'!W92+'Base Fleet Plan'!W105-W50</f>
        <v>265</v>
      </c>
      <c r="X63" s="50">
        <f>'Base Fleet Plan'!X92+'Base Fleet Plan'!X105-X50</f>
        <v>249</v>
      </c>
      <c r="Y63" s="50">
        <f>'Base Fleet Plan'!Y92+'Base Fleet Plan'!Y105-Y50</f>
        <v>253</v>
      </c>
      <c r="Z63" s="50">
        <f>'Base Fleet Plan'!Z92+'Base Fleet Plan'!Z105-Z50</f>
        <v>235</v>
      </c>
      <c r="AA63" s="50">
        <f>'Base Fleet Plan'!AA92+'Base Fleet Plan'!AA105-AA50</f>
        <v>200</v>
      </c>
      <c r="AB63" s="50">
        <f>'Base Fleet Plan'!AB92+'Base Fleet Plan'!AB105-AB50</f>
        <v>164</v>
      </c>
      <c r="AC63" s="50">
        <f>'Base Fleet Plan'!AC92+'Base Fleet Plan'!AC105-AC50</f>
        <v>109</v>
      </c>
      <c r="AD63" s="50">
        <f>'Base Fleet Plan'!AD92+'Base Fleet Plan'!AD105-AD50</f>
        <v>55</v>
      </c>
      <c r="AE63" s="50">
        <f>'Base Fleet Plan'!AE92+'Base Fleet Plan'!AE105-AE50</f>
        <v>0</v>
      </c>
      <c r="AF63" s="50">
        <f>'Base Fleet Plan'!AF92+'Base Fleet Plan'!AF105-AF50</f>
        <v>0</v>
      </c>
      <c r="AG63" s="50">
        <f>'Base Fleet Plan'!AG92+'Base Fleet Plan'!AG105-AG50</f>
        <v>0</v>
      </c>
      <c r="AH63" s="50">
        <f>'Base Fleet Plan'!AH92+'Base Fleet Plan'!AH105-AH50</f>
        <v>0</v>
      </c>
      <c r="AI63" s="50">
        <f>'Base Fleet Plan'!AI92+'Base Fleet Plan'!AI105-AI50</f>
        <v>0</v>
      </c>
      <c r="AJ63" s="50">
        <f>'Base Fleet Plan'!AJ92+'Base Fleet Plan'!AJ105-AJ50</f>
        <v>0</v>
      </c>
      <c r="AK63" s="50">
        <f>'Base Fleet Plan'!AK92+'Base Fleet Plan'!AK105-AK50</f>
        <v>0</v>
      </c>
      <c r="AL63" s="50">
        <f>'Base Fleet Plan'!AL92+'Base Fleet Plan'!AL105-AL50</f>
        <v>0</v>
      </c>
      <c r="AM63" s="50">
        <f>'Base Fleet Plan'!AM92+'Base Fleet Plan'!AM105-AM50</f>
        <v>0</v>
      </c>
      <c r="AN63" s="50">
        <f>'Base Fleet Plan'!AN92+'Base Fleet Plan'!AN105-AN50</f>
        <v>0</v>
      </c>
      <c r="AO63" s="50">
        <f>'Base Fleet Plan'!AO92+'Base Fleet Plan'!AO105-AO50</f>
        <v>0</v>
      </c>
      <c r="AP63" s="50">
        <f>'Base Fleet Plan'!AP92+'Base Fleet Plan'!AP105-AP50</f>
        <v>0</v>
      </c>
      <c r="AQ63" s="50">
        <f>'Base Fleet Plan'!AQ92+'Base Fleet Plan'!AQ105-AQ50</f>
        <v>0</v>
      </c>
      <c r="AR63" s="50">
        <f>'Base Fleet Plan'!AR92+'Base Fleet Plan'!AR105-AR50</f>
        <v>0</v>
      </c>
      <c r="AS63" s="50">
        <f>'Base Fleet Plan'!AS92+'Base Fleet Plan'!AS105-AS50</f>
        <v>0</v>
      </c>
      <c r="AT63" s="50">
        <f>'Base Fleet Plan'!AT92+'Base Fleet Plan'!AT105-AT50</f>
        <v>0</v>
      </c>
      <c r="AU63" s="50">
        <f>'Base Fleet Plan'!AU92+'Base Fleet Plan'!AU105-AU50</f>
        <v>0</v>
      </c>
      <c r="AV63" s="16"/>
    </row>
    <row r="64" spans="4:48">
      <c r="D64" s="1" t="s">
        <v>192</v>
      </c>
      <c r="E64" s="1"/>
      <c r="F64" s="4" t="s">
        <v>169</v>
      </c>
      <c r="H64" s="17"/>
      <c r="I64" s="50">
        <f>'Base Fleet Plan'!I93+'Base Fleet Plan'!I106-I51</f>
        <v>299</v>
      </c>
      <c r="J64" s="50">
        <f>'Base Fleet Plan'!J93+'Base Fleet Plan'!J106-J51</f>
        <v>299</v>
      </c>
      <c r="K64" s="50">
        <f>'Base Fleet Plan'!K93+'Base Fleet Plan'!K106-K51</f>
        <v>299</v>
      </c>
      <c r="L64" s="50">
        <f>'Base Fleet Plan'!L93+'Base Fleet Plan'!L106-L51</f>
        <v>299</v>
      </c>
      <c r="M64" s="50">
        <f>'Base Fleet Plan'!M93+'Base Fleet Plan'!M106-M51</f>
        <v>299</v>
      </c>
      <c r="N64" s="50">
        <f>'Base Fleet Plan'!N93+'Base Fleet Plan'!N106-N51</f>
        <v>299</v>
      </c>
      <c r="O64" s="50">
        <f>'Base Fleet Plan'!O93+'Base Fleet Plan'!O106-O51</f>
        <v>299</v>
      </c>
      <c r="P64" s="50">
        <f>'Base Fleet Plan'!P93+'Base Fleet Plan'!P106-P51</f>
        <v>328</v>
      </c>
      <c r="Q64" s="50">
        <f>'Base Fleet Plan'!Q93+'Base Fleet Plan'!Q106-Q51</f>
        <v>326</v>
      </c>
      <c r="R64" s="50">
        <f>'Base Fleet Plan'!R93+'Base Fleet Plan'!R106-R51</f>
        <v>327</v>
      </c>
      <c r="S64" s="50">
        <f>'Base Fleet Plan'!S93+'Base Fleet Plan'!S106-S51</f>
        <v>323</v>
      </c>
      <c r="T64" s="50">
        <f>'Base Fleet Plan'!T93+'Base Fleet Plan'!T106-T51</f>
        <v>313</v>
      </c>
      <c r="U64" s="50">
        <f>'Base Fleet Plan'!U93+'Base Fleet Plan'!U106-U51</f>
        <v>305</v>
      </c>
      <c r="V64" s="50">
        <f>'Base Fleet Plan'!V93+'Base Fleet Plan'!V106-V51</f>
        <v>298</v>
      </c>
      <c r="W64" s="50">
        <f>'Base Fleet Plan'!W93+'Base Fleet Plan'!W106-W51</f>
        <v>281</v>
      </c>
      <c r="X64" s="50">
        <f>'Base Fleet Plan'!X93+'Base Fleet Plan'!X106-X51</f>
        <v>265</v>
      </c>
      <c r="Y64" s="50">
        <f>'Base Fleet Plan'!Y93+'Base Fleet Plan'!Y106-Y51</f>
        <v>249</v>
      </c>
      <c r="Z64" s="50">
        <f>'Base Fleet Plan'!Z93+'Base Fleet Plan'!Z106-Z51</f>
        <v>253</v>
      </c>
      <c r="AA64" s="50">
        <f>'Base Fleet Plan'!AA93+'Base Fleet Plan'!AA106-AA51</f>
        <v>235</v>
      </c>
      <c r="AB64" s="50">
        <f>'Base Fleet Plan'!AB93+'Base Fleet Plan'!AB106-AB51</f>
        <v>200</v>
      </c>
      <c r="AC64" s="50">
        <f>'Base Fleet Plan'!AC93+'Base Fleet Plan'!AC106-AC51</f>
        <v>164</v>
      </c>
      <c r="AD64" s="50">
        <f>'Base Fleet Plan'!AD93+'Base Fleet Plan'!AD106-AD51</f>
        <v>109</v>
      </c>
      <c r="AE64" s="50">
        <f>'Base Fleet Plan'!AE93+'Base Fleet Plan'!AE106-AE51</f>
        <v>55</v>
      </c>
      <c r="AF64" s="50">
        <f>'Base Fleet Plan'!AF93+'Base Fleet Plan'!AF106-AF51</f>
        <v>0</v>
      </c>
      <c r="AG64" s="50">
        <f>'Base Fleet Plan'!AG93+'Base Fleet Plan'!AG106-AG51</f>
        <v>0</v>
      </c>
      <c r="AH64" s="50">
        <f>'Base Fleet Plan'!AH93+'Base Fleet Plan'!AH106-AH51</f>
        <v>0</v>
      </c>
      <c r="AI64" s="50">
        <f>'Base Fleet Plan'!AI93+'Base Fleet Plan'!AI106-AI51</f>
        <v>0</v>
      </c>
      <c r="AJ64" s="50">
        <f>'Base Fleet Plan'!AJ93+'Base Fleet Plan'!AJ106-AJ51</f>
        <v>0</v>
      </c>
      <c r="AK64" s="50">
        <f>'Base Fleet Plan'!AK93+'Base Fleet Plan'!AK106-AK51</f>
        <v>0</v>
      </c>
      <c r="AL64" s="50">
        <f>'Base Fleet Plan'!AL93+'Base Fleet Plan'!AL106-AL51</f>
        <v>0</v>
      </c>
      <c r="AM64" s="50">
        <f>'Base Fleet Plan'!AM93+'Base Fleet Plan'!AM106-AM51</f>
        <v>0</v>
      </c>
      <c r="AN64" s="50">
        <f>'Base Fleet Plan'!AN93+'Base Fleet Plan'!AN106-AN51</f>
        <v>0</v>
      </c>
      <c r="AO64" s="50">
        <f>'Base Fleet Plan'!AO93+'Base Fleet Plan'!AO106-AO51</f>
        <v>0</v>
      </c>
      <c r="AP64" s="50">
        <f>'Base Fleet Plan'!AP93+'Base Fleet Plan'!AP106-AP51</f>
        <v>0</v>
      </c>
      <c r="AQ64" s="50">
        <f>'Base Fleet Plan'!AQ93+'Base Fleet Plan'!AQ106-AQ51</f>
        <v>0</v>
      </c>
      <c r="AR64" s="50">
        <f>'Base Fleet Plan'!AR93+'Base Fleet Plan'!AR106-AR51</f>
        <v>0</v>
      </c>
      <c r="AS64" s="50">
        <f>'Base Fleet Plan'!AS93+'Base Fleet Plan'!AS106-AS51</f>
        <v>0</v>
      </c>
      <c r="AT64" s="50">
        <f>'Base Fleet Plan'!AT93+'Base Fleet Plan'!AT106-AT51</f>
        <v>0</v>
      </c>
      <c r="AU64" s="50">
        <f>'Base Fleet Plan'!AU93+'Base Fleet Plan'!AU106-AU51</f>
        <v>0</v>
      </c>
      <c r="AV64" s="16"/>
    </row>
    <row r="65" spans="4:48">
      <c r="D65" s="1" t="s">
        <v>193</v>
      </c>
      <c r="E65" s="1"/>
      <c r="F65" s="4" t="s">
        <v>169</v>
      </c>
      <c r="H65" s="17"/>
      <c r="I65" s="50">
        <f>'Base Fleet Plan'!I94+'Base Fleet Plan'!I107-I52</f>
        <v>299</v>
      </c>
      <c r="J65" s="50">
        <f>'Base Fleet Plan'!J94+'Base Fleet Plan'!J107-J52</f>
        <v>299</v>
      </c>
      <c r="K65" s="50">
        <f>'Base Fleet Plan'!K94+'Base Fleet Plan'!K107-K52</f>
        <v>299</v>
      </c>
      <c r="L65" s="50">
        <f>'Base Fleet Plan'!L94+'Base Fleet Plan'!L107-L52</f>
        <v>299</v>
      </c>
      <c r="M65" s="50">
        <f>'Base Fleet Plan'!M94+'Base Fleet Plan'!M107-M52</f>
        <v>299</v>
      </c>
      <c r="N65" s="50">
        <f>'Base Fleet Plan'!N94+'Base Fleet Plan'!N107-N52</f>
        <v>299</v>
      </c>
      <c r="O65" s="50">
        <f>'Base Fleet Plan'!O94+'Base Fleet Plan'!O107-O52</f>
        <v>299</v>
      </c>
      <c r="P65" s="50">
        <f>'Base Fleet Plan'!P94+'Base Fleet Plan'!P107-P52</f>
        <v>299</v>
      </c>
      <c r="Q65" s="50">
        <f>'Base Fleet Plan'!Q94+'Base Fleet Plan'!Q107-Q52</f>
        <v>328</v>
      </c>
      <c r="R65" s="50">
        <f>'Base Fleet Plan'!R94+'Base Fleet Plan'!R107-R52</f>
        <v>326</v>
      </c>
      <c r="S65" s="50">
        <f>'Base Fleet Plan'!S94+'Base Fleet Plan'!S107-S52</f>
        <v>327</v>
      </c>
      <c r="T65" s="50">
        <f>'Base Fleet Plan'!T94+'Base Fleet Plan'!T107-T52</f>
        <v>323</v>
      </c>
      <c r="U65" s="50">
        <f>'Base Fleet Plan'!U94+'Base Fleet Plan'!U107-U52</f>
        <v>313</v>
      </c>
      <c r="V65" s="50">
        <f>'Base Fleet Plan'!V94+'Base Fleet Plan'!V107-V52</f>
        <v>305</v>
      </c>
      <c r="W65" s="50">
        <f>'Base Fleet Plan'!W94+'Base Fleet Plan'!W107-W52</f>
        <v>298</v>
      </c>
      <c r="X65" s="50">
        <f>'Base Fleet Plan'!X94+'Base Fleet Plan'!X107-X52</f>
        <v>281</v>
      </c>
      <c r="Y65" s="50">
        <f>'Base Fleet Plan'!Y94+'Base Fleet Plan'!Y107-Y52</f>
        <v>265</v>
      </c>
      <c r="Z65" s="50">
        <f>'Base Fleet Plan'!Z94+'Base Fleet Plan'!Z107-Z52</f>
        <v>249</v>
      </c>
      <c r="AA65" s="50">
        <f>'Base Fleet Plan'!AA94+'Base Fleet Plan'!AA107-AA52</f>
        <v>253</v>
      </c>
      <c r="AB65" s="50">
        <f>'Base Fleet Plan'!AB94+'Base Fleet Plan'!AB107-AB52</f>
        <v>235</v>
      </c>
      <c r="AC65" s="50">
        <f>'Base Fleet Plan'!AC94+'Base Fleet Plan'!AC107-AC52</f>
        <v>200</v>
      </c>
      <c r="AD65" s="50">
        <f>'Base Fleet Plan'!AD94+'Base Fleet Plan'!AD107-AD52</f>
        <v>164</v>
      </c>
      <c r="AE65" s="50">
        <f>'Base Fleet Plan'!AE94+'Base Fleet Plan'!AE107-AE52</f>
        <v>109</v>
      </c>
      <c r="AF65" s="50">
        <f>'Base Fleet Plan'!AF94+'Base Fleet Plan'!AF107-AF52</f>
        <v>55</v>
      </c>
      <c r="AG65" s="50">
        <f>'Base Fleet Plan'!AG94+'Base Fleet Plan'!AG107-AG52</f>
        <v>0</v>
      </c>
      <c r="AH65" s="50">
        <f>'Base Fleet Plan'!AH94+'Base Fleet Plan'!AH107-AH52</f>
        <v>0</v>
      </c>
      <c r="AI65" s="50">
        <f>'Base Fleet Plan'!AI94+'Base Fleet Plan'!AI107-AI52</f>
        <v>0</v>
      </c>
      <c r="AJ65" s="50">
        <f>'Base Fleet Plan'!AJ94+'Base Fleet Plan'!AJ107-AJ52</f>
        <v>0</v>
      </c>
      <c r="AK65" s="50">
        <f>'Base Fleet Plan'!AK94+'Base Fleet Plan'!AK107-AK52</f>
        <v>0</v>
      </c>
      <c r="AL65" s="50">
        <f>'Base Fleet Plan'!AL94+'Base Fleet Plan'!AL107-AL52</f>
        <v>0</v>
      </c>
      <c r="AM65" s="50">
        <f>'Base Fleet Plan'!AM94+'Base Fleet Plan'!AM107-AM52</f>
        <v>0</v>
      </c>
      <c r="AN65" s="50">
        <f>'Base Fleet Plan'!AN94+'Base Fleet Plan'!AN107-AN52</f>
        <v>0</v>
      </c>
      <c r="AO65" s="50">
        <f>'Base Fleet Plan'!AO94+'Base Fleet Plan'!AO107-AO52</f>
        <v>0</v>
      </c>
      <c r="AP65" s="50">
        <f>'Base Fleet Plan'!AP94+'Base Fleet Plan'!AP107-AP52</f>
        <v>0</v>
      </c>
      <c r="AQ65" s="50">
        <f>'Base Fleet Plan'!AQ94+'Base Fleet Plan'!AQ107-AQ52</f>
        <v>0</v>
      </c>
      <c r="AR65" s="50">
        <f>'Base Fleet Plan'!AR94+'Base Fleet Plan'!AR107-AR52</f>
        <v>0</v>
      </c>
      <c r="AS65" s="50">
        <f>'Base Fleet Plan'!AS94+'Base Fleet Plan'!AS107-AS52</f>
        <v>0</v>
      </c>
      <c r="AT65" s="50">
        <f>'Base Fleet Plan'!AT94+'Base Fleet Plan'!AT107-AT52</f>
        <v>0</v>
      </c>
      <c r="AU65" s="50">
        <f>'Base Fleet Plan'!AU94+'Base Fleet Plan'!AU107-AU52</f>
        <v>0</v>
      </c>
      <c r="AV65" s="16"/>
    </row>
    <row r="66" spans="4:48">
      <c r="D66" s="1" t="s">
        <v>194</v>
      </c>
      <c r="E66" s="1"/>
      <c r="F66" s="4" t="s">
        <v>169</v>
      </c>
      <c r="H66" s="17"/>
      <c r="I66" s="50">
        <f>'Base Fleet Plan'!I95+'Base Fleet Plan'!I108-I53</f>
        <v>299</v>
      </c>
      <c r="J66" s="50">
        <f>'Base Fleet Plan'!J95+'Base Fleet Plan'!J108-J53</f>
        <v>299</v>
      </c>
      <c r="K66" s="50">
        <f>'Base Fleet Plan'!K95+'Base Fleet Plan'!K108-K53</f>
        <v>299</v>
      </c>
      <c r="L66" s="50">
        <f>'Base Fleet Plan'!L95+'Base Fleet Plan'!L108-L53</f>
        <v>299</v>
      </c>
      <c r="M66" s="50">
        <f>'Base Fleet Plan'!M95+'Base Fleet Plan'!M108-M53</f>
        <v>299</v>
      </c>
      <c r="N66" s="50">
        <f>'Base Fleet Plan'!N95+'Base Fleet Plan'!N108-N53</f>
        <v>299</v>
      </c>
      <c r="O66" s="50">
        <f>'Base Fleet Plan'!O95+'Base Fleet Plan'!O108-O53</f>
        <v>299</v>
      </c>
      <c r="P66" s="50">
        <f>'Base Fleet Plan'!P95+'Base Fleet Plan'!P108-P53</f>
        <v>299</v>
      </c>
      <c r="Q66" s="50">
        <f>'Base Fleet Plan'!Q95+'Base Fleet Plan'!Q108-Q53</f>
        <v>299</v>
      </c>
      <c r="R66" s="50">
        <f>'Base Fleet Plan'!R95+'Base Fleet Plan'!R108-R53</f>
        <v>328</v>
      </c>
      <c r="S66" s="50">
        <f>'Base Fleet Plan'!S95+'Base Fleet Plan'!S108-S53</f>
        <v>326</v>
      </c>
      <c r="T66" s="50">
        <f>'Base Fleet Plan'!T95+'Base Fleet Plan'!T108-T53</f>
        <v>327</v>
      </c>
      <c r="U66" s="50">
        <f>'Base Fleet Plan'!U95+'Base Fleet Plan'!U108-U53</f>
        <v>323</v>
      </c>
      <c r="V66" s="50">
        <f>'Base Fleet Plan'!V95+'Base Fleet Plan'!V108-V53</f>
        <v>313</v>
      </c>
      <c r="W66" s="50">
        <f>'Base Fleet Plan'!W95+'Base Fleet Plan'!W108-W53</f>
        <v>305</v>
      </c>
      <c r="X66" s="50">
        <f>'Base Fleet Plan'!X95+'Base Fleet Plan'!X108-X53</f>
        <v>298</v>
      </c>
      <c r="Y66" s="50">
        <f>'Base Fleet Plan'!Y95+'Base Fleet Plan'!Y108-Y53</f>
        <v>281</v>
      </c>
      <c r="Z66" s="50">
        <f>'Base Fleet Plan'!Z95+'Base Fleet Plan'!Z108-Z53</f>
        <v>265</v>
      </c>
      <c r="AA66" s="50">
        <f>'Base Fleet Plan'!AA95+'Base Fleet Plan'!AA108-AA53</f>
        <v>249</v>
      </c>
      <c r="AB66" s="50">
        <f>'Base Fleet Plan'!AB95+'Base Fleet Plan'!AB108-AB53</f>
        <v>253</v>
      </c>
      <c r="AC66" s="50">
        <f>'Base Fleet Plan'!AC95+'Base Fleet Plan'!AC108-AC53</f>
        <v>235</v>
      </c>
      <c r="AD66" s="50">
        <f>'Base Fleet Plan'!AD95+'Base Fleet Plan'!AD108-AD53</f>
        <v>200</v>
      </c>
      <c r="AE66" s="50">
        <f>'Base Fleet Plan'!AE95+'Base Fleet Plan'!AE108-AE53</f>
        <v>164</v>
      </c>
      <c r="AF66" s="50">
        <f>'Base Fleet Plan'!AF95+'Base Fleet Plan'!AF108-AF53</f>
        <v>109</v>
      </c>
      <c r="AG66" s="50">
        <f>'Base Fleet Plan'!AG95+'Base Fleet Plan'!AG108-AG53</f>
        <v>55</v>
      </c>
      <c r="AH66" s="50">
        <f>'Base Fleet Plan'!AH95+'Base Fleet Plan'!AH108-AH53</f>
        <v>0</v>
      </c>
      <c r="AI66" s="50">
        <f>'Base Fleet Plan'!AI95+'Base Fleet Plan'!AI108-AI53</f>
        <v>0</v>
      </c>
      <c r="AJ66" s="50">
        <f>'Base Fleet Plan'!AJ95+'Base Fleet Plan'!AJ108-AJ53</f>
        <v>0</v>
      </c>
      <c r="AK66" s="50">
        <f>'Base Fleet Plan'!AK95+'Base Fleet Plan'!AK108-AK53</f>
        <v>0</v>
      </c>
      <c r="AL66" s="50">
        <f>'Base Fleet Plan'!AL95+'Base Fleet Plan'!AL108-AL53</f>
        <v>0</v>
      </c>
      <c r="AM66" s="50">
        <f>'Base Fleet Plan'!AM95+'Base Fleet Plan'!AM108-AM53</f>
        <v>0</v>
      </c>
      <c r="AN66" s="50">
        <f>'Base Fleet Plan'!AN95+'Base Fleet Plan'!AN108-AN53</f>
        <v>0</v>
      </c>
      <c r="AO66" s="50">
        <f>'Base Fleet Plan'!AO95+'Base Fleet Plan'!AO108-AO53</f>
        <v>0</v>
      </c>
      <c r="AP66" s="50">
        <f>'Base Fleet Plan'!AP95+'Base Fleet Plan'!AP108-AP53</f>
        <v>0</v>
      </c>
      <c r="AQ66" s="50">
        <f>'Base Fleet Plan'!AQ95+'Base Fleet Plan'!AQ108-AQ53</f>
        <v>0</v>
      </c>
      <c r="AR66" s="50">
        <f>'Base Fleet Plan'!AR95+'Base Fleet Plan'!AR108-AR53</f>
        <v>0</v>
      </c>
      <c r="AS66" s="50">
        <f>'Base Fleet Plan'!AS95+'Base Fleet Plan'!AS108-AS53</f>
        <v>0</v>
      </c>
      <c r="AT66" s="50">
        <f>'Base Fleet Plan'!AT95+'Base Fleet Plan'!AT108-AT53</f>
        <v>0</v>
      </c>
      <c r="AU66" s="50">
        <f>'Base Fleet Plan'!AU95+'Base Fleet Plan'!AU108-AU53</f>
        <v>0</v>
      </c>
      <c r="AV66" s="16"/>
    </row>
    <row r="67" spans="4:48">
      <c r="D67" s="1" t="s">
        <v>195</v>
      </c>
      <c r="E67" s="1"/>
      <c r="F67" s="4" t="s">
        <v>169</v>
      </c>
      <c r="H67" s="17"/>
      <c r="I67" s="50">
        <f>'Base Fleet Plan'!I96+'Base Fleet Plan'!I109-I54</f>
        <v>298</v>
      </c>
      <c r="J67" s="50">
        <f>'Base Fleet Plan'!J96+'Base Fleet Plan'!J109-J54</f>
        <v>299</v>
      </c>
      <c r="K67" s="50">
        <f>'Base Fleet Plan'!K96+'Base Fleet Plan'!K109-K54</f>
        <v>299</v>
      </c>
      <c r="L67" s="50">
        <f>'Base Fleet Plan'!L96+'Base Fleet Plan'!L109-L54</f>
        <v>299</v>
      </c>
      <c r="M67" s="50">
        <f>'Base Fleet Plan'!M96+'Base Fleet Plan'!M109-M54</f>
        <v>299</v>
      </c>
      <c r="N67" s="50">
        <f>'Base Fleet Plan'!N96+'Base Fleet Plan'!N109-N54</f>
        <v>299</v>
      </c>
      <c r="O67" s="50">
        <f>'Base Fleet Plan'!O96+'Base Fleet Plan'!O109-O54</f>
        <v>299</v>
      </c>
      <c r="P67" s="50">
        <f>'Base Fleet Plan'!P96+'Base Fleet Plan'!P109-P54</f>
        <v>299</v>
      </c>
      <c r="Q67" s="50">
        <f>'Base Fleet Plan'!Q96+'Base Fleet Plan'!Q109-Q54</f>
        <v>299</v>
      </c>
      <c r="R67" s="50">
        <f>'Base Fleet Plan'!R96+'Base Fleet Plan'!R109-R54</f>
        <v>299</v>
      </c>
      <c r="S67" s="50">
        <f>'Base Fleet Plan'!S96+'Base Fleet Plan'!S109-S54</f>
        <v>328</v>
      </c>
      <c r="T67" s="50">
        <f>'Base Fleet Plan'!T96+'Base Fleet Plan'!T109-T54</f>
        <v>326</v>
      </c>
      <c r="U67" s="50">
        <f>'Base Fleet Plan'!U96+'Base Fleet Plan'!U109-U54</f>
        <v>327</v>
      </c>
      <c r="V67" s="50">
        <f>'Base Fleet Plan'!V96+'Base Fleet Plan'!V109-V54</f>
        <v>323</v>
      </c>
      <c r="W67" s="50">
        <f>'Base Fleet Plan'!W96+'Base Fleet Plan'!W109-W54</f>
        <v>313</v>
      </c>
      <c r="X67" s="50">
        <f>'Base Fleet Plan'!X96+'Base Fleet Plan'!X109-X54</f>
        <v>305</v>
      </c>
      <c r="Y67" s="50">
        <f>'Base Fleet Plan'!Y96+'Base Fleet Plan'!Y109-Y54</f>
        <v>298</v>
      </c>
      <c r="Z67" s="50">
        <f>'Base Fleet Plan'!Z96+'Base Fleet Plan'!Z109-Z54</f>
        <v>281</v>
      </c>
      <c r="AA67" s="50">
        <f>'Base Fleet Plan'!AA96+'Base Fleet Plan'!AA109-AA54</f>
        <v>265</v>
      </c>
      <c r="AB67" s="50">
        <f>'Base Fleet Plan'!AB96+'Base Fleet Plan'!AB109-AB54</f>
        <v>249</v>
      </c>
      <c r="AC67" s="50">
        <f>'Base Fleet Plan'!AC96+'Base Fleet Plan'!AC109-AC54</f>
        <v>253</v>
      </c>
      <c r="AD67" s="50">
        <f>'Base Fleet Plan'!AD96+'Base Fleet Plan'!AD109-AD54</f>
        <v>235</v>
      </c>
      <c r="AE67" s="50">
        <f>'Base Fleet Plan'!AE96+'Base Fleet Plan'!AE109-AE54</f>
        <v>200</v>
      </c>
      <c r="AF67" s="50">
        <f>'Base Fleet Plan'!AF96+'Base Fleet Plan'!AF109-AF54</f>
        <v>164</v>
      </c>
      <c r="AG67" s="50">
        <f>'Base Fleet Plan'!AG96+'Base Fleet Plan'!AG109-AG54</f>
        <v>109</v>
      </c>
      <c r="AH67" s="50">
        <f>'Base Fleet Plan'!AH96+'Base Fleet Plan'!AH109-AH54</f>
        <v>55</v>
      </c>
      <c r="AI67" s="50">
        <f>'Base Fleet Plan'!AI96+'Base Fleet Plan'!AI109-AI54</f>
        <v>0</v>
      </c>
      <c r="AJ67" s="50">
        <f>'Base Fleet Plan'!AJ96+'Base Fleet Plan'!AJ109-AJ54</f>
        <v>0</v>
      </c>
      <c r="AK67" s="50">
        <f>'Base Fleet Plan'!AK96+'Base Fleet Plan'!AK109-AK54</f>
        <v>0</v>
      </c>
      <c r="AL67" s="50">
        <f>'Base Fleet Plan'!AL96+'Base Fleet Plan'!AL109-AL54</f>
        <v>0</v>
      </c>
      <c r="AM67" s="50">
        <f>'Base Fleet Plan'!AM96+'Base Fleet Plan'!AM109-AM54</f>
        <v>0</v>
      </c>
      <c r="AN67" s="50">
        <f>'Base Fleet Plan'!AN96+'Base Fleet Plan'!AN109-AN54</f>
        <v>0</v>
      </c>
      <c r="AO67" s="50">
        <f>'Base Fleet Plan'!AO96+'Base Fleet Plan'!AO109-AO54</f>
        <v>0</v>
      </c>
      <c r="AP67" s="50">
        <f>'Base Fleet Plan'!AP96+'Base Fleet Plan'!AP109-AP54</f>
        <v>0</v>
      </c>
      <c r="AQ67" s="50">
        <f>'Base Fleet Plan'!AQ96+'Base Fleet Plan'!AQ109-AQ54</f>
        <v>0</v>
      </c>
      <c r="AR67" s="50">
        <f>'Base Fleet Plan'!AR96+'Base Fleet Plan'!AR109-AR54</f>
        <v>0</v>
      </c>
      <c r="AS67" s="50">
        <f>'Base Fleet Plan'!AS96+'Base Fleet Plan'!AS109-AS54</f>
        <v>0</v>
      </c>
      <c r="AT67" s="50">
        <f>'Base Fleet Plan'!AT96+'Base Fleet Plan'!AT109-AT54</f>
        <v>0</v>
      </c>
      <c r="AU67" s="50">
        <f>'Base Fleet Plan'!AU96+'Base Fleet Plan'!AU109-AU54</f>
        <v>0</v>
      </c>
      <c r="AV67" s="16"/>
    </row>
    <row r="68" spans="4:48">
      <c r="D68" s="1"/>
      <c r="E68" s="1"/>
      <c r="F68" s="1"/>
      <c r="H68" s="17"/>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16"/>
    </row>
    <row r="69" spans="4:48">
      <c r="D69" s="1" t="s">
        <v>196</v>
      </c>
      <c r="E69" s="1"/>
      <c r="F69" s="4" t="s">
        <v>169</v>
      </c>
      <c r="H69" s="17"/>
      <c r="I69" s="50">
        <f>SUM(I58:I67)</f>
        <v>2989</v>
      </c>
      <c r="J69" s="50">
        <f>SUM(J58:J67)</f>
        <v>3019</v>
      </c>
      <c r="K69" s="50">
        <f t="shared" ref="K69:O69" si="19">SUM(K58:K67)</f>
        <v>3046</v>
      </c>
      <c r="L69" s="50">
        <f t="shared" si="19"/>
        <v>3074</v>
      </c>
      <c r="M69" s="50">
        <f t="shared" si="19"/>
        <v>3098</v>
      </c>
      <c r="N69" s="50">
        <f t="shared" si="19"/>
        <v>3112</v>
      </c>
      <c r="O69" s="50">
        <f t="shared" si="19"/>
        <v>3118</v>
      </c>
      <c r="P69" s="50">
        <f>SUM(P58:P67)</f>
        <v>3117</v>
      </c>
      <c r="Q69" s="50">
        <f>SUM(Q58:Q67)</f>
        <v>3099</v>
      </c>
      <c r="R69" s="50">
        <f t="shared" ref="R69:V69" si="20">SUM(R58:R67)</f>
        <v>3065</v>
      </c>
      <c r="S69" s="50">
        <f t="shared" si="20"/>
        <v>3015</v>
      </c>
      <c r="T69" s="50">
        <f t="shared" si="20"/>
        <v>2940</v>
      </c>
      <c r="U69" s="50">
        <f t="shared" si="20"/>
        <v>2849</v>
      </c>
      <c r="V69" s="50">
        <f t="shared" si="20"/>
        <v>2722</v>
      </c>
      <c r="W69" s="50">
        <f>SUM(W58:W67)</f>
        <v>2563</v>
      </c>
      <c r="X69" s="50">
        <f t="shared" ref="X69:AU69" si="21">SUM(X58:X67)</f>
        <v>2359</v>
      </c>
      <c r="Y69" s="50">
        <f t="shared" si="21"/>
        <v>2109</v>
      </c>
      <c r="Z69" s="50">
        <f t="shared" si="21"/>
        <v>1811</v>
      </c>
      <c r="AA69" s="50">
        <f t="shared" si="21"/>
        <v>1530</v>
      </c>
      <c r="AB69" s="50">
        <f t="shared" si="21"/>
        <v>1265</v>
      </c>
      <c r="AC69" s="50">
        <f t="shared" si="21"/>
        <v>1016</v>
      </c>
      <c r="AD69" s="50">
        <f t="shared" si="21"/>
        <v>763</v>
      </c>
      <c r="AE69" s="50">
        <f t="shared" si="21"/>
        <v>528</v>
      </c>
      <c r="AF69" s="50">
        <f t="shared" si="21"/>
        <v>328</v>
      </c>
      <c r="AG69" s="50">
        <f t="shared" si="21"/>
        <v>164</v>
      </c>
      <c r="AH69" s="50">
        <f t="shared" si="21"/>
        <v>55</v>
      </c>
      <c r="AI69" s="50">
        <f t="shared" si="21"/>
        <v>0</v>
      </c>
      <c r="AJ69" s="50">
        <f t="shared" si="21"/>
        <v>0</v>
      </c>
      <c r="AK69" s="50">
        <f t="shared" si="21"/>
        <v>0</v>
      </c>
      <c r="AL69" s="50">
        <f t="shared" si="21"/>
        <v>0</v>
      </c>
      <c r="AM69" s="50">
        <f t="shared" si="21"/>
        <v>0</v>
      </c>
      <c r="AN69" s="50">
        <f t="shared" si="21"/>
        <v>0</v>
      </c>
      <c r="AO69" s="50">
        <f t="shared" si="21"/>
        <v>0</v>
      </c>
      <c r="AP69" s="50">
        <f t="shared" si="21"/>
        <v>0</v>
      </c>
      <c r="AQ69" s="50">
        <f t="shared" si="21"/>
        <v>0</v>
      </c>
      <c r="AR69" s="50">
        <f t="shared" si="21"/>
        <v>0</v>
      </c>
      <c r="AS69" s="50">
        <f t="shared" si="21"/>
        <v>0</v>
      </c>
      <c r="AT69" s="50">
        <f t="shared" si="21"/>
        <v>0</v>
      </c>
      <c r="AU69" s="50">
        <f t="shared" si="21"/>
        <v>0</v>
      </c>
      <c r="AV69" s="16"/>
    </row>
    <row r="70" spans="4:48">
      <c r="H70" s="17"/>
      <c r="AV70" s="16"/>
    </row>
    <row r="71" spans="4:48">
      <c r="D71" s="58" t="s">
        <v>77</v>
      </c>
      <c r="E71" s="57"/>
      <c r="F71" s="59" t="s">
        <v>150</v>
      </c>
      <c r="H71" s="17"/>
      <c r="AV71" s="16"/>
    </row>
    <row r="72" spans="4:48">
      <c r="D72" s="6"/>
      <c r="E72" s="53"/>
      <c r="F72" s="35"/>
      <c r="H72" s="17"/>
      <c r="AV72" s="16"/>
    </row>
    <row r="73" spans="4:48">
      <c r="D73" s="1" t="s">
        <v>293</v>
      </c>
      <c r="E73" s="1"/>
      <c r="F73" s="4" t="s">
        <v>169</v>
      </c>
      <c r="H73" s="17"/>
      <c r="I73" s="1">
        <f>ROUND(I$9*'Base Fleet Plan'!I$147,0)</f>
        <v>0</v>
      </c>
      <c r="J73" s="1">
        <f>ROUND(J$9*'Base Fleet Plan'!J$147,0)</f>
        <v>0</v>
      </c>
      <c r="K73" s="1">
        <f>ROUND(K$9*'Base Fleet Plan'!K$147,0)</f>
        <v>4</v>
      </c>
      <c r="L73" s="1">
        <f>ROUND(L$9*'Base Fleet Plan'!L$147,0)</f>
        <v>4</v>
      </c>
      <c r="M73" s="1">
        <f>ROUND(M$9*'Base Fleet Plan'!M$147,0)</f>
        <v>9</v>
      </c>
      <c r="N73" s="1">
        <f>ROUND(N$9*'Base Fleet Plan'!N$147,0)</f>
        <v>22</v>
      </c>
      <c r="O73" s="1">
        <f>ROUND(O$9*'Base Fleet Plan'!O$147,0)</f>
        <v>33</v>
      </c>
      <c r="P73" s="1">
        <f>ROUND(P$9*'Base Fleet Plan'!P$147,0)</f>
        <v>44</v>
      </c>
      <c r="Q73" s="1">
        <f>ROUND(Q$9*'Base Fleet Plan'!Q$147,0)</f>
        <v>67</v>
      </c>
      <c r="R73" s="1">
        <f>ROUND(R$9*'Base Fleet Plan'!R$147,0)</f>
        <v>89</v>
      </c>
      <c r="S73" s="1">
        <f>ROUND(S$9*'Base Fleet Plan'!S$147,0)</f>
        <v>111</v>
      </c>
      <c r="T73" s="1">
        <f>ROUND(T$9*'Base Fleet Plan'!T$147,0)</f>
        <v>146</v>
      </c>
      <c r="U73" s="1">
        <f>ROUND(U$9*'Base Fleet Plan'!U$147,0)</f>
        <v>170</v>
      </c>
      <c r="V73" s="1">
        <f>ROUND(V$9*'Base Fleet Plan'!V$147,0)</f>
        <v>219</v>
      </c>
      <c r="W73" s="1">
        <f>ROUND(W$9*'Base Fleet Plan'!W$147,0)</f>
        <v>268</v>
      </c>
      <c r="X73" s="1">
        <f>ROUND(X$9*'Base Fleet Plan'!X$147,0)</f>
        <v>342</v>
      </c>
      <c r="Y73" s="1">
        <f>ROUND(Y$9*'Base Fleet Plan'!Y$147,0)</f>
        <v>416</v>
      </c>
      <c r="Z73" s="1">
        <f>ROUND(Z$9*'Base Fleet Plan'!Z$147,0)</f>
        <v>491</v>
      </c>
      <c r="AA73" s="1">
        <f>ROUND(AA$9*'Base Fleet Plan'!AA$147,0)</f>
        <v>492</v>
      </c>
      <c r="AB73" s="1">
        <f>ROUND(AB$9*'Base Fleet Plan'!AB$147,0)</f>
        <v>492</v>
      </c>
      <c r="AC73" s="1">
        <f>ROUND(AC$9*'Base Fleet Plan'!AC$147,0)</f>
        <v>493</v>
      </c>
      <c r="AD73" s="1">
        <f>ROUND(AD$9*'Base Fleet Plan'!AD$147,0)</f>
        <v>534</v>
      </c>
      <c r="AE73" s="1">
        <f>ROUND(AE$9*'Base Fleet Plan'!AE$147,0)</f>
        <v>536</v>
      </c>
      <c r="AF73" s="1">
        <f>ROUND(AF$9*'Base Fleet Plan'!AF$147,0)</f>
        <v>537</v>
      </c>
      <c r="AG73" s="1">
        <f>ROUND(AG$9*'Base Fleet Plan'!AG$147,0)</f>
        <v>538</v>
      </c>
      <c r="AH73" s="1">
        <f>ROUND(AH$9*'Base Fleet Plan'!AH$147,0)</f>
        <v>540</v>
      </c>
      <c r="AI73" s="1">
        <f>ROUND(AI$9*'Base Fleet Plan'!AI$147,0)</f>
        <v>540</v>
      </c>
      <c r="AJ73" s="1">
        <f>ROUND(AJ$9*'Base Fleet Plan'!AJ$147,0)</f>
        <v>543</v>
      </c>
      <c r="AK73" s="1">
        <f>ROUND(AK$9*'Base Fleet Plan'!AK$147,0)</f>
        <v>545</v>
      </c>
      <c r="AL73" s="1">
        <f>ROUND(AL$9*'Base Fleet Plan'!AL$147,0)</f>
        <v>545</v>
      </c>
      <c r="AM73" s="1">
        <f>ROUND(AM$9*'Base Fleet Plan'!AM$147,0)</f>
        <v>546</v>
      </c>
      <c r="AN73" s="1">
        <f>ROUND(AN$9*'Base Fleet Plan'!AN$147,0)</f>
        <v>588</v>
      </c>
      <c r="AO73" s="1">
        <f>ROUND(AO$9*'Base Fleet Plan'!AO$147,0)</f>
        <v>591</v>
      </c>
      <c r="AP73" s="1">
        <f>ROUND(AP$9*'Base Fleet Plan'!AP$147,0)</f>
        <v>592</v>
      </c>
      <c r="AQ73" s="1">
        <f>ROUND(AQ$9*'Base Fleet Plan'!AQ$147,0)</f>
        <v>594</v>
      </c>
      <c r="AR73" s="1">
        <f>ROUND(AR$9*'Base Fleet Plan'!AR$147,0)</f>
        <v>596</v>
      </c>
      <c r="AS73" s="1">
        <f>ROUND(AS$9*'Base Fleet Plan'!AS$147,0)</f>
        <v>597</v>
      </c>
      <c r="AT73" s="1">
        <f>ROUND(AT$9*'Base Fleet Plan'!AT$147,0)</f>
        <v>600</v>
      </c>
      <c r="AU73" s="1">
        <f>ROUND(AU$9*'Base Fleet Plan'!AU$147,0)</f>
        <v>603</v>
      </c>
      <c r="AV73" s="16"/>
    </row>
    <row r="74" spans="4:48">
      <c r="D74" s="6"/>
      <c r="E74" s="53"/>
      <c r="F74" s="35"/>
      <c r="H74" s="17"/>
      <c r="AV74" s="16"/>
    </row>
    <row r="75" spans="4:48">
      <c r="D75" s="1" t="s">
        <v>294</v>
      </c>
      <c r="E75" s="1"/>
      <c r="F75" s="4" t="s">
        <v>169</v>
      </c>
      <c r="H75" s="17"/>
      <c r="I75" s="63">
        <f>I73+H84</f>
        <v>0</v>
      </c>
      <c r="J75" s="50">
        <f>J73</f>
        <v>0</v>
      </c>
      <c r="K75" s="50">
        <f t="shared" ref="K75:AU75" si="22">K73</f>
        <v>4</v>
      </c>
      <c r="L75" s="50">
        <f t="shared" si="22"/>
        <v>4</v>
      </c>
      <c r="M75" s="50">
        <f t="shared" si="22"/>
        <v>9</v>
      </c>
      <c r="N75" s="50">
        <f t="shared" si="22"/>
        <v>22</v>
      </c>
      <c r="O75" s="50">
        <f t="shared" si="22"/>
        <v>33</v>
      </c>
      <c r="P75" s="50">
        <f t="shared" si="22"/>
        <v>44</v>
      </c>
      <c r="Q75" s="50">
        <f t="shared" si="22"/>
        <v>67</v>
      </c>
      <c r="R75" s="50">
        <f t="shared" si="22"/>
        <v>89</v>
      </c>
      <c r="S75" s="50">
        <f t="shared" si="22"/>
        <v>111</v>
      </c>
      <c r="T75" s="50">
        <f t="shared" si="22"/>
        <v>146</v>
      </c>
      <c r="U75" s="50">
        <f t="shared" si="22"/>
        <v>170</v>
      </c>
      <c r="V75" s="50">
        <f t="shared" si="22"/>
        <v>219</v>
      </c>
      <c r="W75" s="50">
        <f t="shared" si="22"/>
        <v>268</v>
      </c>
      <c r="X75" s="50">
        <f t="shared" si="22"/>
        <v>342</v>
      </c>
      <c r="Y75" s="50">
        <f t="shared" si="22"/>
        <v>416</v>
      </c>
      <c r="Z75" s="50">
        <f t="shared" si="22"/>
        <v>491</v>
      </c>
      <c r="AA75" s="50">
        <f t="shared" si="22"/>
        <v>492</v>
      </c>
      <c r="AB75" s="50">
        <f t="shared" si="22"/>
        <v>492</v>
      </c>
      <c r="AC75" s="50">
        <f t="shared" si="22"/>
        <v>493</v>
      </c>
      <c r="AD75" s="50">
        <f t="shared" si="22"/>
        <v>534</v>
      </c>
      <c r="AE75" s="50">
        <f t="shared" si="22"/>
        <v>536</v>
      </c>
      <c r="AF75" s="50">
        <f t="shared" si="22"/>
        <v>537</v>
      </c>
      <c r="AG75" s="50">
        <f t="shared" si="22"/>
        <v>538</v>
      </c>
      <c r="AH75" s="50">
        <f t="shared" si="22"/>
        <v>540</v>
      </c>
      <c r="AI75" s="50">
        <f t="shared" si="22"/>
        <v>540</v>
      </c>
      <c r="AJ75" s="50">
        <f t="shared" si="22"/>
        <v>543</v>
      </c>
      <c r="AK75" s="50">
        <f t="shared" si="22"/>
        <v>545</v>
      </c>
      <c r="AL75" s="50">
        <f t="shared" si="22"/>
        <v>545</v>
      </c>
      <c r="AM75" s="50">
        <f t="shared" si="22"/>
        <v>546</v>
      </c>
      <c r="AN75" s="50">
        <f t="shared" si="22"/>
        <v>588</v>
      </c>
      <c r="AO75" s="50">
        <f t="shared" si="22"/>
        <v>591</v>
      </c>
      <c r="AP75" s="50">
        <f t="shared" si="22"/>
        <v>592</v>
      </c>
      <c r="AQ75" s="50">
        <f t="shared" si="22"/>
        <v>594</v>
      </c>
      <c r="AR75" s="50">
        <f t="shared" si="22"/>
        <v>596</v>
      </c>
      <c r="AS75" s="50">
        <f t="shared" si="22"/>
        <v>597</v>
      </c>
      <c r="AT75" s="50">
        <f t="shared" si="22"/>
        <v>600</v>
      </c>
      <c r="AU75" s="50">
        <f t="shared" si="22"/>
        <v>603</v>
      </c>
      <c r="AV75" s="16"/>
    </row>
    <row r="76" spans="4:48">
      <c r="D76" s="1" t="s">
        <v>295</v>
      </c>
      <c r="E76" s="1"/>
      <c r="F76" s="4" t="s">
        <v>169</v>
      </c>
      <c r="H76" s="17"/>
      <c r="I76" s="63">
        <v>0</v>
      </c>
      <c r="J76" s="50">
        <f>I75</f>
        <v>0</v>
      </c>
      <c r="K76" s="50">
        <f t="shared" ref="K76:Z84" si="23">J75</f>
        <v>0</v>
      </c>
      <c r="L76" s="50">
        <f t="shared" si="23"/>
        <v>4</v>
      </c>
      <c r="M76" s="50">
        <f t="shared" si="23"/>
        <v>4</v>
      </c>
      <c r="N76" s="50">
        <f t="shared" si="23"/>
        <v>9</v>
      </c>
      <c r="O76" s="50">
        <f t="shared" si="23"/>
        <v>22</v>
      </c>
      <c r="P76" s="50">
        <f t="shared" si="23"/>
        <v>33</v>
      </c>
      <c r="Q76" s="50">
        <f t="shared" si="23"/>
        <v>44</v>
      </c>
      <c r="R76" s="50">
        <f t="shared" si="23"/>
        <v>67</v>
      </c>
      <c r="S76" s="50">
        <f t="shared" si="23"/>
        <v>89</v>
      </c>
      <c r="T76" s="50">
        <f t="shared" si="23"/>
        <v>111</v>
      </c>
      <c r="U76" s="50">
        <f t="shared" si="23"/>
        <v>146</v>
      </c>
      <c r="V76" s="50">
        <f t="shared" si="23"/>
        <v>170</v>
      </c>
      <c r="W76" s="50">
        <f t="shared" si="23"/>
        <v>219</v>
      </c>
      <c r="X76" s="50">
        <f t="shared" si="23"/>
        <v>268</v>
      </c>
      <c r="Y76" s="50">
        <f t="shared" si="23"/>
        <v>342</v>
      </c>
      <c r="Z76" s="50">
        <f t="shared" si="23"/>
        <v>416</v>
      </c>
      <c r="AA76" s="50">
        <f t="shared" ref="AA76:AP84" si="24">Z75</f>
        <v>491</v>
      </c>
      <c r="AB76" s="50">
        <f t="shared" si="24"/>
        <v>492</v>
      </c>
      <c r="AC76" s="50">
        <f t="shared" si="24"/>
        <v>492</v>
      </c>
      <c r="AD76" s="50">
        <f t="shared" si="24"/>
        <v>493</v>
      </c>
      <c r="AE76" s="50">
        <f t="shared" si="24"/>
        <v>534</v>
      </c>
      <c r="AF76" s="50">
        <f t="shared" si="24"/>
        <v>536</v>
      </c>
      <c r="AG76" s="50">
        <f t="shared" si="24"/>
        <v>537</v>
      </c>
      <c r="AH76" s="50">
        <f t="shared" si="24"/>
        <v>538</v>
      </c>
      <c r="AI76" s="50">
        <f t="shared" si="24"/>
        <v>540</v>
      </c>
      <c r="AJ76" s="50">
        <f t="shared" si="24"/>
        <v>540</v>
      </c>
      <c r="AK76" s="50">
        <f t="shared" si="24"/>
        <v>543</v>
      </c>
      <c r="AL76" s="50">
        <f t="shared" si="24"/>
        <v>545</v>
      </c>
      <c r="AM76" s="50">
        <f t="shared" si="24"/>
        <v>545</v>
      </c>
      <c r="AN76" s="50">
        <f t="shared" si="24"/>
        <v>546</v>
      </c>
      <c r="AO76" s="50">
        <f t="shared" si="24"/>
        <v>588</v>
      </c>
      <c r="AP76" s="50">
        <f t="shared" si="24"/>
        <v>591</v>
      </c>
      <c r="AQ76" s="50">
        <f t="shared" ref="AQ76:AU84" si="25">AP75</f>
        <v>592</v>
      </c>
      <c r="AR76" s="50">
        <f t="shared" si="25"/>
        <v>594</v>
      </c>
      <c r="AS76" s="50">
        <f t="shared" si="25"/>
        <v>596</v>
      </c>
      <c r="AT76" s="50">
        <f t="shared" si="25"/>
        <v>597</v>
      </c>
      <c r="AU76" s="50">
        <f t="shared" si="25"/>
        <v>600</v>
      </c>
      <c r="AV76" s="16"/>
    </row>
    <row r="77" spans="4:48">
      <c r="D77" s="1" t="s">
        <v>296</v>
      </c>
      <c r="E77" s="1"/>
      <c r="F77" s="4" t="s">
        <v>169</v>
      </c>
      <c r="H77" s="17"/>
      <c r="I77" s="63">
        <v>0</v>
      </c>
      <c r="J77" s="50">
        <f t="shared" ref="J77:Y84" si="26">I76</f>
        <v>0</v>
      </c>
      <c r="K77" s="50">
        <f t="shared" si="26"/>
        <v>0</v>
      </c>
      <c r="L77" s="50">
        <f t="shared" si="26"/>
        <v>0</v>
      </c>
      <c r="M77" s="50">
        <f t="shared" si="26"/>
        <v>4</v>
      </c>
      <c r="N77" s="50">
        <f t="shared" si="26"/>
        <v>4</v>
      </c>
      <c r="O77" s="50">
        <f t="shared" si="26"/>
        <v>9</v>
      </c>
      <c r="P77" s="50">
        <f t="shared" si="26"/>
        <v>22</v>
      </c>
      <c r="Q77" s="50">
        <f t="shared" si="26"/>
        <v>33</v>
      </c>
      <c r="R77" s="50">
        <f t="shared" si="26"/>
        <v>44</v>
      </c>
      <c r="S77" s="50">
        <f t="shared" si="26"/>
        <v>67</v>
      </c>
      <c r="T77" s="50">
        <f t="shared" si="26"/>
        <v>89</v>
      </c>
      <c r="U77" s="50">
        <f t="shared" si="26"/>
        <v>111</v>
      </c>
      <c r="V77" s="50">
        <f t="shared" si="26"/>
        <v>146</v>
      </c>
      <c r="W77" s="50">
        <f t="shared" si="26"/>
        <v>170</v>
      </c>
      <c r="X77" s="50">
        <f t="shared" si="26"/>
        <v>219</v>
      </c>
      <c r="Y77" s="50">
        <f t="shared" si="26"/>
        <v>268</v>
      </c>
      <c r="Z77" s="50">
        <f t="shared" si="23"/>
        <v>342</v>
      </c>
      <c r="AA77" s="50">
        <f t="shared" si="24"/>
        <v>416</v>
      </c>
      <c r="AB77" s="50">
        <f t="shared" si="24"/>
        <v>491</v>
      </c>
      <c r="AC77" s="50">
        <f t="shared" si="24"/>
        <v>492</v>
      </c>
      <c r="AD77" s="50">
        <f t="shared" si="24"/>
        <v>492</v>
      </c>
      <c r="AE77" s="50">
        <f t="shared" si="24"/>
        <v>493</v>
      </c>
      <c r="AF77" s="50">
        <f t="shared" si="24"/>
        <v>534</v>
      </c>
      <c r="AG77" s="50">
        <f t="shared" si="24"/>
        <v>536</v>
      </c>
      <c r="AH77" s="50">
        <f t="shared" si="24"/>
        <v>537</v>
      </c>
      <c r="AI77" s="50">
        <f t="shared" si="24"/>
        <v>538</v>
      </c>
      <c r="AJ77" s="50">
        <f t="shared" si="24"/>
        <v>540</v>
      </c>
      <c r="AK77" s="50">
        <f t="shared" si="24"/>
        <v>540</v>
      </c>
      <c r="AL77" s="50">
        <f t="shared" si="24"/>
        <v>543</v>
      </c>
      <c r="AM77" s="50">
        <f t="shared" si="24"/>
        <v>545</v>
      </c>
      <c r="AN77" s="50">
        <f t="shared" si="24"/>
        <v>545</v>
      </c>
      <c r="AO77" s="50">
        <f t="shared" si="24"/>
        <v>546</v>
      </c>
      <c r="AP77" s="50">
        <f t="shared" si="24"/>
        <v>588</v>
      </c>
      <c r="AQ77" s="50">
        <f t="shared" si="25"/>
        <v>591</v>
      </c>
      <c r="AR77" s="50">
        <f t="shared" si="25"/>
        <v>592</v>
      </c>
      <c r="AS77" s="50">
        <f t="shared" si="25"/>
        <v>594</v>
      </c>
      <c r="AT77" s="50">
        <f t="shared" si="25"/>
        <v>596</v>
      </c>
      <c r="AU77" s="50">
        <f t="shared" si="25"/>
        <v>597</v>
      </c>
      <c r="AV77" s="16"/>
    </row>
    <row r="78" spans="4:48">
      <c r="D78" s="1" t="s">
        <v>297</v>
      </c>
      <c r="E78" s="1"/>
      <c r="F78" s="4" t="s">
        <v>169</v>
      </c>
      <c r="H78" s="17"/>
      <c r="I78" s="63">
        <v>0</v>
      </c>
      <c r="J78" s="50">
        <f t="shared" si="26"/>
        <v>0</v>
      </c>
      <c r="K78" s="50">
        <f t="shared" si="26"/>
        <v>0</v>
      </c>
      <c r="L78" s="50">
        <f t="shared" si="26"/>
        <v>0</v>
      </c>
      <c r="M78" s="50">
        <f t="shared" si="26"/>
        <v>0</v>
      </c>
      <c r="N78" s="50">
        <f t="shared" si="26"/>
        <v>4</v>
      </c>
      <c r="O78" s="50">
        <f t="shared" si="26"/>
        <v>4</v>
      </c>
      <c r="P78" s="50">
        <f t="shared" si="26"/>
        <v>9</v>
      </c>
      <c r="Q78" s="50">
        <f t="shared" si="26"/>
        <v>22</v>
      </c>
      <c r="R78" s="50">
        <f t="shared" si="26"/>
        <v>33</v>
      </c>
      <c r="S78" s="50">
        <f t="shared" si="26"/>
        <v>44</v>
      </c>
      <c r="T78" s="50">
        <f t="shared" si="26"/>
        <v>67</v>
      </c>
      <c r="U78" s="50">
        <f t="shared" si="26"/>
        <v>89</v>
      </c>
      <c r="V78" s="50">
        <f t="shared" si="26"/>
        <v>111</v>
      </c>
      <c r="W78" s="50">
        <f t="shared" si="26"/>
        <v>146</v>
      </c>
      <c r="X78" s="50">
        <f t="shared" si="26"/>
        <v>170</v>
      </c>
      <c r="Y78" s="50">
        <f t="shared" si="26"/>
        <v>219</v>
      </c>
      <c r="Z78" s="50">
        <f t="shared" si="23"/>
        <v>268</v>
      </c>
      <c r="AA78" s="50">
        <f t="shared" si="24"/>
        <v>342</v>
      </c>
      <c r="AB78" s="50">
        <f t="shared" si="24"/>
        <v>416</v>
      </c>
      <c r="AC78" s="50">
        <f t="shared" si="24"/>
        <v>491</v>
      </c>
      <c r="AD78" s="50">
        <f t="shared" si="24"/>
        <v>492</v>
      </c>
      <c r="AE78" s="50">
        <f t="shared" si="24"/>
        <v>492</v>
      </c>
      <c r="AF78" s="50">
        <f t="shared" si="24"/>
        <v>493</v>
      </c>
      <c r="AG78" s="50">
        <f t="shared" si="24"/>
        <v>534</v>
      </c>
      <c r="AH78" s="50">
        <f t="shared" si="24"/>
        <v>536</v>
      </c>
      <c r="AI78" s="50">
        <f t="shared" si="24"/>
        <v>537</v>
      </c>
      <c r="AJ78" s="50">
        <f t="shared" si="24"/>
        <v>538</v>
      </c>
      <c r="AK78" s="50">
        <f t="shared" si="24"/>
        <v>540</v>
      </c>
      <c r="AL78" s="50">
        <f t="shared" si="24"/>
        <v>540</v>
      </c>
      <c r="AM78" s="50">
        <f t="shared" si="24"/>
        <v>543</v>
      </c>
      <c r="AN78" s="50">
        <f t="shared" si="24"/>
        <v>545</v>
      </c>
      <c r="AO78" s="50">
        <f t="shared" si="24"/>
        <v>545</v>
      </c>
      <c r="AP78" s="50">
        <f t="shared" si="24"/>
        <v>546</v>
      </c>
      <c r="AQ78" s="50">
        <f t="shared" si="25"/>
        <v>588</v>
      </c>
      <c r="AR78" s="50">
        <f t="shared" si="25"/>
        <v>591</v>
      </c>
      <c r="AS78" s="50">
        <f t="shared" si="25"/>
        <v>592</v>
      </c>
      <c r="AT78" s="50">
        <f t="shared" si="25"/>
        <v>594</v>
      </c>
      <c r="AU78" s="50">
        <f t="shared" si="25"/>
        <v>596</v>
      </c>
      <c r="AV78" s="16"/>
    </row>
    <row r="79" spans="4:48">
      <c r="D79" s="1" t="s">
        <v>298</v>
      </c>
      <c r="E79" s="1"/>
      <c r="F79" s="4" t="s">
        <v>169</v>
      </c>
      <c r="H79" s="17"/>
      <c r="I79" s="63">
        <v>0</v>
      </c>
      <c r="J79" s="50">
        <f t="shared" si="26"/>
        <v>0</v>
      </c>
      <c r="K79" s="50">
        <f t="shared" si="26"/>
        <v>0</v>
      </c>
      <c r="L79" s="50">
        <f t="shared" si="26"/>
        <v>0</v>
      </c>
      <c r="M79" s="50">
        <f t="shared" si="26"/>
        <v>0</v>
      </c>
      <c r="N79" s="50">
        <f t="shared" si="26"/>
        <v>0</v>
      </c>
      <c r="O79" s="50">
        <f t="shared" si="26"/>
        <v>4</v>
      </c>
      <c r="P79" s="50">
        <f t="shared" si="26"/>
        <v>4</v>
      </c>
      <c r="Q79" s="50">
        <f t="shared" si="26"/>
        <v>9</v>
      </c>
      <c r="R79" s="50">
        <f t="shared" si="26"/>
        <v>22</v>
      </c>
      <c r="S79" s="50">
        <f t="shared" si="26"/>
        <v>33</v>
      </c>
      <c r="T79" s="50">
        <f t="shared" si="26"/>
        <v>44</v>
      </c>
      <c r="U79" s="50">
        <f t="shared" si="26"/>
        <v>67</v>
      </c>
      <c r="V79" s="50">
        <f t="shared" si="26"/>
        <v>89</v>
      </c>
      <c r="W79" s="50">
        <f t="shared" si="26"/>
        <v>111</v>
      </c>
      <c r="X79" s="50">
        <f t="shared" si="26"/>
        <v>146</v>
      </c>
      <c r="Y79" s="50">
        <f t="shared" si="26"/>
        <v>170</v>
      </c>
      <c r="Z79" s="50">
        <f t="shared" si="23"/>
        <v>219</v>
      </c>
      <c r="AA79" s="50">
        <f t="shared" si="24"/>
        <v>268</v>
      </c>
      <c r="AB79" s="50">
        <f t="shared" si="24"/>
        <v>342</v>
      </c>
      <c r="AC79" s="50">
        <f t="shared" si="24"/>
        <v>416</v>
      </c>
      <c r="AD79" s="50">
        <f t="shared" si="24"/>
        <v>491</v>
      </c>
      <c r="AE79" s="50">
        <f t="shared" si="24"/>
        <v>492</v>
      </c>
      <c r="AF79" s="50">
        <f t="shared" si="24"/>
        <v>492</v>
      </c>
      <c r="AG79" s="50">
        <f t="shared" si="24"/>
        <v>493</v>
      </c>
      <c r="AH79" s="50">
        <f t="shared" si="24"/>
        <v>534</v>
      </c>
      <c r="AI79" s="50">
        <f t="shared" si="24"/>
        <v>536</v>
      </c>
      <c r="AJ79" s="50">
        <f t="shared" si="24"/>
        <v>537</v>
      </c>
      <c r="AK79" s="50">
        <f t="shared" si="24"/>
        <v>538</v>
      </c>
      <c r="AL79" s="50">
        <f t="shared" si="24"/>
        <v>540</v>
      </c>
      <c r="AM79" s="50">
        <f t="shared" si="24"/>
        <v>540</v>
      </c>
      <c r="AN79" s="50">
        <f t="shared" si="24"/>
        <v>543</v>
      </c>
      <c r="AO79" s="50">
        <f t="shared" si="24"/>
        <v>545</v>
      </c>
      <c r="AP79" s="50">
        <f t="shared" si="24"/>
        <v>545</v>
      </c>
      <c r="AQ79" s="50">
        <f t="shared" si="25"/>
        <v>546</v>
      </c>
      <c r="AR79" s="50">
        <f t="shared" si="25"/>
        <v>588</v>
      </c>
      <c r="AS79" s="50">
        <f t="shared" si="25"/>
        <v>591</v>
      </c>
      <c r="AT79" s="50">
        <f t="shared" si="25"/>
        <v>592</v>
      </c>
      <c r="AU79" s="50">
        <f t="shared" si="25"/>
        <v>594</v>
      </c>
      <c r="AV79" s="16"/>
    </row>
    <row r="80" spans="4:48">
      <c r="D80" s="1" t="s">
        <v>299</v>
      </c>
      <c r="E80" s="1"/>
      <c r="F80" s="4" t="s">
        <v>169</v>
      </c>
      <c r="H80" s="17"/>
      <c r="I80" s="63">
        <v>0</v>
      </c>
      <c r="J80" s="50">
        <f t="shared" si="26"/>
        <v>0</v>
      </c>
      <c r="K80" s="50">
        <f t="shared" si="26"/>
        <v>0</v>
      </c>
      <c r="L80" s="50">
        <f t="shared" si="26"/>
        <v>0</v>
      </c>
      <c r="M80" s="50">
        <f t="shared" si="26"/>
        <v>0</v>
      </c>
      <c r="N80" s="50">
        <f t="shared" si="26"/>
        <v>0</v>
      </c>
      <c r="O80" s="50">
        <f t="shared" si="26"/>
        <v>0</v>
      </c>
      <c r="P80" s="50">
        <f t="shared" si="26"/>
        <v>4</v>
      </c>
      <c r="Q80" s="50">
        <f t="shared" si="26"/>
        <v>4</v>
      </c>
      <c r="R80" s="50">
        <f t="shared" si="26"/>
        <v>9</v>
      </c>
      <c r="S80" s="50">
        <f t="shared" si="26"/>
        <v>22</v>
      </c>
      <c r="T80" s="50">
        <f t="shared" si="26"/>
        <v>33</v>
      </c>
      <c r="U80" s="50">
        <f t="shared" si="26"/>
        <v>44</v>
      </c>
      <c r="V80" s="50">
        <f t="shared" si="26"/>
        <v>67</v>
      </c>
      <c r="W80" s="50">
        <f t="shared" si="26"/>
        <v>89</v>
      </c>
      <c r="X80" s="50">
        <f t="shared" si="26"/>
        <v>111</v>
      </c>
      <c r="Y80" s="50">
        <f t="shared" si="26"/>
        <v>146</v>
      </c>
      <c r="Z80" s="50">
        <f t="shared" si="23"/>
        <v>170</v>
      </c>
      <c r="AA80" s="50">
        <f t="shared" si="24"/>
        <v>219</v>
      </c>
      <c r="AB80" s="50">
        <f t="shared" si="24"/>
        <v>268</v>
      </c>
      <c r="AC80" s="50">
        <f t="shared" si="24"/>
        <v>342</v>
      </c>
      <c r="AD80" s="50">
        <f t="shared" si="24"/>
        <v>416</v>
      </c>
      <c r="AE80" s="50">
        <f t="shared" si="24"/>
        <v>491</v>
      </c>
      <c r="AF80" s="50">
        <f t="shared" si="24"/>
        <v>492</v>
      </c>
      <c r="AG80" s="50">
        <f t="shared" si="24"/>
        <v>492</v>
      </c>
      <c r="AH80" s="50">
        <f t="shared" si="24"/>
        <v>493</v>
      </c>
      <c r="AI80" s="50">
        <f t="shared" si="24"/>
        <v>534</v>
      </c>
      <c r="AJ80" s="50">
        <f t="shared" si="24"/>
        <v>536</v>
      </c>
      <c r="AK80" s="50">
        <f t="shared" si="24"/>
        <v>537</v>
      </c>
      <c r="AL80" s="50">
        <f t="shared" si="24"/>
        <v>538</v>
      </c>
      <c r="AM80" s="50">
        <f t="shared" si="24"/>
        <v>540</v>
      </c>
      <c r="AN80" s="50">
        <f t="shared" si="24"/>
        <v>540</v>
      </c>
      <c r="AO80" s="50">
        <f t="shared" si="24"/>
        <v>543</v>
      </c>
      <c r="AP80" s="50">
        <f t="shared" si="24"/>
        <v>545</v>
      </c>
      <c r="AQ80" s="50">
        <f t="shared" si="25"/>
        <v>545</v>
      </c>
      <c r="AR80" s="50">
        <f t="shared" si="25"/>
        <v>546</v>
      </c>
      <c r="AS80" s="50">
        <f t="shared" si="25"/>
        <v>588</v>
      </c>
      <c r="AT80" s="50">
        <f t="shared" si="25"/>
        <v>591</v>
      </c>
      <c r="AU80" s="50">
        <f t="shared" si="25"/>
        <v>592</v>
      </c>
      <c r="AV80" s="16"/>
    </row>
    <row r="81" spans="4:48">
      <c r="D81" s="1" t="s">
        <v>300</v>
      </c>
      <c r="E81" s="1"/>
      <c r="F81" s="4" t="s">
        <v>169</v>
      </c>
      <c r="H81" s="17"/>
      <c r="I81" s="63">
        <v>0</v>
      </c>
      <c r="J81" s="50">
        <f t="shared" si="26"/>
        <v>0</v>
      </c>
      <c r="K81" s="50">
        <f t="shared" si="26"/>
        <v>0</v>
      </c>
      <c r="L81" s="50">
        <f t="shared" si="26"/>
        <v>0</v>
      </c>
      <c r="M81" s="50">
        <f t="shared" si="26"/>
        <v>0</v>
      </c>
      <c r="N81" s="50">
        <f t="shared" si="26"/>
        <v>0</v>
      </c>
      <c r="O81" s="50">
        <f t="shared" si="26"/>
        <v>0</v>
      </c>
      <c r="P81" s="50">
        <f t="shared" si="26"/>
        <v>0</v>
      </c>
      <c r="Q81" s="50">
        <f t="shared" si="26"/>
        <v>4</v>
      </c>
      <c r="R81" s="50">
        <f t="shared" si="26"/>
        <v>4</v>
      </c>
      <c r="S81" s="50">
        <f t="shared" si="26"/>
        <v>9</v>
      </c>
      <c r="T81" s="50">
        <f t="shared" si="26"/>
        <v>22</v>
      </c>
      <c r="U81" s="50">
        <f t="shared" si="26"/>
        <v>33</v>
      </c>
      <c r="V81" s="50">
        <f t="shared" si="26"/>
        <v>44</v>
      </c>
      <c r="W81" s="50">
        <f t="shared" si="26"/>
        <v>67</v>
      </c>
      <c r="X81" s="50">
        <f t="shared" si="26"/>
        <v>89</v>
      </c>
      <c r="Y81" s="50">
        <f t="shared" si="26"/>
        <v>111</v>
      </c>
      <c r="Z81" s="50">
        <f t="shared" si="23"/>
        <v>146</v>
      </c>
      <c r="AA81" s="50">
        <f t="shared" si="24"/>
        <v>170</v>
      </c>
      <c r="AB81" s="50">
        <f t="shared" si="24"/>
        <v>219</v>
      </c>
      <c r="AC81" s="50">
        <f t="shared" si="24"/>
        <v>268</v>
      </c>
      <c r="AD81" s="50">
        <f t="shared" si="24"/>
        <v>342</v>
      </c>
      <c r="AE81" s="50">
        <f t="shared" si="24"/>
        <v>416</v>
      </c>
      <c r="AF81" s="50">
        <f t="shared" si="24"/>
        <v>491</v>
      </c>
      <c r="AG81" s="50">
        <f t="shared" si="24"/>
        <v>492</v>
      </c>
      <c r="AH81" s="50">
        <f t="shared" si="24"/>
        <v>492</v>
      </c>
      <c r="AI81" s="50">
        <f t="shared" si="24"/>
        <v>493</v>
      </c>
      <c r="AJ81" s="50">
        <f t="shared" si="24"/>
        <v>534</v>
      </c>
      <c r="AK81" s="50">
        <f t="shared" si="24"/>
        <v>536</v>
      </c>
      <c r="AL81" s="50">
        <f t="shared" si="24"/>
        <v>537</v>
      </c>
      <c r="AM81" s="50">
        <f t="shared" si="24"/>
        <v>538</v>
      </c>
      <c r="AN81" s="50">
        <f t="shared" si="24"/>
        <v>540</v>
      </c>
      <c r="AO81" s="50">
        <f t="shared" si="24"/>
        <v>540</v>
      </c>
      <c r="AP81" s="50">
        <f t="shared" si="24"/>
        <v>543</v>
      </c>
      <c r="AQ81" s="50">
        <f t="shared" si="25"/>
        <v>545</v>
      </c>
      <c r="AR81" s="50">
        <f t="shared" si="25"/>
        <v>545</v>
      </c>
      <c r="AS81" s="50">
        <f t="shared" si="25"/>
        <v>546</v>
      </c>
      <c r="AT81" s="50">
        <f t="shared" si="25"/>
        <v>588</v>
      </c>
      <c r="AU81" s="50">
        <f t="shared" si="25"/>
        <v>591</v>
      </c>
      <c r="AV81" s="16"/>
    </row>
    <row r="82" spans="4:48">
      <c r="D82" s="1" t="s">
        <v>301</v>
      </c>
      <c r="E82" s="1"/>
      <c r="F82" s="4" t="s">
        <v>169</v>
      </c>
      <c r="H82" s="17"/>
      <c r="I82" s="63">
        <v>0</v>
      </c>
      <c r="J82" s="50">
        <f t="shared" si="26"/>
        <v>0</v>
      </c>
      <c r="K82" s="50">
        <f t="shared" si="26"/>
        <v>0</v>
      </c>
      <c r="L82" s="50">
        <f t="shared" si="26"/>
        <v>0</v>
      </c>
      <c r="M82" s="50">
        <f t="shared" si="26"/>
        <v>0</v>
      </c>
      <c r="N82" s="50">
        <f t="shared" si="26"/>
        <v>0</v>
      </c>
      <c r="O82" s="50">
        <f t="shared" si="26"/>
        <v>0</v>
      </c>
      <c r="P82" s="50">
        <f t="shared" si="26"/>
        <v>0</v>
      </c>
      <c r="Q82" s="50">
        <f t="shared" si="26"/>
        <v>0</v>
      </c>
      <c r="R82" s="50">
        <f t="shared" si="26"/>
        <v>4</v>
      </c>
      <c r="S82" s="50">
        <f t="shared" si="26"/>
        <v>4</v>
      </c>
      <c r="T82" s="50">
        <f t="shared" si="26"/>
        <v>9</v>
      </c>
      <c r="U82" s="50">
        <f t="shared" si="26"/>
        <v>22</v>
      </c>
      <c r="V82" s="50">
        <f t="shared" si="26"/>
        <v>33</v>
      </c>
      <c r="W82" s="50">
        <f t="shared" si="26"/>
        <v>44</v>
      </c>
      <c r="X82" s="50">
        <f t="shared" si="26"/>
        <v>67</v>
      </c>
      <c r="Y82" s="50">
        <f t="shared" si="26"/>
        <v>89</v>
      </c>
      <c r="Z82" s="50">
        <f t="shared" si="23"/>
        <v>111</v>
      </c>
      <c r="AA82" s="50">
        <f t="shared" si="24"/>
        <v>146</v>
      </c>
      <c r="AB82" s="50">
        <f t="shared" si="24"/>
        <v>170</v>
      </c>
      <c r="AC82" s="50">
        <f t="shared" si="24"/>
        <v>219</v>
      </c>
      <c r="AD82" s="50">
        <f t="shared" si="24"/>
        <v>268</v>
      </c>
      <c r="AE82" s="50">
        <f t="shared" si="24"/>
        <v>342</v>
      </c>
      <c r="AF82" s="50">
        <f t="shared" si="24"/>
        <v>416</v>
      </c>
      <c r="AG82" s="50">
        <f t="shared" si="24"/>
        <v>491</v>
      </c>
      <c r="AH82" s="50">
        <f t="shared" si="24"/>
        <v>492</v>
      </c>
      <c r="AI82" s="50">
        <f t="shared" si="24"/>
        <v>492</v>
      </c>
      <c r="AJ82" s="50">
        <f t="shared" si="24"/>
        <v>493</v>
      </c>
      <c r="AK82" s="50">
        <f t="shared" si="24"/>
        <v>534</v>
      </c>
      <c r="AL82" s="50">
        <f t="shared" si="24"/>
        <v>536</v>
      </c>
      <c r="AM82" s="50">
        <f t="shared" si="24"/>
        <v>537</v>
      </c>
      <c r="AN82" s="50">
        <f t="shared" si="24"/>
        <v>538</v>
      </c>
      <c r="AO82" s="50">
        <f t="shared" si="24"/>
        <v>540</v>
      </c>
      <c r="AP82" s="50">
        <f t="shared" si="24"/>
        <v>540</v>
      </c>
      <c r="AQ82" s="50">
        <f t="shared" si="25"/>
        <v>543</v>
      </c>
      <c r="AR82" s="50">
        <f t="shared" si="25"/>
        <v>545</v>
      </c>
      <c r="AS82" s="50">
        <f t="shared" si="25"/>
        <v>545</v>
      </c>
      <c r="AT82" s="50">
        <f t="shared" si="25"/>
        <v>546</v>
      </c>
      <c r="AU82" s="50">
        <f t="shared" si="25"/>
        <v>588</v>
      </c>
      <c r="AV82" s="16"/>
    </row>
    <row r="83" spans="4:48">
      <c r="D83" s="1" t="s">
        <v>302</v>
      </c>
      <c r="E83" s="1"/>
      <c r="F83" s="4" t="s">
        <v>169</v>
      </c>
      <c r="H83" s="17"/>
      <c r="I83" s="63">
        <v>0</v>
      </c>
      <c r="J83" s="50">
        <f t="shared" si="26"/>
        <v>0</v>
      </c>
      <c r="K83" s="50">
        <f t="shared" si="26"/>
        <v>0</v>
      </c>
      <c r="L83" s="50">
        <f t="shared" si="26"/>
        <v>0</v>
      </c>
      <c r="M83" s="50">
        <f t="shared" si="26"/>
        <v>0</v>
      </c>
      <c r="N83" s="50">
        <f t="shared" si="26"/>
        <v>0</v>
      </c>
      <c r="O83" s="50">
        <f t="shared" si="26"/>
        <v>0</v>
      </c>
      <c r="P83" s="50">
        <f t="shared" si="26"/>
        <v>0</v>
      </c>
      <c r="Q83" s="50">
        <f t="shared" si="26"/>
        <v>0</v>
      </c>
      <c r="R83" s="50">
        <f t="shared" si="26"/>
        <v>0</v>
      </c>
      <c r="S83" s="50">
        <f t="shared" si="26"/>
        <v>4</v>
      </c>
      <c r="T83" s="50">
        <f t="shared" si="26"/>
        <v>4</v>
      </c>
      <c r="U83" s="50">
        <f t="shared" si="26"/>
        <v>9</v>
      </c>
      <c r="V83" s="50">
        <f t="shared" si="26"/>
        <v>22</v>
      </c>
      <c r="W83" s="50">
        <f t="shared" si="26"/>
        <v>33</v>
      </c>
      <c r="X83" s="50">
        <f t="shared" si="26"/>
        <v>44</v>
      </c>
      <c r="Y83" s="50">
        <f t="shared" si="26"/>
        <v>67</v>
      </c>
      <c r="Z83" s="50">
        <f t="shared" si="23"/>
        <v>89</v>
      </c>
      <c r="AA83" s="50">
        <f t="shared" si="24"/>
        <v>111</v>
      </c>
      <c r="AB83" s="50">
        <f t="shared" si="24"/>
        <v>146</v>
      </c>
      <c r="AC83" s="50">
        <f t="shared" si="24"/>
        <v>170</v>
      </c>
      <c r="AD83" s="50">
        <f t="shared" si="24"/>
        <v>219</v>
      </c>
      <c r="AE83" s="50">
        <f t="shared" si="24"/>
        <v>268</v>
      </c>
      <c r="AF83" s="50">
        <f t="shared" si="24"/>
        <v>342</v>
      </c>
      <c r="AG83" s="50">
        <f t="shared" si="24"/>
        <v>416</v>
      </c>
      <c r="AH83" s="50">
        <f t="shared" si="24"/>
        <v>491</v>
      </c>
      <c r="AI83" s="50">
        <f t="shared" si="24"/>
        <v>492</v>
      </c>
      <c r="AJ83" s="50">
        <f t="shared" si="24"/>
        <v>492</v>
      </c>
      <c r="AK83" s="50">
        <f t="shared" si="24"/>
        <v>493</v>
      </c>
      <c r="AL83" s="50">
        <f t="shared" si="24"/>
        <v>534</v>
      </c>
      <c r="AM83" s="50">
        <f t="shared" si="24"/>
        <v>536</v>
      </c>
      <c r="AN83" s="50">
        <f t="shared" si="24"/>
        <v>537</v>
      </c>
      <c r="AO83" s="50">
        <f t="shared" si="24"/>
        <v>538</v>
      </c>
      <c r="AP83" s="50">
        <f t="shared" si="24"/>
        <v>540</v>
      </c>
      <c r="AQ83" s="50">
        <f t="shared" si="25"/>
        <v>540</v>
      </c>
      <c r="AR83" s="50">
        <f t="shared" si="25"/>
        <v>543</v>
      </c>
      <c r="AS83" s="50">
        <f t="shared" si="25"/>
        <v>545</v>
      </c>
      <c r="AT83" s="50">
        <f t="shared" si="25"/>
        <v>545</v>
      </c>
      <c r="AU83" s="50">
        <f t="shared" si="25"/>
        <v>546</v>
      </c>
      <c r="AV83" s="16"/>
    </row>
    <row r="84" spans="4:48">
      <c r="D84" s="1" t="s">
        <v>303</v>
      </c>
      <c r="E84" s="1"/>
      <c r="F84" s="4" t="s">
        <v>169</v>
      </c>
      <c r="H84" s="17"/>
      <c r="I84" s="63">
        <v>0</v>
      </c>
      <c r="J84" s="50">
        <f t="shared" si="26"/>
        <v>0</v>
      </c>
      <c r="K84" s="50">
        <f t="shared" si="26"/>
        <v>0</v>
      </c>
      <c r="L84" s="50">
        <f t="shared" si="26"/>
        <v>0</v>
      </c>
      <c r="M84" s="50">
        <f t="shared" si="26"/>
        <v>0</v>
      </c>
      <c r="N84" s="50">
        <f t="shared" si="26"/>
        <v>0</v>
      </c>
      <c r="O84" s="50">
        <f t="shared" si="26"/>
        <v>0</v>
      </c>
      <c r="P84" s="50">
        <f t="shared" si="26"/>
        <v>0</v>
      </c>
      <c r="Q84" s="50">
        <f t="shared" si="26"/>
        <v>0</v>
      </c>
      <c r="R84" s="50">
        <f t="shared" si="26"/>
        <v>0</v>
      </c>
      <c r="S84" s="50">
        <f t="shared" si="26"/>
        <v>0</v>
      </c>
      <c r="T84" s="50">
        <f t="shared" si="26"/>
        <v>4</v>
      </c>
      <c r="U84" s="50">
        <f t="shared" si="26"/>
        <v>4</v>
      </c>
      <c r="V84" s="50">
        <f t="shared" si="26"/>
        <v>9</v>
      </c>
      <c r="W84" s="50">
        <f t="shared" si="26"/>
        <v>22</v>
      </c>
      <c r="X84" s="50">
        <f t="shared" si="26"/>
        <v>33</v>
      </c>
      <c r="Y84" s="50">
        <f t="shared" si="26"/>
        <v>44</v>
      </c>
      <c r="Z84" s="50">
        <f t="shared" si="23"/>
        <v>67</v>
      </c>
      <c r="AA84" s="50">
        <f t="shared" si="24"/>
        <v>89</v>
      </c>
      <c r="AB84" s="50">
        <f t="shared" si="24"/>
        <v>111</v>
      </c>
      <c r="AC84" s="50">
        <f t="shared" si="24"/>
        <v>146</v>
      </c>
      <c r="AD84" s="50">
        <f t="shared" si="24"/>
        <v>170</v>
      </c>
      <c r="AE84" s="50">
        <f t="shared" si="24"/>
        <v>219</v>
      </c>
      <c r="AF84" s="50">
        <f t="shared" si="24"/>
        <v>268</v>
      </c>
      <c r="AG84" s="50">
        <f t="shared" si="24"/>
        <v>342</v>
      </c>
      <c r="AH84" s="50">
        <f t="shared" si="24"/>
        <v>416</v>
      </c>
      <c r="AI84" s="50">
        <f t="shared" si="24"/>
        <v>491</v>
      </c>
      <c r="AJ84" s="50">
        <f t="shared" si="24"/>
        <v>492</v>
      </c>
      <c r="AK84" s="50">
        <f t="shared" si="24"/>
        <v>492</v>
      </c>
      <c r="AL84" s="50">
        <f t="shared" si="24"/>
        <v>493</v>
      </c>
      <c r="AM84" s="50">
        <f t="shared" si="24"/>
        <v>534</v>
      </c>
      <c r="AN84" s="50">
        <f t="shared" si="24"/>
        <v>536</v>
      </c>
      <c r="AO84" s="50">
        <f t="shared" si="24"/>
        <v>537</v>
      </c>
      <c r="AP84" s="50">
        <f t="shared" si="24"/>
        <v>538</v>
      </c>
      <c r="AQ84" s="50">
        <f t="shared" si="25"/>
        <v>540</v>
      </c>
      <c r="AR84" s="50">
        <f t="shared" si="25"/>
        <v>540</v>
      </c>
      <c r="AS84" s="50">
        <f t="shared" si="25"/>
        <v>543</v>
      </c>
      <c r="AT84" s="50">
        <f t="shared" si="25"/>
        <v>545</v>
      </c>
      <c r="AU84" s="50">
        <f t="shared" si="25"/>
        <v>545</v>
      </c>
      <c r="AV84" s="16"/>
    </row>
    <row r="85" spans="4:48">
      <c r="H85" s="17"/>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16"/>
    </row>
    <row r="86" spans="4:48">
      <c r="D86" s="1" t="s">
        <v>304</v>
      </c>
      <c r="F86" s="4" t="s">
        <v>169</v>
      </c>
      <c r="H86" s="17"/>
      <c r="I86" s="1">
        <f>SUM(I75:I84)</f>
        <v>0</v>
      </c>
      <c r="J86" s="50">
        <f>SUM(J75:J84)</f>
        <v>0</v>
      </c>
      <c r="K86" s="50">
        <f t="shared" ref="K86:AU86" si="27">SUM(K75:K84)</f>
        <v>4</v>
      </c>
      <c r="L86" s="50">
        <f t="shared" si="27"/>
        <v>8</v>
      </c>
      <c r="M86" s="50">
        <f t="shared" si="27"/>
        <v>17</v>
      </c>
      <c r="N86" s="50">
        <f t="shared" si="27"/>
        <v>39</v>
      </c>
      <c r="O86" s="50">
        <f t="shared" si="27"/>
        <v>72</v>
      </c>
      <c r="P86" s="50">
        <f t="shared" si="27"/>
        <v>116</v>
      </c>
      <c r="Q86" s="50">
        <f t="shared" si="27"/>
        <v>183</v>
      </c>
      <c r="R86" s="50">
        <f t="shared" si="27"/>
        <v>272</v>
      </c>
      <c r="S86" s="50">
        <f t="shared" si="27"/>
        <v>383</v>
      </c>
      <c r="T86" s="50">
        <f t="shared" si="27"/>
        <v>529</v>
      </c>
      <c r="U86" s="50">
        <f t="shared" si="27"/>
        <v>695</v>
      </c>
      <c r="V86" s="50">
        <f t="shared" si="27"/>
        <v>910</v>
      </c>
      <c r="W86" s="50">
        <f t="shared" si="27"/>
        <v>1169</v>
      </c>
      <c r="X86" s="50">
        <f t="shared" si="27"/>
        <v>1489</v>
      </c>
      <c r="Y86" s="50">
        <f t="shared" si="27"/>
        <v>1872</v>
      </c>
      <c r="Z86" s="50">
        <f t="shared" si="27"/>
        <v>2319</v>
      </c>
      <c r="AA86" s="50">
        <f t="shared" si="27"/>
        <v>2744</v>
      </c>
      <c r="AB86" s="50">
        <f t="shared" si="27"/>
        <v>3147</v>
      </c>
      <c r="AC86" s="50">
        <f t="shared" si="27"/>
        <v>3529</v>
      </c>
      <c r="AD86" s="50">
        <f t="shared" si="27"/>
        <v>3917</v>
      </c>
      <c r="AE86" s="50">
        <f t="shared" si="27"/>
        <v>4283</v>
      </c>
      <c r="AF86" s="50">
        <f t="shared" si="27"/>
        <v>4601</v>
      </c>
      <c r="AG86" s="50">
        <f t="shared" si="27"/>
        <v>4871</v>
      </c>
      <c r="AH86" s="50">
        <f t="shared" si="27"/>
        <v>5069</v>
      </c>
      <c r="AI86" s="50">
        <f t="shared" si="27"/>
        <v>5193</v>
      </c>
      <c r="AJ86" s="50">
        <f t="shared" si="27"/>
        <v>5245</v>
      </c>
      <c r="AK86" s="50">
        <f t="shared" si="27"/>
        <v>5298</v>
      </c>
      <c r="AL86" s="50">
        <f t="shared" si="27"/>
        <v>5351</v>
      </c>
      <c r="AM86" s="50">
        <f t="shared" si="27"/>
        <v>5404</v>
      </c>
      <c r="AN86" s="50">
        <f t="shared" si="27"/>
        <v>5458</v>
      </c>
      <c r="AO86" s="50">
        <f t="shared" si="27"/>
        <v>5513</v>
      </c>
      <c r="AP86" s="50">
        <f t="shared" si="27"/>
        <v>5568</v>
      </c>
      <c r="AQ86" s="50">
        <f t="shared" si="27"/>
        <v>5624</v>
      </c>
      <c r="AR86" s="50">
        <f t="shared" si="27"/>
        <v>5680</v>
      </c>
      <c r="AS86" s="50">
        <f t="shared" si="27"/>
        <v>5737</v>
      </c>
      <c r="AT86" s="50">
        <f t="shared" si="27"/>
        <v>5794</v>
      </c>
      <c r="AU86" s="50">
        <f t="shared" si="27"/>
        <v>5852</v>
      </c>
      <c r="AV86" s="16"/>
    </row>
    <row r="87" spans="4:48">
      <c r="H87" s="17"/>
      <c r="AV87" s="16"/>
    </row>
    <row r="88" spans="4:48">
      <c r="D88" s="1" t="s">
        <v>186</v>
      </c>
      <c r="F88" s="4" t="s">
        <v>169</v>
      </c>
      <c r="H88" s="17"/>
      <c r="I88" s="1">
        <f>'Base Fleet Plan'!I119+'Base Fleet Plan'!I132-I75</f>
        <v>401</v>
      </c>
      <c r="J88" s="1">
        <f>'Base Fleet Plan'!J119+'Base Fleet Plan'!J132-J75</f>
        <v>441</v>
      </c>
      <c r="K88" s="1">
        <f>'Base Fleet Plan'!K119+'Base Fleet Plan'!K132-K75</f>
        <v>437</v>
      </c>
      <c r="L88" s="1">
        <f>'Base Fleet Plan'!L119+'Base Fleet Plan'!L132-L75</f>
        <v>438</v>
      </c>
      <c r="M88" s="1">
        <f>'Base Fleet Plan'!M119+'Base Fleet Plan'!M132-M75</f>
        <v>433</v>
      </c>
      <c r="N88" s="1">
        <f>'Base Fleet Plan'!N119+'Base Fleet Plan'!N132-N75</f>
        <v>421</v>
      </c>
      <c r="O88" s="1">
        <f>'Base Fleet Plan'!O119+'Base Fleet Plan'!O132-O75</f>
        <v>410</v>
      </c>
      <c r="P88" s="1">
        <f>'Base Fleet Plan'!P119+'Base Fleet Plan'!P132-P75</f>
        <v>400</v>
      </c>
      <c r="Q88" s="1">
        <f>'Base Fleet Plan'!Q119+'Base Fleet Plan'!Q132-Q75</f>
        <v>377</v>
      </c>
      <c r="R88" s="1">
        <f>'Base Fleet Plan'!R119+'Base Fleet Plan'!R132-R75</f>
        <v>355</v>
      </c>
      <c r="S88" s="1">
        <f>'Base Fleet Plan'!S119+'Base Fleet Plan'!S132-S75</f>
        <v>334</v>
      </c>
      <c r="T88" s="1">
        <f>'Base Fleet Plan'!T119+'Base Fleet Plan'!T132-T75</f>
        <v>339</v>
      </c>
      <c r="U88" s="1">
        <f>'Base Fleet Plan'!U119+'Base Fleet Plan'!U132-U75</f>
        <v>316</v>
      </c>
      <c r="V88" s="1">
        <f>'Base Fleet Plan'!V119+'Base Fleet Plan'!V132-V75</f>
        <v>268</v>
      </c>
      <c r="W88" s="1">
        <f>'Base Fleet Plan'!W119+'Base Fleet Plan'!W132-W75</f>
        <v>220</v>
      </c>
      <c r="X88" s="1">
        <f>'Base Fleet Plan'!X119+'Base Fleet Plan'!X132-X75</f>
        <v>147</v>
      </c>
      <c r="Y88" s="1">
        <f>'Base Fleet Plan'!Y119+'Base Fleet Plan'!Y132-Y75</f>
        <v>73</v>
      </c>
      <c r="Z88" s="1">
        <f>'Base Fleet Plan'!Z119+'Base Fleet Plan'!Z132-Z75</f>
        <v>0</v>
      </c>
      <c r="AA88" s="1">
        <f>'Base Fleet Plan'!AA119+'Base Fleet Plan'!AA132-AA75</f>
        <v>0</v>
      </c>
      <c r="AB88" s="1">
        <f>'Base Fleet Plan'!AB119+'Base Fleet Plan'!AB132-AB75</f>
        <v>0</v>
      </c>
      <c r="AC88" s="1">
        <f>'Base Fleet Plan'!AC119+'Base Fleet Plan'!AC132-AC75</f>
        <v>0</v>
      </c>
      <c r="AD88" s="1">
        <f>'Base Fleet Plan'!AD119+'Base Fleet Plan'!AD132-AD75</f>
        <v>0</v>
      </c>
      <c r="AE88" s="1">
        <f>'Base Fleet Plan'!AE119+'Base Fleet Plan'!AE132-AE75</f>
        <v>0</v>
      </c>
      <c r="AF88" s="1">
        <f>'Base Fleet Plan'!AF119+'Base Fleet Plan'!AF132-AF75</f>
        <v>0</v>
      </c>
      <c r="AG88" s="1">
        <f>'Base Fleet Plan'!AG119+'Base Fleet Plan'!AG132-AG75</f>
        <v>0</v>
      </c>
      <c r="AH88" s="1">
        <f>'Base Fleet Plan'!AH119+'Base Fleet Plan'!AH132-AH75</f>
        <v>0</v>
      </c>
      <c r="AI88" s="1">
        <f>'Base Fleet Plan'!AI119+'Base Fleet Plan'!AI132-AI75</f>
        <v>0</v>
      </c>
      <c r="AJ88" s="1">
        <f>'Base Fleet Plan'!AJ119+'Base Fleet Plan'!AJ132-AJ75</f>
        <v>0</v>
      </c>
      <c r="AK88" s="1">
        <f>'Base Fleet Plan'!AK119+'Base Fleet Plan'!AK132-AK75</f>
        <v>0</v>
      </c>
      <c r="AL88" s="1">
        <f>'Base Fleet Plan'!AL119+'Base Fleet Plan'!AL132-AL75</f>
        <v>0</v>
      </c>
      <c r="AM88" s="1">
        <f>'Base Fleet Plan'!AM119+'Base Fleet Plan'!AM132-AM75</f>
        <v>0</v>
      </c>
      <c r="AN88" s="1">
        <f>'Base Fleet Plan'!AN119+'Base Fleet Plan'!AN132-AN75</f>
        <v>0</v>
      </c>
      <c r="AO88" s="1">
        <f>'Base Fleet Plan'!AO119+'Base Fleet Plan'!AO132-AO75</f>
        <v>0</v>
      </c>
      <c r="AP88" s="1">
        <f>'Base Fleet Plan'!AP119+'Base Fleet Plan'!AP132-AP75</f>
        <v>0</v>
      </c>
      <c r="AQ88" s="1">
        <f>'Base Fleet Plan'!AQ119+'Base Fleet Plan'!AQ132-AQ75</f>
        <v>0</v>
      </c>
      <c r="AR88" s="1">
        <f>'Base Fleet Plan'!AR119+'Base Fleet Plan'!AR132-AR75</f>
        <v>0</v>
      </c>
      <c r="AS88" s="1">
        <f>'Base Fleet Plan'!AS119+'Base Fleet Plan'!AS132-AS75</f>
        <v>0</v>
      </c>
      <c r="AT88" s="1">
        <f>'Base Fleet Plan'!AT119+'Base Fleet Plan'!AT132-AT75</f>
        <v>0</v>
      </c>
      <c r="AU88" s="1">
        <f>'Base Fleet Plan'!AU119+'Base Fleet Plan'!AU132-AU75</f>
        <v>0</v>
      </c>
      <c r="AV88" s="16"/>
    </row>
    <row r="89" spans="4:48">
      <c r="D89" s="1" t="s">
        <v>187</v>
      </c>
      <c r="F89" s="4" t="s">
        <v>169</v>
      </c>
      <c r="H89" s="17"/>
      <c r="I89" s="1">
        <f>'Base Fleet Plan'!I120+'Base Fleet Plan'!I133-I76</f>
        <v>401</v>
      </c>
      <c r="J89" s="1">
        <f>'Base Fleet Plan'!J120+'Base Fleet Plan'!J133-J76</f>
        <v>401</v>
      </c>
      <c r="K89" s="1">
        <f>'Base Fleet Plan'!K120+'Base Fleet Plan'!K133-K76</f>
        <v>441</v>
      </c>
      <c r="L89" s="1">
        <f>'Base Fleet Plan'!L120+'Base Fleet Plan'!L133-L76</f>
        <v>437</v>
      </c>
      <c r="M89" s="1">
        <f>'Base Fleet Plan'!M120+'Base Fleet Plan'!M133-M76</f>
        <v>438</v>
      </c>
      <c r="N89" s="1">
        <f>'Base Fleet Plan'!N120+'Base Fleet Plan'!N133-N76</f>
        <v>433</v>
      </c>
      <c r="O89" s="1">
        <f>'Base Fleet Plan'!O120+'Base Fleet Plan'!O133-O76</f>
        <v>421</v>
      </c>
      <c r="P89" s="1">
        <f>'Base Fleet Plan'!P120+'Base Fleet Plan'!P133-P76</f>
        <v>410</v>
      </c>
      <c r="Q89" s="1">
        <f>'Base Fleet Plan'!Q120+'Base Fleet Plan'!Q133-Q76</f>
        <v>400</v>
      </c>
      <c r="R89" s="1">
        <f>'Base Fleet Plan'!R120+'Base Fleet Plan'!R133-R76</f>
        <v>377</v>
      </c>
      <c r="S89" s="1">
        <f>'Base Fleet Plan'!S120+'Base Fleet Plan'!S133-S76</f>
        <v>355</v>
      </c>
      <c r="T89" s="1">
        <f>'Base Fleet Plan'!T120+'Base Fleet Plan'!T133-T76</f>
        <v>334</v>
      </c>
      <c r="U89" s="1">
        <f>'Base Fleet Plan'!U120+'Base Fleet Plan'!U133-U76</f>
        <v>339</v>
      </c>
      <c r="V89" s="1">
        <f>'Base Fleet Plan'!V120+'Base Fleet Plan'!V133-V76</f>
        <v>316</v>
      </c>
      <c r="W89" s="1">
        <f>'Base Fleet Plan'!W120+'Base Fleet Plan'!W133-W76</f>
        <v>268</v>
      </c>
      <c r="X89" s="1">
        <f>'Base Fleet Plan'!X120+'Base Fleet Plan'!X133-X76</f>
        <v>220</v>
      </c>
      <c r="Y89" s="1">
        <f>'Base Fleet Plan'!Y120+'Base Fleet Plan'!Y133-Y76</f>
        <v>147</v>
      </c>
      <c r="Z89" s="1">
        <f>'Base Fleet Plan'!Z120+'Base Fleet Plan'!Z133-Z76</f>
        <v>73</v>
      </c>
      <c r="AA89" s="1">
        <f>'Base Fleet Plan'!AA120+'Base Fleet Plan'!AA133-AA76</f>
        <v>0</v>
      </c>
      <c r="AB89" s="1">
        <f>'Base Fleet Plan'!AB120+'Base Fleet Plan'!AB133-AB76</f>
        <v>0</v>
      </c>
      <c r="AC89" s="1">
        <f>'Base Fleet Plan'!AC120+'Base Fleet Plan'!AC133-AC76</f>
        <v>0</v>
      </c>
      <c r="AD89" s="1">
        <f>'Base Fleet Plan'!AD120+'Base Fleet Plan'!AD133-AD76</f>
        <v>0</v>
      </c>
      <c r="AE89" s="1">
        <f>'Base Fleet Plan'!AE120+'Base Fleet Plan'!AE133-AE76</f>
        <v>0</v>
      </c>
      <c r="AF89" s="1">
        <f>'Base Fleet Plan'!AF120+'Base Fleet Plan'!AF133-AF76</f>
        <v>0</v>
      </c>
      <c r="AG89" s="1">
        <f>'Base Fleet Plan'!AG120+'Base Fleet Plan'!AG133-AG76</f>
        <v>0</v>
      </c>
      <c r="AH89" s="1">
        <f>'Base Fleet Plan'!AH120+'Base Fleet Plan'!AH133-AH76</f>
        <v>0</v>
      </c>
      <c r="AI89" s="1">
        <f>'Base Fleet Plan'!AI120+'Base Fleet Plan'!AI133-AI76</f>
        <v>0</v>
      </c>
      <c r="AJ89" s="1">
        <f>'Base Fleet Plan'!AJ120+'Base Fleet Plan'!AJ133-AJ76</f>
        <v>0</v>
      </c>
      <c r="AK89" s="1">
        <f>'Base Fleet Plan'!AK120+'Base Fleet Plan'!AK133-AK76</f>
        <v>0</v>
      </c>
      <c r="AL89" s="1">
        <f>'Base Fleet Plan'!AL120+'Base Fleet Plan'!AL133-AL76</f>
        <v>0</v>
      </c>
      <c r="AM89" s="1">
        <f>'Base Fleet Plan'!AM120+'Base Fleet Plan'!AM133-AM76</f>
        <v>0</v>
      </c>
      <c r="AN89" s="1">
        <f>'Base Fleet Plan'!AN120+'Base Fleet Plan'!AN133-AN76</f>
        <v>0</v>
      </c>
      <c r="AO89" s="1">
        <f>'Base Fleet Plan'!AO120+'Base Fleet Plan'!AO133-AO76</f>
        <v>0</v>
      </c>
      <c r="AP89" s="1">
        <f>'Base Fleet Plan'!AP120+'Base Fleet Plan'!AP133-AP76</f>
        <v>0</v>
      </c>
      <c r="AQ89" s="1">
        <f>'Base Fleet Plan'!AQ120+'Base Fleet Plan'!AQ133-AQ76</f>
        <v>0</v>
      </c>
      <c r="AR89" s="1">
        <f>'Base Fleet Plan'!AR120+'Base Fleet Plan'!AR133-AR76</f>
        <v>0</v>
      </c>
      <c r="AS89" s="1">
        <f>'Base Fleet Plan'!AS120+'Base Fleet Plan'!AS133-AS76</f>
        <v>0</v>
      </c>
      <c r="AT89" s="1">
        <f>'Base Fleet Plan'!AT120+'Base Fleet Plan'!AT133-AT76</f>
        <v>0</v>
      </c>
      <c r="AU89" s="1">
        <f>'Base Fleet Plan'!AU120+'Base Fleet Plan'!AU133-AU76</f>
        <v>0</v>
      </c>
      <c r="AV89" s="16"/>
    </row>
    <row r="90" spans="4:48">
      <c r="D90" s="1" t="s">
        <v>188</v>
      </c>
      <c r="F90" s="4" t="s">
        <v>169</v>
      </c>
      <c r="H90" s="17"/>
      <c r="I90" s="1">
        <f>'Base Fleet Plan'!I121+'Base Fleet Plan'!I134-I77</f>
        <v>401</v>
      </c>
      <c r="J90" s="1">
        <f>'Base Fleet Plan'!J121+'Base Fleet Plan'!J134-J77</f>
        <v>401</v>
      </c>
      <c r="K90" s="1">
        <f>'Base Fleet Plan'!K121+'Base Fleet Plan'!K134-K77</f>
        <v>401</v>
      </c>
      <c r="L90" s="1">
        <f>'Base Fleet Plan'!L121+'Base Fleet Plan'!L134-L77</f>
        <v>441</v>
      </c>
      <c r="M90" s="1">
        <f>'Base Fleet Plan'!M121+'Base Fleet Plan'!M134-M77</f>
        <v>437</v>
      </c>
      <c r="N90" s="1">
        <f>'Base Fleet Plan'!N121+'Base Fleet Plan'!N134-N77</f>
        <v>438</v>
      </c>
      <c r="O90" s="1">
        <f>'Base Fleet Plan'!O121+'Base Fleet Plan'!O134-O77</f>
        <v>433</v>
      </c>
      <c r="P90" s="1">
        <f>'Base Fleet Plan'!P121+'Base Fleet Plan'!P134-P77</f>
        <v>421</v>
      </c>
      <c r="Q90" s="1">
        <f>'Base Fleet Plan'!Q121+'Base Fleet Plan'!Q134-Q77</f>
        <v>410</v>
      </c>
      <c r="R90" s="1">
        <f>'Base Fleet Plan'!R121+'Base Fleet Plan'!R134-R77</f>
        <v>400</v>
      </c>
      <c r="S90" s="1">
        <f>'Base Fleet Plan'!S121+'Base Fleet Plan'!S134-S77</f>
        <v>377</v>
      </c>
      <c r="T90" s="1">
        <f>'Base Fleet Plan'!T121+'Base Fleet Plan'!T134-T77</f>
        <v>355</v>
      </c>
      <c r="U90" s="1">
        <f>'Base Fleet Plan'!U121+'Base Fleet Plan'!U134-U77</f>
        <v>334</v>
      </c>
      <c r="V90" s="1">
        <f>'Base Fleet Plan'!V121+'Base Fleet Plan'!V134-V77</f>
        <v>339</v>
      </c>
      <c r="W90" s="1">
        <f>'Base Fleet Plan'!W121+'Base Fleet Plan'!W134-W77</f>
        <v>316</v>
      </c>
      <c r="X90" s="1">
        <f>'Base Fleet Plan'!X121+'Base Fleet Plan'!X134-X77</f>
        <v>268</v>
      </c>
      <c r="Y90" s="1">
        <f>'Base Fleet Plan'!Y121+'Base Fleet Plan'!Y134-Y77</f>
        <v>220</v>
      </c>
      <c r="Z90" s="1">
        <f>'Base Fleet Plan'!Z121+'Base Fleet Plan'!Z134-Z77</f>
        <v>147</v>
      </c>
      <c r="AA90" s="1">
        <f>'Base Fleet Plan'!AA121+'Base Fleet Plan'!AA134-AA77</f>
        <v>73</v>
      </c>
      <c r="AB90" s="1">
        <f>'Base Fleet Plan'!AB121+'Base Fleet Plan'!AB134-AB77</f>
        <v>0</v>
      </c>
      <c r="AC90" s="1">
        <f>'Base Fleet Plan'!AC121+'Base Fleet Plan'!AC134-AC77</f>
        <v>0</v>
      </c>
      <c r="AD90" s="1">
        <f>'Base Fleet Plan'!AD121+'Base Fleet Plan'!AD134-AD77</f>
        <v>0</v>
      </c>
      <c r="AE90" s="1">
        <f>'Base Fleet Plan'!AE121+'Base Fleet Plan'!AE134-AE77</f>
        <v>0</v>
      </c>
      <c r="AF90" s="1">
        <f>'Base Fleet Plan'!AF121+'Base Fleet Plan'!AF134-AF77</f>
        <v>0</v>
      </c>
      <c r="AG90" s="1">
        <f>'Base Fleet Plan'!AG121+'Base Fleet Plan'!AG134-AG77</f>
        <v>0</v>
      </c>
      <c r="AH90" s="1">
        <f>'Base Fleet Plan'!AH121+'Base Fleet Plan'!AH134-AH77</f>
        <v>0</v>
      </c>
      <c r="AI90" s="1">
        <f>'Base Fleet Plan'!AI121+'Base Fleet Plan'!AI134-AI77</f>
        <v>0</v>
      </c>
      <c r="AJ90" s="1">
        <f>'Base Fleet Plan'!AJ121+'Base Fleet Plan'!AJ134-AJ77</f>
        <v>0</v>
      </c>
      <c r="AK90" s="1">
        <f>'Base Fleet Plan'!AK121+'Base Fleet Plan'!AK134-AK77</f>
        <v>0</v>
      </c>
      <c r="AL90" s="1">
        <f>'Base Fleet Plan'!AL121+'Base Fleet Plan'!AL134-AL77</f>
        <v>0</v>
      </c>
      <c r="AM90" s="1">
        <f>'Base Fleet Plan'!AM121+'Base Fleet Plan'!AM134-AM77</f>
        <v>0</v>
      </c>
      <c r="AN90" s="1">
        <f>'Base Fleet Plan'!AN121+'Base Fleet Plan'!AN134-AN77</f>
        <v>0</v>
      </c>
      <c r="AO90" s="1">
        <f>'Base Fleet Plan'!AO121+'Base Fleet Plan'!AO134-AO77</f>
        <v>0</v>
      </c>
      <c r="AP90" s="1">
        <f>'Base Fleet Plan'!AP121+'Base Fleet Plan'!AP134-AP77</f>
        <v>0</v>
      </c>
      <c r="AQ90" s="1">
        <f>'Base Fleet Plan'!AQ121+'Base Fleet Plan'!AQ134-AQ77</f>
        <v>0</v>
      </c>
      <c r="AR90" s="1">
        <f>'Base Fleet Plan'!AR121+'Base Fleet Plan'!AR134-AR77</f>
        <v>0</v>
      </c>
      <c r="AS90" s="1">
        <f>'Base Fleet Plan'!AS121+'Base Fleet Plan'!AS134-AS77</f>
        <v>0</v>
      </c>
      <c r="AT90" s="1">
        <f>'Base Fleet Plan'!AT121+'Base Fleet Plan'!AT134-AT77</f>
        <v>0</v>
      </c>
      <c r="AU90" s="1">
        <f>'Base Fleet Plan'!AU121+'Base Fleet Plan'!AU134-AU77</f>
        <v>0</v>
      </c>
      <c r="AV90" s="16"/>
    </row>
    <row r="91" spans="4:48">
      <c r="D91" s="1" t="s">
        <v>189</v>
      </c>
      <c r="F91" s="4" t="s">
        <v>169</v>
      </c>
      <c r="H91" s="17"/>
      <c r="I91" s="1">
        <f>'Base Fleet Plan'!I122+'Base Fleet Plan'!I135-I78</f>
        <v>401</v>
      </c>
      <c r="J91" s="1">
        <f>'Base Fleet Plan'!J122+'Base Fleet Plan'!J135-J78</f>
        <v>401</v>
      </c>
      <c r="K91" s="1">
        <f>'Base Fleet Plan'!K122+'Base Fleet Plan'!K135-K78</f>
        <v>401</v>
      </c>
      <c r="L91" s="1">
        <f>'Base Fleet Plan'!L122+'Base Fleet Plan'!L135-L78</f>
        <v>401</v>
      </c>
      <c r="M91" s="1">
        <f>'Base Fleet Plan'!M122+'Base Fleet Plan'!M135-M78</f>
        <v>441</v>
      </c>
      <c r="N91" s="1">
        <f>'Base Fleet Plan'!N122+'Base Fleet Plan'!N135-N78</f>
        <v>437</v>
      </c>
      <c r="O91" s="1">
        <f>'Base Fleet Plan'!O122+'Base Fleet Plan'!O135-O78</f>
        <v>438</v>
      </c>
      <c r="P91" s="1">
        <f>'Base Fleet Plan'!P122+'Base Fleet Plan'!P135-P78</f>
        <v>433</v>
      </c>
      <c r="Q91" s="1">
        <f>'Base Fleet Plan'!Q122+'Base Fleet Plan'!Q135-Q78</f>
        <v>421</v>
      </c>
      <c r="R91" s="1">
        <f>'Base Fleet Plan'!R122+'Base Fleet Plan'!R135-R78</f>
        <v>410</v>
      </c>
      <c r="S91" s="1">
        <f>'Base Fleet Plan'!S122+'Base Fleet Plan'!S135-S78</f>
        <v>400</v>
      </c>
      <c r="T91" s="1">
        <f>'Base Fleet Plan'!T122+'Base Fleet Plan'!T135-T78</f>
        <v>377</v>
      </c>
      <c r="U91" s="1">
        <f>'Base Fleet Plan'!U122+'Base Fleet Plan'!U135-U78</f>
        <v>355</v>
      </c>
      <c r="V91" s="1">
        <f>'Base Fleet Plan'!V122+'Base Fleet Plan'!V135-V78</f>
        <v>334</v>
      </c>
      <c r="W91" s="1">
        <f>'Base Fleet Plan'!W122+'Base Fleet Plan'!W135-W78</f>
        <v>339</v>
      </c>
      <c r="X91" s="1">
        <f>'Base Fleet Plan'!X122+'Base Fleet Plan'!X135-X78</f>
        <v>316</v>
      </c>
      <c r="Y91" s="1">
        <f>'Base Fleet Plan'!Y122+'Base Fleet Plan'!Y135-Y78</f>
        <v>268</v>
      </c>
      <c r="Z91" s="1">
        <f>'Base Fleet Plan'!Z122+'Base Fleet Plan'!Z135-Z78</f>
        <v>220</v>
      </c>
      <c r="AA91" s="1">
        <f>'Base Fleet Plan'!AA122+'Base Fleet Plan'!AA135-AA78</f>
        <v>147</v>
      </c>
      <c r="AB91" s="1">
        <f>'Base Fleet Plan'!AB122+'Base Fleet Plan'!AB135-AB78</f>
        <v>73</v>
      </c>
      <c r="AC91" s="1">
        <f>'Base Fleet Plan'!AC122+'Base Fleet Plan'!AC135-AC78</f>
        <v>0</v>
      </c>
      <c r="AD91" s="1">
        <f>'Base Fleet Plan'!AD122+'Base Fleet Plan'!AD135-AD78</f>
        <v>0</v>
      </c>
      <c r="AE91" s="1">
        <f>'Base Fleet Plan'!AE122+'Base Fleet Plan'!AE135-AE78</f>
        <v>0</v>
      </c>
      <c r="AF91" s="1">
        <f>'Base Fleet Plan'!AF122+'Base Fleet Plan'!AF135-AF78</f>
        <v>0</v>
      </c>
      <c r="AG91" s="1">
        <f>'Base Fleet Plan'!AG122+'Base Fleet Plan'!AG135-AG78</f>
        <v>0</v>
      </c>
      <c r="AH91" s="1">
        <f>'Base Fleet Plan'!AH122+'Base Fleet Plan'!AH135-AH78</f>
        <v>0</v>
      </c>
      <c r="AI91" s="1">
        <f>'Base Fleet Plan'!AI122+'Base Fleet Plan'!AI135-AI78</f>
        <v>0</v>
      </c>
      <c r="AJ91" s="1">
        <f>'Base Fleet Plan'!AJ122+'Base Fleet Plan'!AJ135-AJ78</f>
        <v>0</v>
      </c>
      <c r="AK91" s="1">
        <f>'Base Fleet Plan'!AK122+'Base Fleet Plan'!AK135-AK78</f>
        <v>0</v>
      </c>
      <c r="AL91" s="1">
        <f>'Base Fleet Plan'!AL122+'Base Fleet Plan'!AL135-AL78</f>
        <v>0</v>
      </c>
      <c r="AM91" s="1">
        <f>'Base Fleet Plan'!AM122+'Base Fleet Plan'!AM135-AM78</f>
        <v>0</v>
      </c>
      <c r="AN91" s="1">
        <f>'Base Fleet Plan'!AN122+'Base Fleet Plan'!AN135-AN78</f>
        <v>0</v>
      </c>
      <c r="AO91" s="1">
        <f>'Base Fleet Plan'!AO122+'Base Fleet Plan'!AO135-AO78</f>
        <v>0</v>
      </c>
      <c r="AP91" s="1">
        <f>'Base Fleet Plan'!AP122+'Base Fleet Plan'!AP135-AP78</f>
        <v>0</v>
      </c>
      <c r="AQ91" s="1">
        <f>'Base Fleet Plan'!AQ122+'Base Fleet Plan'!AQ135-AQ78</f>
        <v>0</v>
      </c>
      <c r="AR91" s="1">
        <f>'Base Fleet Plan'!AR122+'Base Fleet Plan'!AR135-AR78</f>
        <v>0</v>
      </c>
      <c r="AS91" s="1">
        <f>'Base Fleet Plan'!AS122+'Base Fleet Plan'!AS135-AS78</f>
        <v>0</v>
      </c>
      <c r="AT91" s="1">
        <f>'Base Fleet Plan'!AT122+'Base Fleet Plan'!AT135-AT78</f>
        <v>0</v>
      </c>
      <c r="AU91" s="1">
        <f>'Base Fleet Plan'!AU122+'Base Fleet Plan'!AU135-AU78</f>
        <v>0</v>
      </c>
      <c r="AV91" s="16"/>
    </row>
    <row r="92" spans="4:48">
      <c r="D92" s="1" t="s">
        <v>190</v>
      </c>
      <c r="F92" s="4" t="s">
        <v>169</v>
      </c>
      <c r="H92" s="17"/>
      <c r="I92" s="1">
        <f>'Base Fleet Plan'!I123+'Base Fleet Plan'!I136-I79</f>
        <v>401</v>
      </c>
      <c r="J92" s="1">
        <f>'Base Fleet Plan'!J123+'Base Fleet Plan'!J136-J79</f>
        <v>401</v>
      </c>
      <c r="K92" s="1">
        <f>'Base Fleet Plan'!K123+'Base Fleet Plan'!K136-K79</f>
        <v>401</v>
      </c>
      <c r="L92" s="1">
        <f>'Base Fleet Plan'!L123+'Base Fleet Plan'!L136-L79</f>
        <v>401</v>
      </c>
      <c r="M92" s="1">
        <f>'Base Fleet Plan'!M123+'Base Fleet Plan'!M136-M79</f>
        <v>401</v>
      </c>
      <c r="N92" s="1">
        <f>'Base Fleet Plan'!N123+'Base Fleet Plan'!N136-N79</f>
        <v>441</v>
      </c>
      <c r="O92" s="1">
        <f>'Base Fleet Plan'!O123+'Base Fleet Plan'!O136-O79</f>
        <v>437</v>
      </c>
      <c r="P92" s="1">
        <f>'Base Fleet Plan'!P123+'Base Fleet Plan'!P136-P79</f>
        <v>438</v>
      </c>
      <c r="Q92" s="1">
        <f>'Base Fleet Plan'!Q123+'Base Fleet Plan'!Q136-Q79</f>
        <v>433</v>
      </c>
      <c r="R92" s="1">
        <f>'Base Fleet Plan'!R123+'Base Fleet Plan'!R136-R79</f>
        <v>421</v>
      </c>
      <c r="S92" s="1">
        <f>'Base Fleet Plan'!S123+'Base Fleet Plan'!S136-S79</f>
        <v>410</v>
      </c>
      <c r="T92" s="1">
        <f>'Base Fleet Plan'!T123+'Base Fleet Plan'!T136-T79</f>
        <v>400</v>
      </c>
      <c r="U92" s="1">
        <f>'Base Fleet Plan'!U123+'Base Fleet Plan'!U136-U79</f>
        <v>377</v>
      </c>
      <c r="V92" s="1">
        <f>'Base Fleet Plan'!V123+'Base Fleet Plan'!V136-V79</f>
        <v>355</v>
      </c>
      <c r="W92" s="1">
        <f>'Base Fleet Plan'!W123+'Base Fleet Plan'!W136-W79</f>
        <v>334</v>
      </c>
      <c r="X92" s="1">
        <f>'Base Fleet Plan'!X123+'Base Fleet Plan'!X136-X79</f>
        <v>339</v>
      </c>
      <c r="Y92" s="1">
        <f>'Base Fleet Plan'!Y123+'Base Fleet Plan'!Y136-Y79</f>
        <v>316</v>
      </c>
      <c r="Z92" s="1">
        <f>'Base Fleet Plan'!Z123+'Base Fleet Plan'!Z136-Z79</f>
        <v>268</v>
      </c>
      <c r="AA92" s="1">
        <f>'Base Fleet Plan'!AA123+'Base Fleet Plan'!AA136-AA79</f>
        <v>220</v>
      </c>
      <c r="AB92" s="1">
        <f>'Base Fleet Plan'!AB123+'Base Fleet Plan'!AB136-AB79</f>
        <v>147</v>
      </c>
      <c r="AC92" s="1">
        <f>'Base Fleet Plan'!AC123+'Base Fleet Plan'!AC136-AC79</f>
        <v>73</v>
      </c>
      <c r="AD92" s="1">
        <f>'Base Fleet Plan'!AD123+'Base Fleet Plan'!AD136-AD79</f>
        <v>0</v>
      </c>
      <c r="AE92" s="1">
        <f>'Base Fleet Plan'!AE123+'Base Fleet Plan'!AE136-AE79</f>
        <v>0</v>
      </c>
      <c r="AF92" s="1">
        <f>'Base Fleet Plan'!AF123+'Base Fleet Plan'!AF136-AF79</f>
        <v>0</v>
      </c>
      <c r="AG92" s="1">
        <f>'Base Fleet Plan'!AG123+'Base Fleet Plan'!AG136-AG79</f>
        <v>0</v>
      </c>
      <c r="AH92" s="1">
        <f>'Base Fleet Plan'!AH123+'Base Fleet Plan'!AH136-AH79</f>
        <v>0</v>
      </c>
      <c r="AI92" s="1">
        <f>'Base Fleet Plan'!AI123+'Base Fleet Plan'!AI136-AI79</f>
        <v>0</v>
      </c>
      <c r="AJ92" s="1">
        <f>'Base Fleet Plan'!AJ123+'Base Fleet Plan'!AJ136-AJ79</f>
        <v>0</v>
      </c>
      <c r="AK92" s="1">
        <f>'Base Fleet Plan'!AK123+'Base Fleet Plan'!AK136-AK79</f>
        <v>0</v>
      </c>
      <c r="AL92" s="1">
        <f>'Base Fleet Plan'!AL123+'Base Fleet Plan'!AL136-AL79</f>
        <v>0</v>
      </c>
      <c r="AM92" s="1">
        <f>'Base Fleet Plan'!AM123+'Base Fleet Plan'!AM136-AM79</f>
        <v>0</v>
      </c>
      <c r="AN92" s="1">
        <f>'Base Fleet Plan'!AN123+'Base Fleet Plan'!AN136-AN79</f>
        <v>0</v>
      </c>
      <c r="AO92" s="1">
        <f>'Base Fleet Plan'!AO123+'Base Fleet Plan'!AO136-AO79</f>
        <v>0</v>
      </c>
      <c r="AP92" s="1">
        <f>'Base Fleet Plan'!AP123+'Base Fleet Plan'!AP136-AP79</f>
        <v>0</v>
      </c>
      <c r="AQ92" s="1">
        <f>'Base Fleet Plan'!AQ123+'Base Fleet Plan'!AQ136-AQ79</f>
        <v>0</v>
      </c>
      <c r="AR92" s="1">
        <f>'Base Fleet Plan'!AR123+'Base Fleet Plan'!AR136-AR79</f>
        <v>0</v>
      </c>
      <c r="AS92" s="1">
        <f>'Base Fleet Plan'!AS123+'Base Fleet Plan'!AS136-AS79</f>
        <v>0</v>
      </c>
      <c r="AT92" s="1">
        <f>'Base Fleet Plan'!AT123+'Base Fleet Plan'!AT136-AT79</f>
        <v>0</v>
      </c>
      <c r="AU92" s="1">
        <f>'Base Fleet Plan'!AU123+'Base Fleet Plan'!AU136-AU79</f>
        <v>0</v>
      </c>
      <c r="AV92" s="16"/>
    </row>
    <row r="93" spans="4:48">
      <c r="D93" s="1" t="s">
        <v>191</v>
      </c>
      <c r="F93" s="4" t="s">
        <v>169</v>
      </c>
      <c r="H93" s="17"/>
      <c r="I93" s="1">
        <f>'Base Fleet Plan'!I124+'Base Fleet Plan'!I137-I80</f>
        <v>401</v>
      </c>
      <c r="J93" s="1">
        <f>'Base Fleet Plan'!J124+'Base Fleet Plan'!J137-J80</f>
        <v>401</v>
      </c>
      <c r="K93" s="1">
        <f>'Base Fleet Plan'!K124+'Base Fleet Plan'!K137-K80</f>
        <v>401</v>
      </c>
      <c r="L93" s="1">
        <f>'Base Fleet Plan'!L124+'Base Fleet Plan'!L137-L80</f>
        <v>401</v>
      </c>
      <c r="M93" s="1">
        <f>'Base Fleet Plan'!M124+'Base Fleet Plan'!M137-M80</f>
        <v>401</v>
      </c>
      <c r="N93" s="1">
        <f>'Base Fleet Plan'!N124+'Base Fleet Plan'!N137-N80</f>
        <v>401</v>
      </c>
      <c r="O93" s="1">
        <f>'Base Fleet Plan'!O124+'Base Fleet Plan'!O137-O80</f>
        <v>441</v>
      </c>
      <c r="P93" s="1">
        <f>'Base Fleet Plan'!P124+'Base Fleet Plan'!P137-P80</f>
        <v>437</v>
      </c>
      <c r="Q93" s="1">
        <f>'Base Fleet Plan'!Q124+'Base Fleet Plan'!Q137-Q80</f>
        <v>438</v>
      </c>
      <c r="R93" s="1">
        <f>'Base Fleet Plan'!R124+'Base Fleet Plan'!R137-R80</f>
        <v>433</v>
      </c>
      <c r="S93" s="1">
        <f>'Base Fleet Plan'!S124+'Base Fleet Plan'!S137-S80</f>
        <v>421</v>
      </c>
      <c r="T93" s="1">
        <f>'Base Fleet Plan'!T124+'Base Fleet Plan'!T137-T80</f>
        <v>410</v>
      </c>
      <c r="U93" s="1">
        <f>'Base Fleet Plan'!U124+'Base Fleet Plan'!U137-U80</f>
        <v>400</v>
      </c>
      <c r="V93" s="1">
        <f>'Base Fleet Plan'!V124+'Base Fleet Plan'!V137-V80</f>
        <v>377</v>
      </c>
      <c r="W93" s="1">
        <f>'Base Fleet Plan'!W124+'Base Fleet Plan'!W137-W80</f>
        <v>355</v>
      </c>
      <c r="X93" s="1">
        <f>'Base Fleet Plan'!X124+'Base Fleet Plan'!X137-X80</f>
        <v>334</v>
      </c>
      <c r="Y93" s="1">
        <f>'Base Fleet Plan'!Y124+'Base Fleet Plan'!Y137-Y80</f>
        <v>339</v>
      </c>
      <c r="Z93" s="1">
        <f>'Base Fleet Plan'!Z124+'Base Fleet Plan'!Z137-Z80</f>
        <v>316</v>
      </c>
      <c r="AA93" s="1">
        <f>'Base Fleet Plan'!AA124+'Base Fleet Plan'!AA137-AA80</f>
        <v>268</v>
      </c>
      <c r="AB93" s="1">
        <f>'Base Fleet Plan'!AB124+'Base Fleet Plan'!AB137-AB80</f>
        <v>220</v>
      </c>
      <c r="AC93" s="1">
        <f>'Base Fleet Plan'!AC124+'Base Fleet Plan'!AC137-AC80</f>
        <v>147</v>
      </c>
      <c r="AD93" s="1">
        <f>'Base Fleet Plan'!AD124+'Base Fleet Plan'!AD137-AD80</f>
        <v>73</v>
      </c>
      <c r="AE93" s="1">
        <f>'Base Fleet Plan'!AE124+'Base Fleet Plan'!AE137-AE80</f>
        <v>0</v>
      </c>
      <c r="AF93" s="1">
        <f>'Base Fleet Plan'!AF124+'Base Fleet Plan'!AF137-AF80</f>
        <v>0</v>
      </c>
      <c r="AG93" s="1">
        <f>'Base Fleet Plan'!AG124+'Base Fleet Plan'!AG137-AG80</f>
        <v>0</v>
      </c>
      <c r="AH93" s="1">
        <f>'Base Fleet Plan'!AH124+'Base Fleet Plan'!AH137-AH80</f>
        <v>0</v>
      </c>
      <c r="AI93" s="1">
        <f>'Base Fleet Plan'!AI124+'Base Fleet Plan'!AI137-AI80</f>
        <v>0</v>
      </c>
      <c r="AJ93" s="1">
        <f>'Base Fleet Plan'!AJ124+'Base Fleet Plan'!AJ137-AJ80</f>
        <v>0</v>
      </c>
      <c r="AK93" s="1">
        <f>'Base Fleet Plan'!AK124+'Base Fleet Plan'!AK137-AK80</f>
        <v>0</v>
      </c>
      <c r="AL93" s="1">
        <f>'Base Fleet Plan'!AL124+'Base Fleet Plan'!AL137-AL80</f>
        <v>0</v>
      </c>
      <c r="AM93" s="1">
        <f>'Base Fleet Plan'!AM124+'Base Fleet Plan'!AM137-AM80</f>
        <v>0</v>
      </c>
      <c r="AN93" s="1">
        <f>'Base Fleet Plan'!AN124+'Base Fleet Plan'!AN137-AN80</f>
        <v>0</v>
      </c>
      <c r="AO93" s="1">
        <f>'Base Fleet Plan'!AO124+'Base Fleet Plan'!AO137-AO80</f>
        <v>0</v>
      </c>
      <c r="AP93" s="1">
        <f>'Base Fleet Plan'!AP124+'Base Fleet Plan'!AP137-AP80</f>
        <v>0</v>
      </c>
      <c r="AQ93" s="1">
        <f>'Base Fleet Plan'!AQ124+'Base Fleet Plan'!AQ137-AQ80</f>
        <v>0</v>
      </c>
      <c r="AR93" s="1">
        <f>'Base Fleet Plan'!AR124+'Base Fleet Plan'!AR137-AR80</f>
        <v>0</v>
      </c>
      <c r="AS93" s="1">
        <f>'Base Fleet Plan'!AS124+'Base Fleet Plan'!AS137-AS80</f>
        <v>0</v>
      </c>
      <c r="AT93" s="1">
        <f>'Base Fleet Plan'!AT124+'Base Fleet Plan'!AT137-AT80</f>
        <v>0</v>
      </c>
      <c r="AU93" s="1">
        <f>'Base Fleet Plan'!AU124+'Base Fleet Plan'!AU137-AU80</f>
        <v>0</v>
      </c>
      <c r="AV93" s="16"/>
    </row>
    <row r="94" spans="4:48">
      <c r="D94" s="1" t="s">
        <v>192</v>
      </c>
      <c r="F94" s="4" t="s">
        <v>169</v>
      </c>
      <c r="H94" s="17"/>
      <c r="I94" s="1">
        <f>'Base Fleet Plan'!I125+'Base Fleet Plan'!I138-I81</f>
        <v>401</v>
      </c>
      <c r="J94" s="1">
        <f>'Base Fleet Plan'!J125+'Base Fleet Plan'!J138-J81</f>
        <v>401</v>
      </c>
      <c r="K94" s="1">
        <f>'Base Fleet Plan'!K125+'Base Fleet Plan'!K138-K81</f>
        <v>401</v>
      </c>
      <c r="L94" s="1">
        <f>'Base Fleet Plan'!L125+'Base Fleet Plan'!L138-L81</f>
        <v>401</v>
      </c>
      <c r="M94" s="1">
        <f>'Base Fleet Plan'!M125+'Base Fleet Plan'!M138-M81</f>
        <v>401</v>
      </c>
      <c r="N94" s="1">
        <f>'Base Fleet Plan'!N125+'Base Fleet Plan'!N138-N81</f>
        <v>401</v>
      </c>
      <c r="O94" s="1">
        <f>'Base Fleet Plan'!O125+'Base Fleet Plan'!O138-O81</f>
        <v>401</v>
      </c>
      <c r="P94" s="1">
        <f>'Base Fleet Plan'!P125+'Base Fleet Plan'!P138-P81</f>
        <v>441</v>
      </c>
      <c r="Q94" s="1">
        <f>'Base Fleet Plan'!Q125+'Base Fleet Plan'!Q138-Q81</f>
        <v>437</v>
      </c>
      <c r="R94" s="1">
        <f>'Base Fleet Plan'!R125+'Base Fleet Plan'!R138-R81</f>
        <v>438</v>
      </c>
      <c r="S94" s="1">
        <f>'Base Fleet Plan'!S125+'Base Fleet Plan'!S138-S81</f>
        <v>433</v>
      </c>
      <c r="T94" s="1">
        <f>'Base Fleet Plan'!T125+'Base Fleet Plan'!T138-T81</f>
        <v>421</v>
      </c>
      <c r="U94" s="1">
        <f>'Base Fleet Plan'!U125+'Base Fleet Plan'!U138-U81</f>
        <v>410</v>
      </c>
      <c r="V94" s="1">
        <f>'Base Fleet Plan'!V125+'Base Fleet Plan'!V138-V81</f>
        <v>400</v>
      </c>
      <c r="W94" s="1">
        <f>'Base Fleet Plan'!W125+'Base Fleet Plan'!W138-W81</f>
        <v>377</v>
      </c>
      <c r="X94" s="1">
        <f>'Base Fleet Plan'!X125+'Base Fleet Plan'!X138-X81</f>
        <v>355</v>
      </c>
      <c r="Y94" s="1">
        <f>'Base Fleet Plan'!Y125+'Base Fleet Plan'!Y138-Y81</f>
        <v>334</v>
      </c>
      <c r="Z94" s="1">
        <f>'Base Fleet Plan'!Z125+'Base Fleet Plan'!Z138-Z81</f>
        <v>339</v>
      </c>
      <c r="AA94" s="1">
        <f>'Base Fleet Plan'!AA125+'Base Fleet Plan'!AA138-AA81</f>
        <v>316</v>
      </c>
      <c r="AB94" s="1">
        <f>'Base Fleet Plan'!AB125+'Base Fleet Plan'!AB138-AB81</f>
        <v>268</v>
      </c>
      <c r="AC94" s="1">
        <f>'Base Fleet Plan'!AC125+'Base Fleet Plan'!AC138-AC81</f>
        <v>220</v>
      </c>
      <c r="AD94" s="1">
        <f>'Base Fleet Plan'!AD125+'Base Fleet Plan'!AD138-AD81</f>
        <v>147</v>
      </c>
      <c r="AE94" s="1">
        <f>'Base Fleet Plan'!AE125+'Base Fleet Plan'!AE138-AE81</f>
        <v>73</v>
      </c>
      <c r="AF94" s="1">
        <f>'Base Fleet Plan'!AF125+'Base Fleet Plan'!AF138-AF81</f>
        <v>0</v>
      </c>
      <c r="AG94" s="1">
        <f>'Base Fleet Plan'!AG125+'Base Fleet Plan'!AG138-AG81</f>
        <v>0</v>
      </c>
      <c r="AH94" s="1">
        <f>'Base Fleet Plan'!AH125+'Base Fleet Plan'!AH138-AH81</f>
        <v>0</v>
      </c>
      <c r="AI94" s="1">
        <f>'Base Fleet Plan'!AI125+'Base Fleet Plan'!AI138-AI81</f>
        <v>0</v>
      </c>
      <c r="AJ94" s="1">
        <f>'Base Fleet Plan'!AJ125+'Base Fleet Plan'!AJ138-AJ81</f>
        <v>0</v>
      </c>
      <c r="AK94" s="1">
        <f>'Base Fleet Plan'!AK125+'Base Fleet Plan'!AK138-AK81</f>
        <v>0</v>
      </c>
      <c r="AL94" s="1">
        <f>'Base Fleet Plan'!AL125+'Base Fleet Plan'!AL138-AL81</f>
        <v>0</v>
      </c>
      <c r="AM94" s="1">
        <f>'Base Fleet Plan'!AM125+'Base Fleet Plan'!AM138-AM81</f>
        <v>0</v>
      </c>
      <c r="AN94" s="1">
        <f>'Base Fleet Plan'!AN125+'Base Fleet Plan'!AN138-AN81</f>
        <v>0</v>
      </c>
      <c r="AO94" s="1">
        <f>'Base Fleet Plan'!AO125+'Base Fleet Plan'!AO138-AO81</f>
        <v>0</v>
      </c>
      <c r="AP94" s="1">
        <f>'Base Fleet Plan'!AP125+'Base Fleet Plan'!AP138-AP81</f>
        <v>0</v>
      </c>
      <c r="AQ94" s="1">
        <f>'Base Fleet Plan'!AQ125+'Base Fleet Plan'!AQ138-AQ81</f>
        <v>0</v>
      </c>
      <c r="AR94" s="1">
        <f>'Base Fleet Plan'!AR125+'Base Fleet Plan'!AR138-AR81</f>
        <v>0</v>
      </c>
      <c r="AS94" s="1">
        <f>'Base Fleet Plan'!AS125+'Base Fleet Plan'!AS138-AS81</f>
        <v>0</v>
      </c>
      <c r="AT94" s="1">
        <f>'Base Fleet Plan'!AT125+'Base Fleet Plan'!AT138-AT81</f>
        <v>0</v>
      </c>
      <c r="AU94" s="1">
        <f>'Base Fleet Plan'!AU125+'Base Fleet Plan'!AU138-AU81</f>
        <v>0</v>
      </c>
      <c r="AV94" s="16"/>
    </row>
    <row r="95" spans="4:48">
      <c r="D95" s="1" t="s">
        <v>193</v>
      </c>
      <c r="F95" s="4" t="s">
        <v>169</v>
      </c>
      <c r="H95" s="17"/>
      <c r="I95" s="1">
        <f>'Base Fleet Plan'!I126+'Base Fleet Plan'!I139-I82</f>
        <v>401</v>
      </c>
      <c r="J95" s="1">
        <f>'Base Fleet Plan'!J126+'Base Fleet Plan'!J139-J82</f>
        <v>401</v>
      </c>
      <c r="K95" s="1">
        <f>'Base Fleet Plan'!K126+'Base Fleet Plan'!K139-K82</f>
        <v>401</v>
      </c>
      <c r="L95" s="1">
        <f>'Base Fleet Plan'!L126+'Base Fleet Plan'!L139-L82</f>
        <v>401</v>
      </c>
      <c r="M95" s="1">
        <f>'Base Fleet Plan'!M126+'Base Fleet Plan'!M139-M82</f>
        <v>401</v>
      </c>
      <c r="N95" s="1">
        <f>'Base Fleet Plan'!N126+'Base Fleet Plan'!N139-N82</f>
        <v>401</v>
      </c>
      <c r="O95" s="1">
        <f>'Base Fleet Plan'!O126+'Base Fleet Plan'!O139-O82</f>
        <v>401</v>
      </c>
      <c r="P95" s="1">
        <f>'Base Fleet Plan'!P126+'Base Fleet Plan'!P139-P82</f>
        <v>401</v>
      </c>
      <c r="Q95" s="1">
        <f>'Base Fleet Plan'!Q126+'Base Fleet Plan'!Q139-Q82</f>
        <v>441</v>
      </c>
      <c r="R95" s="1">
        <f>'Base Fleet Plan'!R126+'Base Fleet Plan'!R139-R82</f>
        <v>437</v>
      </c>
      <c r="S95" s="1">
        <f>'Base Fleet Plan'!S126+'Base Fleet Plan'!S139-S82</f>
        <v>438</v>
      </c>
      <c r="T95" s="1">
        <f>'Base Fleet Plan'!T126+'Base Fleet Plan'!T139-T82</f>
        <v>433</v>
      </c>
      <c r="U95" s="1">
        <f>'Base Fleet Plan'!U126+'Base Fleet Plan'!U139-U82</f>
        <v>421</v>
      </c>
      <c r="V95" s="1">
        <f>'Base Fleet Plan'!V126+'Base Fleet Plan'!V139-V82</f>
        <v>410</v>
      </c>
      <c r="W95" s="1">
        <f>'Base Fleet Plan'!W126+'Base Fleet Plan'!W139-W82</f>
        <v>400</v>
      </c>
      <c r="X95" s="1">
        <f>'Base Fleet Plan'!X126+'Base Fleet Plan'!X139-X82</f>
        <v>377</v>
      </c>
      <c r="Y95" s="1">
        <f>'Base Fleet Plan'!Y126+'Base Fleet Plan'!Y139-Y82</f>
        <v>355</v>
      </c>
      <c r="Z95" s="1">
        <f>'Base Fleet Plan'!Z126+'Base Fleet Plan'!Z139-Z82</f>
        <v>334</v>
      </c>
      <c r="AA95" s="1">
        <f>'Base Fleet Plan'!AA126+'Base Fleet Plan'!AA139-AA82</f>
        <v>339</v>
      </c>
      <c r="AB95" s="1">
        <f>'Base Fleet Plan'!AB126+'Base Fleet Plan'!AB139-AB82</f>
        <v>316</v>
      </c>
      <c r="AC95" s="1">
        <f>'Base Fleet Plan'!AC126+'Base Fleet Plan'!AC139-AC82</f>
        <v>268</v>
      </c>
      <c r="AD95" s="1">
        <f>'Base Fleet Plan'!AD126+'Base Fleet Plan'!AD139-AD82</f>
        <v>220</v>
      </c>
      <c r="AE95" s="1">
        <f>'Base Fleet Plan'!AE126+'Base Fleet Plan'!AE139-AE82</f>
        <v>147</v>
      </c>
      <c r="AF95" s="1">
        <f>'Base Fleet Plan'!AF126+'Base Fleet Plan'!AF139-AF82</f>
        <v>73</v>
      </c>
      <c r="AG95" s="1">
        <f>'Base Fleet Plan'!AG126+'Base Fleet Plan'!AG139-AG82</f>
        <v>0</v>
      </c>
      <c r="AH95" s="1">
        <f>'Base Fleet Plan'!AH126+'Base Fleet Plan'!AH139-AH82</f>
        <v>0</v>
      </c>
      <c r="AI95" s="1">
        <f>'Base Fleet Plan'!AI126+'Base Fleet Plan'!AI139-AI82</f>
        <v>0</v>
      </c>
      <c r="AJ95" s="1">
        <f>'Base Fleet Plan'!AJ126+'Base Fleet Plan'!AJ139-AJ82</f>
        <v>0</v>
      </c>
      <c r="AK95" s="1">
        <f>'Base Fleet Plan'!AK126+'Base Fleet Plan'!AK139-AK82</f>
        <v>0</v>
      </c>
      <c r="AL95" s="1">
        <f>'Base Fleet Plan'!AL126+'Base Fleet Plan'!AL139-AL82</f>
        <v>0</v>
      </c>
      <c r="AM95" s="1">
        <f>'Base Fleet Plan'!AM126+'Base Fleet Plan'!AM139-AM82</f>
        <v>0</v>
      </c>
      <c r="AN95" s="1">
        <f>'Base Fleet Plan'!AN126+'Base Fleet Plan'!AN139-AN82</f>
        <v>0</v>
      </c>
      <c r="AO95" s="1">
        <f>'Base Fleet Plan'!AO126+'Base Fleet Plan'!AO139-AO82</f>
        <v>0</v>
      </c>
      <c r="AP95" s="1">
        <f>'Base Fleet Plan'!AP126+'Base Fleet Plan'!AP139-AP82</f>
        <v>0</v>
      </c>
      <c r="AQ95" s="1">
        <f>'Base Fleet Plan'!AQ126+'Base Fleet Plan'!AQ139-AQ82</f>
        <v>0</v>
      </c>
      <c r="AR95" s="1">
        <f>'Base Fleet Plan'!AR126+'Base Fleet Plan'!AR139-AR82</f>
        <v>0</v>
      </c>
      <c r="AS95" s="1">
        <f>'Base Fleet Plan'!AS126+'Base Fleet Plan'!AS139-AS82</f>
        <v>0</v>
      </c>
      <c r="AT95" s="1">
        <f>'Base Fleet Plan'!AT126+'Base Fleet Plan'!AT139-AT82</f>
        <v>0</v>
      </c>
      <c r="AU95" s="1">
        <f>'Base Fleet Plan'!AU126+'Base Fleet Plan'!AU139-AU82</f>
        <v>0</v>
      </c>
      <c r="AV95" s="16"/>
    </row>
    <row r="96" spans="4:48">
      <c r="D96" s="1" t="s">
        <v>194</v>
      </c>
      <c r="F96" s="4" t="s">
        <v>169</v>
      </c>
      <c r="H96" s="17"/>
      <c r="I96" s="1">
        <f>'Base Fleet Plan'!I127+'Base Fleet Plan'!I140-I83</f>
        <v>401</v>
      </c>
      <c r="J96" s="1">
        <f>'Base Fleet Plan'!J127+'Base Fleet Plan'!J140-J83</f>
        <v>401</v>
      </c>
      <c r="K96" s="1">
        <f>'Base Fleet Plan'!K127+'Base Fleet Plan'!K140-K83</f>
        <v>401</v>
      </c>
      <c r="L96" s="1">
        <f>'Base Fleet Plan'!L127+'Base Fleet Plan'!L140-L83</f>
        <v>401</v>
      </c>
      <c r="M96" s="1">
        <f>'Base Fleet Plan'!M127+'Base Fleet Plan'!M140-M83</f>
        <v>401</v>
      </c>
      <c r="N96" s="1">
        <f>'Base Fleet Plan'!N127+'Base Fleet Plan'!N140-N83</f>
        <v>401</v>
      </c>
      <c r="O96" s="1">
        <f>'Base Fleet Plan'!O127+'Base Fleet Plan'!O140-O83</f>
        <v>401</v>
      </c>
      <c r="P96" s="1">
        <f>'Base Fleet Plan'!P127+'Base Fleet Plan'!P140-P83</f>
        <v>401</v>
      </c>
      <c r="Q96" s="1">
        <f>'Base Fleet Plan'!Q127+'Base Fleet Plan'!Q140-Q83</f>
        <v>401</v>
      </c>
      <c r="R96" s="1">
        <f>'Base Fleet Plan'!R127+'Base Fleet Plan'!R140-R83</f>
        <v>441</v>
      </c>
      <c r="S96" s="1">
        <f>'Base Fleet Plan'!S127+'Base Fleet Plan'!S140-S83</f>
        <v>437</v>
      </c>
      <c r="T96" s="1">
        <f>'Base Fleet Plan'!T127+'Base Fleet Plan'!T140-T83</f>
        <v>438</v>
      </c>
      <c r="U96" s="1">
        <f>'Base Fleet Plan'!U127+'Base Fleet Plan'!U140-U83</f>
        <v>433</v>
      </c>
      <c r="V96" s="1">
        <f>'Base Fleet Plan'!V127+'Base Fleet Plan'!V140-V83</f>
        <v>421</v>
      </c>
      <c r="W96" s="1">
        <f>'Base Fleet Plan'!W127+'Base Fleet Plan'!W140-W83</f>
        <v>410</v>
      </c>
      <c r="X96" s="1">
        <f>'Base Fleet Plan'!X127+'Base Fleet Plan'!X140-X83</f>
        <v>400</v>
      </c>
      <c r="Y96" s="1">
        <f>'Base Fleet Plan'!Y127+'Base Fleet Plan'!Y140-Y83</f>
        <v>377</v>
      </c>
      <c r="Z96" s="1">
        <f>'Base Fleet Plan'!Z127+'Base Fleet Plan'!Z140-Z83</f>
        <v>355</v>
      </c>
      <c r="AA96" s="1">
        <f>'Base Fleet Plan'!AA127+'Base Fleet Plan'!AA140-AA83</f>
        <v>334</v>
      </c>
      <c r="AB96" s="1">
        <f>'Base Fleet Plan'!AB127+'Base Fleet Plan'!AB140-AB83</f>
        <v>339</v>
      </c>
      <c r="AC96" s="1">
        <f>'Base Fleet Plan'!AC127+'Base Fleet Plan'!AC140-AC83</f>
        <v>316</v>
      </c>
      <c r="AD96" s="1">
        <f>'Base Fleet Plan'!AD127+'Base Fleet Plan'!AD140-AD83</f>
        <v>268</v>
      </c>
      <c r="AE96" s="1">
        <f>'Base Fleet Plan'!AE127+'Base Fleet Plan'!AE140-AE83</f>
        <v>220</v>
      </c>
      <c r="AF96" s="1">
        <f>'Base Fleet Plan'!AF127+'Base Fleet Plan'!AF140-AF83</f>
        <v>147</v>
      </c>
      <c r="AG96" s="1">
        <f>'Base Fleet Plan'!AG127+'Base Fleet Plan'!AG140-AG83</f>
        <v>73</v>
      </c>
      <c r="AH96" s="1">
        <f>'Base Fleet Plan'!AH127+'Base Fleet Plan'!AH140-AH83</f>
        <v>0</v>
      </c>
      <c r="AI96" s="1">
        <f>'Base Fleet Plan'!AI127+'Base Fleet Plan'!AI140-AI83</f>
        <v>0</v>
      </c>
      <c r="AJ96" s="1">
        <f>'Base Fleet Plan'!AJ127+'Base Fleet Plan'!AJ140-AJ83</f>
        <v>0</v>
      </c>
      <c r="AK96" s="1">
        <f>'Base Fleet Plan'!AK127+'Base Fleet Plan'!AK140-AK83</f>
        <v>0</v>
      </c>
      <c r="AL96" s="1">
        <f>'Base Fleet Plan'!AL127+'Base Fleet Plan'!AL140-AL83</f>
        <v>0</v>
      </c>
      <c r="AM96" s="1">
        <f>'Base Fleet Plan'!AM127+'Base Fleet Plan'!AM140-AM83</f>
        <v>0</v>
      </c>
      <c r="AN96" s="1">
        <f>'Base Fleet Plan'!AN127+'Base Fleet Plan'!AN140-AN83</f>
        <v>0</v>
      </c>
      <c r="AO96" s="1">
        <f>'Base Fleet Plan'!AO127+'Base Fleet Plan'!AO140-AO83</f>
        <v>0</v>
      </c>
      <c r="AP96" s="1">
        <f>'Base Fleet Plan'!AP127+'Base Fleet Plan'!AP140-AP83</f>
        <v>0</v>
      </c>
      <c r="AQ96" s="1">
        <f>'Base Fleet Plan'!AQ127+'Base Fleet Plan'!AQ140-AQ83</f>
        <v>0</v>
      </c>
      <c r="AR96" s="1">
        <f>'Base Fleet Plan'!AR127+'Base Fleet Plan'!AR140-AR83</f>
        <v>0</v>
      </c>
      <c r="AS96" s="1">
        <f>'Base Fleet Plan'!AS127+'Base Fleet Plan'!AS140-AS83</f>
        <v>0</v>
      </c>
      <c r="AT96" s="1">
        <f>'Base Fleet Plan'!AT127+'Base Fleet Plan'!AT140-AT83</f>
        <v>0</v>
      </c>
      <c r="AU96" s="1">
        <f>'Base Fleet Plan'!AU127+'Base Fleet Plan'!AU140-AU83</f>
        <v>0</v>
      </c>
      <c r="AV96" s="16"/>
    </row>
    <row r="97" spans="4:48">
      <c r="D97" s="1" t="s">
        <v>195</v>
      </c>
      <c r="F97" s="4" t="s">
        <v>169</v>
      </c>
      <c r="H97" s="17"/>
      <c r="I97" s="1">
        <f>'Base Fleet Plan'!I128+'Base Fleet Plan'!I141-I84</f>
        <v>400</v>
      </c>
      <c r="J97" s="1">
        <f>'Base Fleet Plan'!J128+'Base Fleet Plan'!J141-J84</f>
        <v>401</v>
      </c>
      <c r="K97" s="1">
        <f>'Base Fleet Plan'!K128+'Base Fleet Plan'!K141-K84</f>
        <v>401</v>
      </c>
      <c r="L97" s="1">
        <f>'Base Fleet Plan'!L128+'Base Fleet Plan'!L141-L84</f>
        <v>401</v>
      </c>
      <c r="M97" s="1">
        <f>'Base Fleet Plan'!M128+'Base Fleet Plan'!M141-M84</f>
        <v>401</v>
      </c>
      <c r="N97" s="1">
        <f>'Base Fleet Plan'!N128+'Base Fleet Plan'!N141-N84</f>
        <v>401</v>
      </c>
      <c r="O97" s="1">
        <f>'Base Fleet Plan'!O128+'Base Fleet Plan'!O141-O84</f>
        <v>401</v>
      </c>
      <c r="P97" s="1">
        <f>'Base Fleet Plan'!P128+'Base Fleet Plan'!P141-P84</f>
        <v>401</v>
      </c>
      <c r="Q97" s="1">
        <f>'Base Fleet Plan'!Q128+'Base Fleet Plan'!Q141-Q84</f>
        <v>401</v>
      </c>
      <c r="R97" s="1">
        <f>'Base Fleet Plan'!R128+'Base Fleet Plan'!R141-R84</f>
        <v>401</v>
      </c>
      <c r="S97" s="1">
        <f>'Base Fleet Plan'!S128+'Base Fleet Plan'!S141-S84</f>
        <v>441</v>
      </c>
      <c r="T97" s="1">
        <f>'Base Fleet Plan'!T128+'Base Fleet Plan'!T141-T84</f>
        <v>437</v>
      </c>
      <c r="U97" s="1">
        <f>'Base Fleet Plan'!U128+'Base Fleet Plan'!U141-U84</f>
        <v>438</v>
      </c>
      <c r="V97" s="1">
        <f>'Base Fleet Plan'!V128+'Base Fleet Plan'!V141-V84</f>
        <v>433</v>
      </c>
      <c r="W97" s="1">
        <f>'Base Fleet Plan'!W128+'Base Fleet Plan'!W141-W84</f>
        <v>421</v>
      </c>
      <c r="X97" s="1">
        <f>'Base Fleet Plan'!X128+'Base Fleet Plan'!X141-X84</f>
        <v>410</v>
      </c>
      <c r="Y97" s="1">
        <f>'Base Fleet Plan'!Y128+'Base Fleet Plan'!Y141-Y84</f>
        <v>400</v>
      </c>
      <c r="Z97" s="1">
        <f>'Base Fleet Plan'!Z128+'Base Fleet Plan'!Z141-Z84</f>
        <v>377</v>
      </c>
      <c r="AA97" s="1">
        <f>'Base Fleet Plan'!AA128+'Base Fleet Plan'!AA141-AA84</f>
        <v>355</v>
      </c>
      <c r="AB97" s="1">
        <f>'Base Fleet Plan'!AB128+'Base Fleet Plan'!AB141-AB84</f>
        <v>334</v>
      </c>
      <c r="AC97" s="1">
        <f>'Base Fleet Plan'!AC128+'Base Fleet Plan'!AC141-AC84</f>
        <v>339</v>
      </c>
      <c r="AD97" s="1">
        <f>'Base Fleet Plan'!AD128+'Base Fleet Plan'!AD141-AD84</f>
        <v>316</v>
      </c>
      <c r="AE97" s="1">
        <f>'Base Fleet Plan'!AE128+'Base Fleet Plan'!AE141-AE84</f>
        <v>268</v>
      </c>
      <c r="AF97" s="1">
        <f>'Base Fleet Plan'!AF128+'Base Fleet Plan'!AF141-AF84</f>
        <v>220</v>
      </c>
      <c r="AG97" s="1">
        <f>'Base Fleet Plan'!AG128+'Base Fleet Plan'!AG141-AG84</f>
        <v>147</v>
      </c>
      <c r="AH97" s="1">
        <f>'Base Fleet Plan'!AH128+'Base Fleet Plan'!AH141-AH84</f>
        <v>73</v>
      </c>
      <c r="AI97" s="1">
        <f>'Base Fleet Plan'!AI128+'Base Fleet Plan'!AI141-AI84</f>
        <v>0</v>
      </c>
      <c r="AJ97" s="1">
        <f>'Base Fleet Plan'!AJ128+'Base Fleet Plan'!AJ141-AJ84</f>
        <v>0</v>
      </c>
      <c r="AK97" s="1">
        <f>'Base Fleet Plan'!AK128+'Base Fleet Plan'!AK141-AK84</f>
        <v>0</v>
      </c>
      <c r="AL97" s="1">
        <f>'Base Fleet Plan'!AL128+'Base Fleet Plan'!AL141-AL84</f>
        <v>0</v>
      </c>
      <c r="AM97" s="1">
        <f>'Base Fleet Plan'!AM128+'Base Fleet Plan'!AM141-AM84</f>
        <v>0</v>
      </c>
      <c r="AN97" s="1">
        <f>'Base Fleet Plan'!AN128+'Base Fleet Plan'!AN141-AN84</f>
        <v>0</v>
      </c>
      <c r="AO97" s="1">
        <f>'Base Fleet Plan'!AO128+'Base Fleet Plan'!AO141-AO84</f>
        <v>0</v>
      </c>
      <c r="AP97" s="1">
        <f>'Base Fleet Plan'!AP128+'Base Fleet Plan'!AP141-AP84</f>
        <v>0</v>
      </c>
      <c r="AQ97" s="1">
        <f>'Base Fleet Plan'!AQ128+'Base Fleet Plan'!AQ141-AQ84</f>
        <v>0</v>
      </c>
      <c r="AR97" s="1">
        <f>'Base Fleet Plan'!AR128+'Base Fleet Plan'!AR141-AR84</f>
        <v>0</v>
      </c>
      <c r="AS97" s="1">
        <f>'Base Fleet Plan'!AS128+'Base Fleet Plan'!AS141-AS84</f>
        <v>0</v>
      </c>
      <c r="AT97" s="1">
        <f>'Base Fleet Plan'!AT128+'Base Fleet Plan'!AT141-AT84</f>
        <v>0</v>
      </c>
      <c r="AU97" s="1">
        <f>'Base Fleet Plan'!AU128+'Base Fleet Plan'!AU141-AU84</f>
        <v>0</v>
      </c>
      <c r="AV97" s="16"/>
    </row>
    <row r="98" spans="4:48">
      <c r="H98" s="17"/>
      <c r="AV98" s="16"/>
    </row>
    <row r="99" spans="4:48">
      <c r="D99" s="1" t="s">
        <v>196</v>
      </c>
      <c r="F99" s="65" t="s">
        <v>169</v>
      </c>
      <c r="H99" s="17"/>
      <c r="I99" s="50">
        <f>SUM(I88:I97)</f>
        <v>4009</v>
      </c>
      <c r="J99" s="50">
        <f t="shared" ref="J99:AU99" si="28">SUM(J88:J97)</f>
        <v>4050</v>
      </c>
      <c r="K99" s="50">
        <f t="shared" si="28"/>
        <v>4086</v>
      </c>
      <c r="L99" s="50">
        <f t="shared" si="28"/>
        <v>4123</v>
      </c>
      <c r="M99" s="50">
        <f t="shared" si="28"/>
        <v>4155</v>
      </c>
      <c r="N99" s="50">
        <f t="shared" si="28"/>
        <v>4175</v>
      </c>
      <c r="O99" s="50">
        <f t="shared" si="28"/>
        <v>4184</v>
      </c>
      <c r="P99" s="50">
        <f t="shared" si="28"/>
        <v>4183</v>
      </c>
      <c r="Q99" s="50">
        <f t="shared" si="28"/>
        <v>4159</v>
      </c>
      <c r="R99" s="50">
        <f t="shared" si="28"/>
        <v>4113</v>
      </c>
      <c r="S99" s="50">
        <f t="shared" si="28"/>
        <v>4046</v>
      </c>
      <c r="T99" s="50">
        <f t="shared" si="28"/>
        <v>3944</v>
      </c>
      <c r="U99" s="50">
        <f t="shared" si="28"/>
        <v>3823</v>
      </c>
      <c r="V99" s="50">
        <f t="shared" si="28"/>
        <v>3653</v>
      </c>
      <c r="W99" s="50">
        <f t="shared" si="28"/>
        <v>3440</v>
      </c>
      <c r="X99" s="50">
        <f t="shared" si="28"/>
        <v>3166</v>
      </c>
      <c r="Y99" s="50">
        <f t="shared" si="28"/>
        <v>2829</v>
      </c>
      <c r="Z99" s="50">
        <f t="shared" si="28"/>
        <v>2429</v>
      </c>
      <c r="AA99" s="50">
        <f t="shared" si="28"/>
        <v>2052</v>
      </c>
      <c r="AB99" s="50">
        <f t="shared" si="28"/>
        <v>1697</v>
      </c>
      <c r="AC99" s="50">
        <f t="shared" si="28"/>
        <v>1363</v>
      </c>
      <c r="AD99" s="50">
        <f t="shared" si="28"/>
        <v>1024</v>
      </c>
      <c r="AE99" s="50">
        <f t="shared" si="28"/>
        <v>708</v>
      </c>
      <c r="AF99" s="50">
        <f t="shared" si="28"/>
        <v>440</v>
      </c>
      <c r="AG99" s="50">
        <f t="shared" si="28"/>
        <v>220</v>
      </c>
      <c r="AH99" s="50">
        <f t="shared" si="28"/>
        <v>73</v>
      </c>
      <c r="AI99" s="50">
        <f t="shared" si="28"/>
        <v>0</v>
      </c>
      <c r="AJ99" s="50">
        <f t="shared" si="28"/>
        <v>0</v>
      </c>
      <c r="AK99" s="50">
        <f t="shared" si="28"/>
        <v>0</v>
      </c>
      <c r="AL99" s="50">
        <f t="shared" si="28"/>
        <v>0</v>
      </c>
      <c r="AM99" s="50">
        <f t="shared" si="28"/>
        <v>0</v>
      </c>
      <c r="AN99" s="50">
        <f t="shared" si="28"/>
        <v>0</v>
      </c>
      <c r="AO99" s="50">
        <f t="shared" si="28"/>
        <v>0</v>
      </c>
      <c r="AP99" s="50">
        <f t="shared" si="28"/>
        <v>0</v>
      </c>
      <c r="AQ99" s="50">
        <f t="shared" si="28"/>
        <v>0</v>
      </c>
      <c r="AR99" s="50">
        <f t="shared" si="28"/>
        <v>0</v>
      </c>
      <c r="AS99" s="50">
        <f t="shared" si="28"/>
        <v>0</v>
      </c>
      <c r="AT99" s="50">
        <f t="shared" si="28"/>
        <v>0</v>
      </c>
      <c r="AU99" s="50">
        <f t="shared" si="28"/>
        <v>0</v>
      </c>
      <c r="AV99" s="16"/>
    </row>
    <row r="100" spans="4:48">
      <c r="H100" s="17"/>
      <c r="AV100" s="16"/>
    </row>
    <row r="101" spans="4:48">
      <c r="D101" s="58" t="s">
        <v>78</v>
      </c>
      <c r="E101" s="57"/>
      <c r="F101" s="59" t="s">
        <v>150</v>
      </c>
      <c r="H101" s="17"/>
      <c r="AV101" s="16"/>
    </row>
    <row r="102" spans="4:48">
      <c r="D102" s="6"/>
      <c r="E102" s="53"/>
      <c r="F102" s="35"/>
      <c r="H102" s="17"/>
      <c r="AV102" s="16"/>
    </row>
    <row r="103" spans="4:48">
      <c r="D103" s="1" t="s">
        <v>293</v>
      </c>
      <c r="E103" s="1"/>
      <c r="F103" s="4" t="s">
        <v>169</v>
      </c>
      <c r="H103" s="17"/>
      <c r="I103" s="1">
        <f>ROUND(I$9*'Base Fleet Plan'!I$179,0)</f>
        <v>0</v>
      </c>
      <c r="J103" s="1">
        <f>ROUND(J$9*'Base Fleet Plan'!J$179,0)</f>
        <v>0</v>
      </c>
      <c r="K103" s="1">
        <f>ROUND(K$9*'Base Fleet Plan'!K$179,0)</f>
        <v>10</v>
      </c>
      <c r="L103" s="1">
        <f>ROUND(L$9*'Base Fleet Plan'!L$179,0)</f>
        <v>10</v>
      </c>
      <c r="M103" s="1">
        <f>ROUND(M$9*'Base Fleet Plan'!M$179,0)</f>
        <v>20</v>
      </c>
      <c r="N103" s="1">
        <f>ROUND(N$9*'Base Fleet Plan'!N$179,0)</f>
        <v>49</v>
      </c>
      <c r="O103" s="1">
        <f>ROUND(O$9*'Base Fleet Plan'!O$179,0)</f>
        <v>74</v>
      </c>
      <c r="P103" s="1">
        <f>ROUND(P$9*'Base Fleet Plan'!P$179,0)</f>
        <v>98</v>
      </c>
      <c r="Q103" s="1">
        <f>ROUND(Q$9*'Base Fleet Plan'!Q$179,0)</f>
        <v>147</v>
      </c>
      <c r="R103" s="1">
        <f>ROUND(R$9*'Base Fleet Plan'!R$179,0)</f>
        <v>197</v>
      </c>
      <c r="S103" s="1">
        <f>ROUND(S$9*'Base Fleet Plan'!S$179,0)</f>
        <v>246</v>
      </c>
      <c r="T103" s="1">
        <f>ROUND(T$9*'Base Fleet Plan'!T$179,0)</f>
        <v>323</v>
      </c>
      <c r="U103" s="1">
        <f>ROUND(U$9*'Base Fleet Plan'!U$179,0)</f>
        <v>376</v>
      </c>
      <c r="V103" s="1">
        <f>ROUND(V$9*'Base Fleet Plan'!V$179,0)</f>
        <v>485</v>
      </c>
      <c r="W103" s="1">
        <f>ROUND(W$9*'Base Fleet Plan'!W$179,0)</f>
        <v>593</v>
      </c>
      <c r="X103" s="1">
        <f>ROUND(X$9*'Base Fleet Plan'!X$179,0)</f>
        <v>757</v>
      </c>
      <c r="Y103" s="1">
        <f>ROUND(Y$9*'Base Fleet Plan'!Y$179,0)</f>
        <v>921</v>
      </c>
      <c r="Z103" s="1">
        <f>ROUND(Z$9*'Base Fleet Plan'!Z$179,0)</f>
        <v>1085</v>
      </c>
      <c r="AA103" s="1">
        <f>ROUND(AA$9*'Base Fleet Plan'!AA$179,0)</f>
        <v>1087</v>
      </c>
      <c r="AB103" s="1">
        <f>ROUND(AB$9*'Base Fleet Plan'!AB$179,0)</f>
        <v>1089</v>
      </c>
      <c r="AC103" s="1">
        <f>ROUND(AC$9*'Base Fleet Plan'!AC$179,0)</f>
        <v>1091</v>
      </c>
      <c r="AD103" s="1">
        <f>ROUND(AD$9*'Base Fleet Plan'!AD$179,0)</f>
        <v>1184</v>
      </c>
      <c r="AE103" s="1">
        <f>ROUND(AE$9*'Base Fleet Plan'!AE$179,0)</f>
        <v>1184</v>
      </c>
      <c r="AF103" s="1">
        <f>ROUND(AF$9*'Base Fleet Plan'!AF$179,0)</f>
        <v>1188</v>
      </c>
      <c r="AG103" s="1">
        <f>ROUND(AG$9*'Base Fleet Plan'!AG$179,0)</f>
        <v>1191</v>
      </c>
      <c r="AH103" s="1">
        <f>ROUND(AH$9*'Base Fleet Plan'!AH$179,0)</f>
        <v>1195</v>
      </c>
      <c r="AI103" s="1">
        <f>ROUND(AI$9*'Base Fleet Plan'!AI$179,0)</f>
        <v>1196</v>
      </c>
      <c r="AJ103" s="1">
        <f>ROUND(AJ$9*'Base Fleet Plan'!AJ$179,0)</f>
        <v>1200</v>
      </c>
      <c r="AK103" s="1">
        <f>ROUND(AK$9*'Base Fleet Plan'!AK$179,0)</f>
        <v>1203</v>
      </c>
      <c r="AL103" s="1">
        <f>ROUND(AL$9*'Base Fleet Plan'!AL$179,0)</f>
        <v>1206</v>
      </c>
      <c r="AM103" s="1">
        <f>ROUND(AM$9*'Base Fleet Plan'!AM$179,0)</f>
        <v>1210</v>
      </c>
      <c r="AN103" s="1">
        <f>ROUND(AN$9*'Base Fleet Plan'!AN$179,0)</f>
        <v>1303</v>
      </c>
      <c r="AO103" s="1">
        <f>ROUND(AO$9*'Base Fleet Plan'!AO$179,0)</f>
        <v>1305</v>
      </c>
      <c r="AP103" s="1">
        <f>ROUND(AP$9*'Base Fleet Plan'!AP$179,0)</f>
        <v>1310</v>
      </c>
      <c r="AQ103" s="1">
        <f>ROUND(AQ$9*'Base Fleet Plan'!AQ$179,0)</f>
        <v>1314</v>
      </c>
      <c r="AR103" s="1">
        <f>ROUND(AR$9*'Base Fleet Plan'!AR$179,0)</f>
        <v>1320</v>
      </c>
      <c r="AS103" s="1">
        <f>ROUND(AS$9*'Base Fleet Plan'!AS$179,0)</f>
        <v>1321</v>
      </c>
      <c r="AT103" s="1">
        <f>ROUND(AT$9*'Base Fleet Plan'!AT$179,0)</f>
        <v>1327</v>
      </c>
      <c r="AU103" s="1">
        <f>ROUND(AU$9*'Base Fleet Plan'!AU$179,0)</f>
        <v>1332</v>
      </c>
      <c r="AV103" s="16"/>
    </row>
    <row r="104" spans="4:48">
      <c r="D104" s="6"/>
      <c r="E104" s="53"/>
      <c r="F104" s="35"/>
      <c r="H104" s="17"/>
      <c r="AV104" s="16"/>
    </row>
    <row r="105" spans="4:48">
      <c r="D105" s="1" t="s">
        <v>294</v>
      </c>
      <c r="E105" s="1"/>
      <c r="F105" s="4" t="s">
        <v>169</v>
      </c>
      <c r="H105" s="17"/>
      <c r="I105" s="63">
        <f>I103+H114</f>
        <v>0</v>
      </c>
      <c r="J105" s="50">
        <f>J103</f>
        <v>0</v>
      </c>
      <c r="K105" s="50">
        <f t="shared" ref="K105:AU105" si="29">K103</f>
        <v>10</v>
      </c>
      <c r="L105" s="50">
        <f t="shared" si="29"/>
        <v>10</v>
      </c>
      <c r="M105" s="50">
        <f t="shared" si="29"/>
        <v>20</v>
      </c>
      <c r="N105" s="50">
        <f t="shared" si="29"/>
        <v>49</v>
      </c>
      <c r="O105" s="50">
        <f t="shared" si="29"/>
        <v>74</v>
      </c>
      <c r="P105" s="50">
        <f t="shared" si="29"/>
        <v>98</v>
      </c>
      <c r="Q105" s="50">
        <f t="shared" si="29"/>
        <v>147</v>
      </c>
      <c r="R105" s="50">
        <f t="shared" si="29"/>
        <v>197</v>
      </c>
      <c r="S105" s="50">
        <f t="shared" si="29"/>
        <v>246</v>
      </c>
      <c r="T105" s="50">
        <f t="shared" si="29"/>
        <v>323</v>
      </c>
      <c r="U105" s="50">
        <f t="shared" si="29"/>
        <v>376</v>
      </c>
      <c r="V105" s="50">
        <f t="shared" si="29"/>
        <v>485</v>
      </c>
      <c r="W105" s="50">
        <f t="shared" si="29"/>
        <v>593</v>
      </c>
      <c r="X105" s="50">
        <f t="shared" si="29"/>
        <v>757</v>
      </c>
      <c r="Y105" s="50">
        <f t="shared" si="29"/>
        <v>921</v>
      </c>
      <c r="Z105" s="50">
        <f t="shared" si="29"/>
        <v>1085</v>
      </c>
      <c r="AA105" s="50">
        <f t="shared" si="29"/>
        <v>1087</v>
      </c>
      <c r="AB105" s="50">
        <f t="shared" si="29"/>
        <v>1089</v>
      </c>
      <c r="AC105" s="50">
        <f t="shared" si="29"/>
        <v>1091</v>
      </c>
      <c r="AD105" s="50">
        <f t="shared" si="29"/>
        <v>1184</v>
      </c>
      <c r="AE105" s="50">
        <f t="shared" si="29"/>
        <v>1184</v>
      </c>
      <c r="AF105" s="50">
        <f t="shared" si="29"/>
        <v>1188</v>
      </c>
      <c r="AG105" s="50">
        <f t="shared" si="29"/>
        <v>1191</v>
      </c>
      <c r="AH105" s="50">
        <f t="shared" si="29"/>
        <v>1195</v>
      </c>
      <c r="AI105" s="50">
        <f t="shared" si="29"/>
        <v>1196</v>
      </c>
      <c r="AJ105" s="50">
        <f t="shared" si="29"/>
        <v>1200</v>
      </c>
      <c r="AK105" s="50">
        <f t="shared" si="29"/>
        <v>1203</v>
      </c>
      <c r="AL105" s="50">
        <f t="shared" si="29"/>
        <v>1206</v>
      </c>
      <c r="AM105" s="50">
        <f t="shared" si="29"/>
        <v>1210</v>
      </c>
      <c r="AN105" s="50">
        <f t="shared" si="29"/>
        <v>1303</v>
      </c>
      <c r="AO105" s="50">
        <f t="shared" si="29"/>
        <v>1305</v>
      </c>
      <c r="AP105" s="50">
        <f t="shared" si="29"/>
        <v>1310</v>
      </c>
      <c r="AQ105" s="50">
        <f t="shared" si="29"/>
        <v>1314</v>
      </c>
      <c r="AR105" s="50">
        <f t="shared" si="29"/>
        <v>1320</v>
      </c>
      <c r="AS105" s="50">
        <f t="shared" si="29"/>
        <v>1321</v>
      </c>
      <c r="AT105" s="50">
        <f t="shared" si="29"/>
        <v>1327</v>
      </c>
      <c r="AU105" s="50">
        <f t="shared" si="29"/>
        <v>1332</v>
      </c>
      <c r="AV105" s="16"/>
    </row>
    <row r="106" spans="4:48">
      <c r="D106" s="1" t="s">
        <v>295</v>
      </c>
      <c r="E106" s="1"/>
      <c r="F106" s="4" t="s">
        <v>169</v>
      </c>
      <c r="H106" s="17"/>
      <c r="I106" s="63">
        <v>0</v>
      </c>
      <c r="J106" s="50">
        <f>I105</f>
        <v>0</v>
      </c>
      <c r="K106" s="50">
        <f t="shared" ref="K106:Z114" si="30">J105</f>
        <v>0</v>
      </c>
      <c r="L106" s="50">
        <f t="shared" si="30"/>
        <v>10</v>
      </c>
      <c r="M106" s="50">
        <f t="shared" si="30"/>
        <v>10</v>
      </c>
      <c r="N106" s="50">
        <f t="shared" si="30"/>
        <v>20</v>
      </c>
      <c r="O106" s="50">
        <f t="shared" si="30"/>
        <v>49</v>
      </c>
      <c r="P106" s="50">
        <f t="shared" si="30"/>
        <v>74</v>
      </c>
      <c r="Q106" s="50">
        <f t="shared" si="30"/>
        <v>98</v>
      </c>
      <c r="R106" s="50">
        <f t="shared" si="30"/>
        <v>147</v>
      </c>
      <c r="S106" s="50">
        <f t="shared" si="30"/>
        <v>197</v>
      </c>
      <c r="T106" s="50">
        <f t="shared" si="30"/>
        <v>246</v>
      </c>
      <c r="U106" s="50">
        <f t="shared" si="30"/>
        <v>323</v>
      </c>
      <c r="V106" s="50">
        <f t="shared" si="30"/>
        <v>376</v>
      </c>
      <c r="W106" s="50">
        <f t="shared" si="30"/>
        <v>485</v>
      </c>
      <c r="X106" s="50">
        <f t="shared" si="30"/>
        <v>593</v>
      </c>
      <c r="Y106" s="50">
        <f t="shared" si="30"/>
        <v>757</v>
      </c>
      <c r="Z106" s="50">
        <f t="shared" si="30"/>
        <v>921</v>
      </c>
      <c r="AA106" s="50">
        <f t="shared" ref="AA106:AP114" si="31">Z105</f>
        <v>1085</v>
      </c>
      <c r="AB106" s="50">
        <f t="shared" si="31"/>
        <v>1087</v>
      </c>
      <c r="AC106" s="50">
        <f t="shared" si="31"/>
        <v>1089</v>
      </c>
      <c r="AD106" s="50">
        <f t="shared" si="31"/>
        <v>1091</v>
      </c>
      <c r="AE106" s="50">
        <f t="shared" si="31"/>
        <v>1184</v>
      </c>
      <c r="AF106" s="50">
        <f t="shared" si="31"/>
        <v>1184</v>
      </c>
      <c r="AG106" s="50">
        <f t="shared" si="31"/>
        <v>1188</v>
      </c>
      <c r="AH106" s="50">
        <f t="shared" si="31"/>
        <v>1191</v>
      </c>
      <c r="AI106" s="50">
        <f t="shared" si="31"/>
        <v>1195</v>
      </c>
      <c r="AJ106" s="50">
        <f t="shared" si="31"/>
        <v>1196</v>
      </c>
      <c r="AK106" s="50">
        <f t="shared" si="31"/>
        <v>1200</v>
      </c>
      <c r="AL106" s="50">
        <f t="shared" si="31"/>
        <v>1203</v>
      </c>
      <c r="AM106" s="50">
        <f t="shared" si="31"/>
        <v>1206</v>
      </c>
      <c r="AN106" s="50">
        <f t="shared" si="31"/>
        <v>1210</v>
      </c>
      <c r="AO106" s="50">
        <f t="shared" si="31"/>
        <v>1303</v>
      </c>
      <c r="AP106" s="50">
        <f t="shared" si="31"/>
        <v>1305</v>
      </c>
      <c r="AQ106" s="50">
        <f t="shared" ref="AQ106:AU114" si="32">AP105</f>
        <v>1310</v>
      </c>
      <c r="AR106" s="50">
        <f t="shared" si="32"/>
        <v>1314</v>
      </c>
      <c r="AS106" s="50">
        <f t="shared" si="32"/>
        <v>1320</v>
      </c>
      <c r="AT106" s="50">
        <f t="shared" si="32"/>
        <v>1321</v>
      </c>
      <c r="AU106" s="50">
        <f t="shared" si="32"/>
        <v>1327</v>
      </c>
      <c r="AV106" s="16"/>
    </row>
    <row r="107" spans="4:48">
      <c r="D107" s="1" t="s">
        <v>296</v>
      </c>
      <c r="E107" s="1"/>
      <c r="F107" s="4" t="s">
        <v>169</v>
      </c>
      <c r="H107" s="17"/>
      <c r="I107" s="63">
        <v>0</v>
      </c>
      <c r="J107" s="50">
        <f t="shared" ref="J107:Y114" si="33">I106</f>
        <v>0</v>
      </c>
      <c r="K107" s="50">
        <f t="shared" si="33"/>
        <v>0</v>
      </c>
      <c r="L107" s="50">
        <f t="shared" si="33"/>
        <v>0</v>
      </c>
      <c r="M107" s="50">
        <f t="shared" si="33"/>
        <v>10</v>
      </c>
      <c r="N107" s="50">
        <f t="shared" si="33"/>
        <v>10</v>
      </c>
      <c r="O107" s="50">
        <f t="shared" si="33"/>
        <v>20</v>
      </c>
      <c r="P107" s="50">
        <f t="shared" si="33"/>
        <v>49</v>
      </c>
      <c r="Q107" s="50">
        <f t="shared" si="33"/>
        <v>74</v>
      </c>
      <c r="R107" s="50">
        <f t="shared" si="33"/>
        <v>98</v>
      </c>
      <c r="S107" s="50">
        <f t="shared" si="33"/>
        <v>147</v>
      </c>
      <c r="T107" s="50">
        <f t="shared" si="33"/>
        <v>197</v>
      </c>
      <c r="U107" s="50">
        <f t="shared" si="33"/>
        <v>246</v>
      </c>
      <c r="V107" s="50">
        <f t="shared" si="33"/>
        <v>323</v>
      </c>
      <c r="W107" s="50">
        <f t="shared" si="33"/>
        <v>376</v>
      </c>
      <c r="X107" s="50">
        <f t="shared" si="33"/>
        <v>485</v>
      </c>
      <c r="Y107" s="50">
        <f t="shared" si="33"/>
        <v>593</v>
      </c>
      <c r="Z107" s="50">
        <f t="shared" si="30"/>
        <v>757</v>
      </c>
      <c r="AA107" s="50">
        <f t="shared" si="31"/>
        <v>921</v>
      </c>
      <c r="AB107" s="50">
        <f t="shared" si="31"/>
        <v>1085</v>
      </c>
      <c r="AC107" s="50">
        <f t="shared" si="31"/>
        <v>1087</v>
      </c>
      <c r="AD107" s="50">
        <f t="shared" si="31"/>
        <v>1089</v>
      </c>
      <c r="AE107" s="50">
        <f t="shared" si="31"/>
        <v>1091</v>
      </c>
      <c r="AF107" s="50">
        <f t="shared" si="31"/>
        <v>1184</v>
      </c>
      <c r="AG107" s="50">
        <f t="shared" si="31"/>
        <v>1184</v>
      </c>
      <c r="AH107" s="50">
        <f t="shared" si="31"/>
        <v>1188</v>
      </c>
      <c r="AI107" s="50">
        <f t="shared" si="31"/>
        <v>1191</v>
      </c>
      <c r="AJ107" s="50">
        <f t="shared" si="31"/>
        <v>1195</v>
      </c>
      <c r="AK107" s="50">
        <f t="shared" si="31"/>
        <v>1196</v>
      </c>
      <c r="AL107" s="50">
        <f t="shared" si="31"/>
        <v>1200</v>
      </c>
      <c r="AM107" s="50">
        <f t="shared" si="31"/>
        <v>1203</v>
      </c>
      <c r="AN107" s="50">
        <f t="shared" si="31"/>
        <v>1206</v>
      </c>
      <c r="AO107" s="50">
        <f t="shared" si="31"/>
        <v>1210</v>
      </c>
      <c r="AP107" s="50">
        <f t="shared" si="31"/>
        <v>1303</v>
      </c>
      <c r="AQ107" s="50">
        <f t="shared" si="32"/>
        <v>1305</v>
      </c>
      <c r="AR107" s="50">
        <f t="shared" si="32"/>
        <v>1310</v>
      </c>
      <c r="AS107" s="50">
        <f t="shared" si="32"/>
        <v>1314</v>
      </c>
      <c r="AT107" s="50">
        <f t="shared" si="32"/>
        <v>1320</v>
      </c>
      <c r="AU107" s="50">
        <f t="shared" si="32"/>
        <v>1321</v>
      </c>
      <c r="AV107" s="16"/>
    </row>
    <row r="108" spans="4:48">
      <c r="D108" s="1" t="s">
        <v>297</v>
      </c>
      <c r="E108" s="1"/>
      <c r="F108" s="4" t="s">
        <v>169</v>
      </c>
      <c r="H108" s="17"/>
      <c r="I108" s="63">
        <v>0</v>
      </c>
      <c r="J108" s="50">
        <f t="shared" si="33"/>
        <v>0</v>
      </c>
      <c r="K108" s="50">
        <f t="shared" si="33"/>
        <v>0</v>
      </c>
      <c r="L108" s="50">
        <f t="shared" si="33"/>
        <v>0</v>
      </c>
      <c r="M108" s="50">
        <f t="shared" si="33"/>
        <v>0</v>
      </c>
      <c r="N108" s="50">
        <f t="shared" si="33"/>
        <v>10</v>
      </c>
      <c r="O108" s="50">
        <f t="shared" si="33"/>
        <v>10</v>
      </c>
      <c r="P108" s="50">
        <f t="shared" si="33"/>
        <v>20</v>
      </c>
      <c r="Q108" s="50">
        <f t="shared" si="33"/>
        <v>49</v>
      </c>
      <c r="R108" s="50">
        <f t="shared" si="33"/>
        <v>74</v>
      </c>
      <c r="S108" s="50">
        <f t="shared" si="33"/>
        <v>98</v>
      </c>
      <c r="T108" s="50">
        <f t="shared" si="33"/>
        <v>147</v>
      </c>
      <c r="U108" s="50">
        <f t="shared" si="33"/>
        <v>197</v>
      </c>
      <c r="V108" s="50">
        <f t="shared" si="33"/>
        <v>246</v>
      </c>
      <c r="W108" s="50">
        <f t="shared" si="33"/>
        <v>323</v>
      </c>
      <c r="X108" s="50">
        <f t="shared" si="33"/>
        <v>376</v>
      </c>
      <c r="Y108" s="50">
        <f t="shared" si="33"/>
        <v>485</v>
      </c>
      <c r="Z108" s="50">
        <f t="shared" si="30"/>
        <v>593</v>
      </c>
      <c r="AA108" s="50">
        <f t="shared" si="31"/>
        <v>757</v>
      </c>
      <c r="AB108" s="50">
        <f t="shared" si="31"/>
        <v>921</v>
      </c>
      <c r="AC108" s="50">
        <f t="shared" si="31"/>
        <v>1085</v>
      </c>
      <c r="AD108" s="50">
        <f t="shared" si="31"/>
        <v>1087</v>
      </c>
      <c r="AE108" s="50">
        <f t="shared" si="31"/>
        <v>1089</v>
      </c>
      <c r="AF108" s="50">
        <f t="shared" si="31"/>
        <v>1091</v>
      </c>
      <c r="AG108" s="50">
        <f t="shared" si="31"/>
        <v>1184</v>
      </c>
      <c r="AH108" s="50">
        <f t="shared" si="31"/>
        <v>1184</v>
      </c>
      <c r="AI108" s="50">
        <f t="shared" si="31"/>
        <v>1188</v>
      </c>
      <c r="AJ108" s="50">
        <f t="shared" si="31"/>
        <v>1191</v>
      </c>
      <c r="AK108" s="50">
        <f t="shared" si="31"/>
        <v>1195</v>
      </c>
      <c r="AL108" s="50">
        <f t="shared" si="31"/>
        <v>1196</v>
      </c>
      <c r="AM108" s="50">
        <f t="shared" si="31"/>
        <v>1200</v>
      </c>
      <c r="AN108" s="50">
        <f t="shared" si="31"/>
        <v>1203</v>
      </c>
      <c r="AO108" s="50">
        <f t="shared" si="31"/>
        <v>1206</v>
      </c>
      <c r="AP108" s="50">
        <f t="shared" si="31"/>
        <v>1210</v>
      </c>
      <c r="AQ108" s="50">
        <f t="shared" si="32"/>
        <v>1303</v>
      </c>
      <c r="AR108" s="50">
        <f t="shared" si="32"/>
        <v>1305</v>
      </c>
      <c r="AS108" s="50">
        <f t="shared" si="32"/>
        <v>1310</v>
      </c>
      <c r="AT108" s="50">
        <f t="shared" si="32"/>
        <v>1314</v>
      </c>
      <c r="AU108" s="50">
        <f t="shared" si="32"/>
        <v>1320</v>
      </c>
      <c r="AV108" s="16"/>
    </row>
    <row r="109" spans="4:48">
      <c r="D109" s="1" t="s">
        <v>298</v>
      </c>
      <c r="E109" s="1"/>
      <c r="F109" s="4" t="s">
        <v>169</v>
      </c>
      <c r="H109" s="17"/>
      <c r="I109" s="63">
        <v>0</v>
      </c>
      <c r="J109" s="50">
        <f t="shared" si="33"/>
        <v>0</v>
      </c>
      <c r="K109" s="50">
        <f t="shared" si="33"/>
        <v>0</v>
      </c>
      <c r="L109" s="50">
        <f t="shared" si="33"/>
        <v>0</v>
      </c>
      <c r="M109" s="50">
        <f t="shared" si="33"/>
        <v>0</v>
      </c>
      <c r="N109" s="50">
        <f t="shared" si="33"/>
        <v>0</v>
      </c>
      <c r="O109" s="50">
        <f t="shared" si="33"/>
        <v>10</v>
      </c>
      <c r="P109" s="50">
        <f t="shared" si="33"/>
        <v>10</v>
      </c>
      <c r="Q109" s="50">
        <f t="shared" si="33"/>
        <v>20</v>
      </c>
      <c r="R109" s="50">
        <f t="shared" si="33"/>
        <v>49</v>
      </c>
      <c r="S109" s="50">
        <f t="shared" si="33"/>
        <v>74</v>
      </c>
      <c r="T109" s="50">
        <f t="shared" si="33"/>
        <v>98</v>
      </c>
      <c r="U109" s="50">
        <f t="shared" si="33"/>
        <v>147</v>
      </c>
      <c r="V109" s="50">
        <f t="shared" si="33"/>
        <v>197</v>
      </c>
      <c r="W109" s="50">
        <f t="shared" si="33"/>
        <v>246</v>
      </c>
      <c r="X109" s="50">
        <f t="shared" si="33"/>
        <v>323</v>
      </c>
      <c r="Y109" s="50">
        <f t="shared" si="33"/>
        <v>376</v>
      </c>
      <c r="Z109" s="50">
        <f t="shared" si="30"/>
        <v>485</v>
      </c>
      <c r="AA109" s="50">
        <f t="shared" si="31"/>
        <v>593</v>
      </c>
      <c r="AB109" s="50">
        <f t="shared" si="31"/>
        <v>757</v>
      </c>
      <c r="AC109" s="50">
        <f t="shared" si="31"/>
        <v>921</v>
      </c>
      <c r="AD109" s="50">
        <f t="shared" si="31"/>
        <v>1085</v>
      </c>
      <c r="AE109" s="50">
        <f t="shared" si="31"/>
        <v>1087</v>
      </c>
      <c r="AF109" s="50">
        <f t="shared" si="31"/>
        <v>1089</v>
      </c>
      <c r="AG109" s="50">
        <f t="shared" si="31"/>
        <v>1091</v>
      </c>
      <c r="AH109" s="50">
        <f t="shared" si="31"/>
        <v>1184</v>
      </c>
      <c r="AI109" s="50">
        <f t="shared" si="31"/>
        <v>1184</v>
      </c>
      <c r="AJ109" s="50">
        <f t="shared" si="31"/>
        <v>1188</v>
      </c>
      <c r="AK109" s="50">
        <f t="shared" si="31"/>
        <v>1191</v>
      </c>
      <c r="AL109" s="50">
        <f t="shared" si="31"/>
        <v>1195</v>
      </c>
      <c r="AM109" s="50">
        <f t="shared" si="31"/>
        <v>1196</v>
      </c>
      <c r="AN109" s="50">
        <f t="shared" si="31"/>
        <v>1200</v>
      </c>
      <c r="AO109" s="50">
        <f t="shared" si="31"/>
        <v>1203</v>
      </c>
      <c r="AP109" s="50">
        <f t="shared" si="31"/>
        <v>1206</v>
      </c>
      <c r="AQ109" s="50">
        <f t="shared" si="32"/>
        <v>1210</v>
      </c>
      <c r="AR109" s="50">
        <f t="shared" si="32"/>
        <v>1303</v>
      </c>
      <c r="AS109" s="50">
        <f t="shared" si="32"/>
        <v>1305</v>
      </c>
      <c r="AT109" s="50">
        <f t="shared" si="32"/>
        <v>1310</v>
      </c>
      <c r="AU109" s="50">
        <f t="shared" si="32"/>
        <v>1314</v>
      </c>
      <c r="AV109" s="16"/>
    </row>
    <row r="110" spans="4:48">
      <c r="D110" s="1" t="s">
        <v>299</v>
      </c>
      <c r="E110" s="1"/>
      <c r="F110" s="4" t="s">
        <v>169</v>
      </c>
      <c r="H110" s="17"/>
      <c r="I110" s="63">
        <v>0</v>
      </c>
      <c r="J110" s="50">
        <f t="shared" si="33"/>
        <v>0</v>
      </c>
      <c r="K110" s="50">
        <f t="shared" si="33"/>
        <v>0</v>
      </c>
      <c r="L110" s="50">
        <f t="shared" si="33"/>
        <v>0</v>
      </c>
      <c r="M110" s="50">
        <f t="shared" si="33"/>
        <v>0</v>
      </c>
      <c r="N110" s="50">
        <f t="shared" si="33"/>
        <v>0</v>
      </c>
      <c r="O110" s="50">
        <f t="shared" si="33"/>
        <v>0</v>
      </c>
      <c r="P110" s="50">
        <f t="shared" si="33"/>
        <v>10</v>
      </c>
      <c r="Q110" s="50">
        <f t="shared" si="33"/>
        <v>10</v>
      </c>
      <c r="R110" s="50">
        <f t="shared" si="33"/>
        <v>20</v>
      </c>
      <c r="S110" s="50">
        <f t="shared" si="33"/>
        <v>49</v>
      </c>
      <c r="T110" s="50">
        <f t="shared" si="33"/>
        <v>74</v>
      </c>
      <c r="U110" s="50">
        <f t="shared" si="33"/>
        <v>98</v>
      </c>
      <c r="V110" s="50">
        <f t="shared" si="33"/>
        <v>147</v>
      </c>
      <c r="W110" s="50">
        <f t="shared" si="33"/>
        <v>197</v>
      </c>
      <c r="X110" s="50">
        <f t="shared" si="33"/>
        <v>246</v>
      </c>
      <c r="Y110" s="50">
        <f t="shared" si="33"/>
        <v>323</v>
      </c>
      <c r="Z110" s="50">
        <f t="shared" si="30"/>
        <v>376</v>
      </c>
      <c r="AA110" s="50">
        <f t="shared" si="31"/>
        <v>485</v>
      </c>
      <c r="AB110" s="50">
        <f t="shared" si="31"/>
        <v>593</v>
      </c>
      <c r="AC110" s="50">
        <f t="shared" si="31"/>
        <v>757</v>
      </c>
      <c r="AD110" s="50">
        <f t="shared" si="31"/>
        <v>921</v>
      </c>
      <c r="AE110" s="50">
        <f t="shared" si="31"/>
        <v>1085</v>
      </c>
      <c r="AF110" s="50">
        <f t="shared" si="31"/>
        <v>1087</v>
      </c>
      <c r="AG110" s="50">
        <f t="shared" si="31"/>
        <v>1089</v>
      </c>
      <c r="AH110" s="50">
        <f t="shared" si="31"/>
        <v>1091</v>
      </c>
      <c r="AI110" s="50">
        <f t="shared" si="31"/>
        <v>1184</v>
      </c>
      <c r="AJ110" s="50">
        <f t="shared" si="31"/>
        <v>1184</v>
      </c>
      <c r="AK110" s="50">
        <f t="shared" si="31"/>
        <v>1188</v>
      </c>
      <c r="AL110" s="50">
        <f t="shared" si="31"/>
        <v>1191</v>
      </c>
      <c r="AM110" s="50">
        <f t="shared" si="31"/>
        <v>1195</v>
      </c>
      <c r="AN110" s="50">
        <f t="shared" si="31"/>
        <v>1196</v>
      </c>
      <c r="AO110" s="50">
        <f t="shared" si="31"/>
        <v>1200</v>
      </c>
      <c r="AP110" s="50">
        <f t="shared" si="31"/>
        <v>1203</v>
      </c>
      <c r="AQ110" s="50">
        <f t="shared" si="32"/>
        <v>1206</v>
      </c>
      <c r="AR110" s="50">
        <f t="shared" si="32"/>
        <v>1210</v>
      </c>
      <c r="AS110" s="50">
        <f t="shared" si="32"/>
        <v>1303</v>
      </c>
      <c r="AT110" s="50">
        <f t="shared" si="32"/>
        <v>1305</v>
      </c>
      <c r="AU110" s="50">
        <f t="shared" si="32"/>
        <v>1310</v>
      </c>
      <c r="AV110" s="16"/>
    </row>
    <row r="111" spans="4:48">
      <c r="D111" s="1" t="s">
        <v>300</v>
      </c>
      <c r="E111" s="1"/>
      <c r="F111" s="4" t="s">
        <v>169</v>
      </c>
      <c r="H111" s="17"/>
      <c r="I111" s="63">
        <v>0</v>
      </c>
      <c r="J111" s="50">
        <f t="shared" si="33"/>
        <v>0</v>
      </c>
      <c r="K111" s="50">
        <f t="shared" si="33"/>
        <v>0</v>
      </c>
      <c r="L111" s="50">
        <f t="shared" si="33"/>
        <v>0</v>
      </c>
      <c r="M111" s="50">
        <f t="shared" si="33"/>
        <v>0</v>
      </c>
      <c r="N111" s="50">
        <f t="shared" si="33"/>
        <v>0</v>
      </c>
      <c r="O111" s="50">
        <f t="shared" si="33"/>
        <v>0</v>
      </c>
      <c r="P111" s="50">
        <f t="shared" si="33"/>
        <v>0</v>
      </c>
      <c r="Q111" s="50">
        <f t="shared" si="33"/>
        <v>10</v>
      </c>
      <c r="R111" s="50">
        <f t="shared" si="33"/>
        <v>10</v>
      </c>
      <c r="S111" s="50">
        <f t="shared" si="33"/>
        <v>20</v>
      </c>
      <c r="T111" s="50">
        <f t="shared" si="33"/>
        <v>49</v>
      </c>
      <c r="U111" s="50">
        <f t="shared" si="33"/>
        <v>74</v>
      </c>
      <c r="V111" s="50">
        <f t="shared" si="33"/>
        <v>98</v>
      </c>
      <c r="W111" s="50">
        <f t="shared" si="33"/>
        <v>147</v>
      </c>
      <c r="X111" s="50">
        <f t="shared" si="33"/>
        <v>197</v>
      </c>
      <c r="Y111" s="50">
        <f t="shared" si="33"/>
        <v>246</v>
      </c>
      <c r="Z111" s="50">
        <f t="shared" si="30"/>
        <v>323</v>
      </c>
      <c r="AA111" s="50">
        <f t="shared" si="31"/>
        <v>376</v>
      </c>
      <c r="AB111" s="50">
        <f t="shared" si="31"/>
        <v>485</v>
      </c>
      <c r="AC111" s="50">
        <f t="shared" si="31"/>
        <v>593</v>
      </c>
      <c r="AD111" s="50">
        <f t="shared" si="31"/>
        <v>757</v>
      </c>
      <c r="AE111" s="50">
        <f t="shared" si="31"/>
        <v>921</v>
      </c>
      <c r="AF111" s="50">
        <f t="shared" si="31"/>
        <v>1085</v>
      </c>
      <c r="AG111" s="50">
        <f t="shared" si="31"/>
        <v>1087</v>
      </c>
      <c r="AH111" s="50">
        <f t="shared" si="31"/>
        <v>1089</v>
      </c>
      <c r="AI111" s="50">
        <f t="shared" si="31"/>
        <v>1091</v>
      </c>
      <c r="AJ111" s="50">
        <f t="shared" si="31"/>
        <v>1184</v>
      </c>
      <c r="AK111" s="50">
        <f t="shared" si="31"/>
        <v>1184</v>
      </c>
      <c r="AL111" s="50">
        <f t="shared" si="31"/>
        <v>1188</v>
      </c>
      <c r="AM111" s="50">
        <f t="shared" si="31"/>
        <v>1191</v>
      </c>
      <c r="AN111" s="50">
        <f t="shared" si="31"/>
        <v>1195</v>
      </c>
      <c r="AO111" s="50">
        <f t="shared" si="31"/>
        <v>1196</v>
      </c>
      <c r="AP111" s="50">
        <f t="shared" si="31"/>
        <v>1200</v>
      </c>
      <c r="AQ111" s="50">
        <f t="shared" si="32"/>
        <v>1203</v>
      </c>
      <c r="AR111" s="50">
        <f t="shared" si="32"/>
        <v>1206</v>
      </c>
      <c r="AS111" s="50">
        <f t="shared" si="32"/>
        <v>1210</v>
      </c>
      <c r="AT111" s="50">
        <f t="shared" si="32"/>
        <v>1303</v>
      </c>
      <c r="AU111" s="50">
        <f t="shared" si="32"/>
        <v>1305</v>
      </c>
      <c r="AV111" s="16"/>
    </row>
    <row r="112" spans="4:48">
      <c r="D112" s="1" t="s">
        <v>301</v>
      </c>
      <c r="E112" s="1"/>
      <c r="F112" s="4" t="s">
        <v>169</v>
      </c>
      <c r="H112" s="17"/>
      <c r="I112" s="63">
        <v>0</v>
      </c>
      <c r="J112" s="50">
        <f t="shared" si="33"/>
        <v>0</v>
      </c>
      <c r="K112" s="50">
        <f t="shared" si="33"/>
        <v>0</v>
      </c>
      <c r="L112" s="50">
        <f t="shared" si="33"/>
        <v>0</v>
      </c>
      <c r="M112" s="50">
        <f t="shared" si="33"/>
        <v>0</v>
      </c>
      <c r="N112" s="50">
        <f t="shared" si="33"/>
        <v>0</v>
      </c>
      <c r="O112" s="50">
        <f t="shared" si="33"/>
        <v>0</v>
      </c>
      <c r="P112" s="50">
        <f t="shared" si="33"/>
        <v>0</v>
      </c>
      <c r="Q112" s="50">
        <f t="shared" si="33"/>
        <v>0</v>
      </c>
      <c r="R112" s="50">
        <f t="shared" si="33"/>
        <v>10</v>
      </c>
      <c r="S112" s="50">
        <f t="shared" si="33"/>
        <v>10</v>
      </c>
      <c r="T112" s="50">
        <f t="shared" si="33"/>
        <v>20</v>
      </c>
      <c r="U112" s="50">
        <f t="shared" si="33"/>
        <v>49</v>
      </c>
      <c r="V112" s="50">
        <f t="shared" si="33"/>
        <v>74</v>
      </c>
      <c r="W112" s="50">
        <f t="shared" si="33"/>
        <v>98</v>
      </c>
      <c r="X112" s="50">
        <f t="shared" si="33"/>
        <v>147</v>
      </c>
      <c r="Y112" s="50">
        <f t="shared" si="33"/>
        <v>197</v>
      </c>
      <c r="Z112" s="50">
        <f t="shared" si="30"/>
        <v>246</v>
      </c>
      <c r="AA112" s="50">
        <f t="shared" si="31"/>
        <v>323</v>
      </c>
      <c r="AB112" s="50">
        <f t="shared" si="31"/>
        <v>376</v>
      </c>
      <c r="AC112" s="50">
        <f t="shared" si="31"/>
        <v>485</v>
      </c>
      <c r="AD112" s="50">
        <f t="shared" si="31"/>
        <v>593</v>
      </c>
      <c r="AE112" s="50">
        <f t="shared" si="31"/>
        <v>757</v>
      </c>
      <c r="AF112" s="50">
        <f t="shared" si="31"/>
        <v>921</v>
      </c>
      <c r="AG112" s="50">
        <f t="shared" si="31"/>
        <v>1085</v>
      </c>
      <c r="AH112" s="50">
        <f t="shared" si="31"/>
        <v>1087</v>
      </c>
      <c r="AI112" s="50">
        <f t="shared" si="31"/>
        <v>1089</v>
      </c>
      <c r="AJ112" s="50">
        <f t="shared" si="31"/>
        <v>1091</v>
      </c>
      <c r="AK112" s="50">
        <f t="shared" si="31"/>
        <v>1184</v>
      </c>
      <c r="AL112" s="50">
        <f t="shared" si="31"/>
        <v>1184</v>
      </c>
      <c r="AM112" s="50">
        <f t="shared" si="31"/>
        <v>1188</v>
      </c>
      <c r="AN112" s="50">
        <f t="shared" si="31"/>
        <v>1191</v>
      </c>
      <c r="AO112" s="50">
        <f t="shared" si="31"/>
        <v>1195</v>
      </c>
      <c r="AP112" s="50">
        <f t="shared" si="31"/>
        <v>1196</v>
      </c>
      <c r="AQ112" s="50">
        <f t="shared" si="32"/>
        <v>1200</v>
      </c>
      <c r="AR112" s="50">
        <f t="shared" si="32"/>
        <v>1203</v>
      </c>
      <c r="AS112" s="50">
        <f t="shared" si="32"/>
        <v>1206</v>
      </c>
      <c r="AT112" s="50">
        <f t="shared" si="32"/>
        <v>1210</v>
      </c>
      <c r="AU112" s="50">
        <f t="shared" si="32"/>
        <v>1303</v>
      </c>
      <c r="AV112" s="16"/>
    </row>
    <row r="113" spans="4:48">
      <c r="D113" s="1" t="s">
        <v>302</v>
      </c>
      <c r="E113" s="1"/>
      <c r="F113" s="4" t="s">
        <v>169</v>
      </c>
      <c r="H113" s="17"/>
      <c r="I113" s="63">
        <v>0</v>
      </c>
      <c r="J113" s="50">
        <f t="shared" si="33"/>
        <v>0</v>
      </c>
      <c r="K113" s="50">
        <f t="shared" si="33"/>
        <v>0</v>
      </c>
      <c r="L113" s="50">
        <f t="shared" si="33"/>
        <v>0</v>
      </c>
      <c r="M113" s="50">
        <f t="shared" si="33"/>
        <v>0</v>
      </c>
      <c r="N113" s="50">
        <f t="shared" si="33"/>
        <v>0</v>
      </c>
      <c r="O113" s="50">
        <f t="shared" si="33"/>
        <v>0</v>
      </c>
      <c r="P113" s="50">
        <f t="shared" si="33"/>
        <v>0</v>
      </c>
      <c r="Q113" s="50">
        <f t="shared" si="33"/>
        <v>0</v>
      </c>
      <c r="R113" s="50">
        <f t="shared" si="33"/>
        <v>0</v>
      </c>
      <c r="S113" s="50">
        <f t="shared" si="33"/>
        <v>10</v>
      </c>
      <c r="T113" s="50">
        <f t="shared" si="33"/>
        <v>10</v>
      </c>
      <c r="U113" s="50">
        <f t="shared" si="33"/>
        <v>20</v>
      </c>
      <c r="V113" s="50">
        <f t="shared" si="33"/>
        <v>49</v>
      </c>
      <c r="W113" s="50">
        <f t="shared" si="33"/>
        <v>74</v>
      </c>
      <c r="X113" s="50">
        <f t="shared" si="33"/>
        <v>98</v>
      </c>
      <c r="Y113" s="50">
        <f t="shared" si="33"/>
        <v>147</v>
      </c>
      <c r="Z113" s="50">
        <f t="shared" si="30"/>
        <v>197</v>
      </c>
      <c r="AA113" s="50">
        <f t="shared" si="31"/>
        <v>246</v>
      </c>
      <c r="AB113" s="50">
        <f t="shared" si="31"/>
        <v>323</v>
      </c>
      <c r="AC113" s="50">
        <f t="shared" si="31"/>
        <v>376</v>
      </c>
      <c r="AD113" s="50">
        <f t="shared" si="31"/>
        <v>485</v>
      </c>
      <c r="AE113" s="50">
        <f t="shared" si="31"/>
        <v>593</v>
      </c>
      <c r="AF113" s="50">
        <f t="shared" si="31"/>
        <v>757</v>
      </c>
      <c r="AG113" s="50">
        <f t="shared" si="31"/>
        <v>921</v>
      </c>
      <c r="AH113" s="50">
        <f t="shared" si="31"/>
        <v>1085</v>
      </c>
      <c r="AI113" s="50">
        <f t="shared" si="31"/>
        <v>1087</v>
      </c>
      <c r="AJ113" s="50">
        <f t="shared" si="31"/>
        <v>1089</v>
      </c>
      <c r="AK113" s="50">
        <f t="shared" si="31"/>
        <v>1091</v>
      </c>
      <c r="AL113" s="50">
        <f t="shared" si="31"/>
        <v>1184</v>
      </c>
      <c r="AM113" s="50">
        <f t="shared" si="31"/>
        <v>1184</v>
      </c>
      <c r="AN113" s="50">
        <f t="shared" si="31"/>
        <v>1188</v>
      </c>
      <c r="AO113" s="50">
        <f t="shared" si="31"/>
        <v>1191</v>
      </c>
      <c r="AP113" s="50">
        <f t="shared" si="31"/>
        <v>1195</v>
      </c>
      <c r="AQ113" s="50">
        <f t="shared" si="32"/>
        <v>1196</v>
      </c>
      <c r="AR113" s="50">
        <f t="shared" si="32"/>
        <v>1200</v>
      </c>
      <c r="AS113" s="50">
        <f t="shared" si="32"/>
        <v>1203</v>
      </c>
      <c r="AT113" s="50">
        <f t="shared" si="32"/>
        <v>1206</v>
      </c>
      <c r="AU113" s="50">
        <f t="shared" si="32"/>
        <v>1210</v>
      </c>
      <c r="AV113" s="16"/>
    </row>
    <row r="114" spans="4:48">
      <c r="D114" s="1" t="s">
        <v>303</v>
      </c>
      <c r="E114" s="1"/>
      <c r="F114" s="4" t="s">
        <v>169</v>
      </c>
      <c r="H114" s="17"/>
      <c r="I114" s="63">
        <v>0</v>
      </c>
      <c r="J114" s="50">
        <f t="shared" si="33"/>
        <v>0</v>
      </c>
      <c r="K114" s="50">
        <f t="shared" si="33"/>
        <v>0</v>
      </c>
      <c r="L114" s="50">
        <f t="shared" si="33"/>
        <v>0</v>
      </c>
      <c r="M114" s="50">
        <f t="shared" si="33"/>
        <v>0</v>
      </c>
      <c r="N114" s="50">
        <f t="shared" si="33"/>
        <v>0</v>
      </c>
      <c r="O114" s="50">
        <f t="shared" si="33"/>
        <v>0</v>
      </c>
      <c r="P114" s="50">
        <f t="shared" si="33"/>
        <v>0</v>
      </c>
      <c r="Q114" s="50">
        <f t="shared" si="33"/>
        <v>0</v>
      </c>
      <c r="R114" s="50">
        <f t="shared" si="33"/>
        <v>0</v>
      </c>
      <c r="S114" s="50">
        <f t="shared" si="33"/>
        <v>0</v>
      </c>
      <c r="T114" s="50">
        <f t="shared" si="33"/>
        <v>10</v>
      </c>
      <c r="U114" s="50">
        <f t="shared" si="33"/>
        <v>10</v>
      </c>
      <c r="V114" s="50">
        <f t="shared" si="33"/>
        <v>20</v>
      </c>
      <c r="W114" s="50">
        <f t="shared" si="33"/>
        <v>49</v>
      </c>
      <c r="X114" s="50">
        <f t="shared" si="33"/>
        <v>74</v>
      </c>
      <c r="Y114" s="50">
        <f t="shared" si="33"/>
        <v>98</v>
      </c>
      <c r="Z114" s="50">
        <f t="shared" si="30"/>
        <v>147</v>
      </c>
      <c r="AA114" s="50">
        <f t="shared" si="31"/>
        <v>197</v>
      </c>
      <c r="AB114" s="50">
        <f t="shared" si="31"/>
        <v>246</v>
      </c>
      <c r="AC114" s="50">
        <f t="shared" si="31"/>
        <v>323</v>
      </c>
      <c r="AD114" s="50">
        <f t="shared" si="31"/>
        <v>376</v>
      </c>
      <c r="AE114" s="50">
        <f t="shared" si="31"/>
        <v>485</v>
      </c>
      <c r="AF114" s="50">
        <f t="shared" si="31"/>
        <v>593</v>
      </c>
      <c r="AG114" s="50">
        <f t="shared" si="31"/>
        <v>757</v>
      </c>
      <c r="AH114" s="50">
        <f t="shared" si="31"/>
        <v>921</v>
      </c>
      <c r="AI114" s="50">
        <f t="shared" si="31"/>
        <v>1085</v>
      </c>
      <c r="AJ114" s="50">
        <f t="shared" si="31"/>
        <v>1087</v>
      </c>
      <c r="AK114" s="50">
        <f t="shared" si="31"/>
        <v>1089</v>
      </c>
      <c r="AL114" s="50">
        <f t="shared" si="31"/>
        <v>1091</v>
      </c>
      <c r="AM114" s="50">
        <f t="shared" si="31"/>
        <v>1184</v>
      </c>
      <c r="AN114" s="50">
        <f t="shared" si="31"/>
        <v>1184</v>
      </c>
      <c r="AO114" s="50">
        <f t="shared" si="31"/>
        <v>1188</v>
      </c>
      <c r="AP114" s="50">
        <f t="shared" si="31"/>
        <v>1191</v>
      </c>
      <c r="AQ114" s="50">
        <f t="shared" si="32"/>
        <v>1195</v>
      </c>
      <c r="AR114" s="50">
        <f t="shared" si="32"/>
        <v>1196</v>
      </c>
      <c r="AS114" s="50">
        <f t="shared" si="32"/>
        <v>1200</v>
      </c>
      <c r="AT114" s="50">
        <f t="shared" si="32"/>
        <v>1203</v>
      </c>
      <c r="AU114" s="50">
        <f t="shared" si="32"/>
        <v>1206</v>
      </c>
      <c r="AV114" s="16"/>
    </row>
    <row r="115" spans="4:48">
      <c r="H115" s="17"/>
      <c r="AV115" s="16"/>
    </row>
    <row r="116" spans="4:48">
      <c r="D116" s="1" t="s">
        <v>304</v>
      </c>
      <c r="F116" s="4" t="s">
        <v>169</v>
      </c>
      <c r="H116" s="17"/>
      <c r="I116" s="50">
        <f>SUM(I105:I114)</f>
        <v>0</v>
      </c>
      <c r="J116" s="50">
        <f>SUM(J105:J114)</f>
        <v>0</v>
      </c>
      <c r="K116" s="50">
        <f t="shared" ref="K116:AU116" si="34">SUM(K105:K114)</f>
        <v>10</v>
      </c>
      <c r="L116" s="50">
        <f t="shared" si="34"/>
        <v>20</v>
      </c>
      <c r="M116" s="50">
        <f t="shared" si="34"/>
        <v>40</v>
      </c>
      <c r="N116" s="50">
        <f t="shared" si="34"/>
        <v>89</v>
      </c>
      <c r="O116" s="50">
        <f t="shared" si="34"/>
        <v>163</v>
      </c>
      <c r="P116" s="50">
        <f t="shared" si="34"/>
        <v>261</v>
      </c>
      <c r="Q116" s="50">
        <f t="shared" si="34"/>
        <v>408</v>
      </c>
      <c r="R116" s="50">
        <f t="shared" si="34"/>
        <v>605</v>
      </c>
      <c r="S116" s="50">
        <f t="shared" si="34"/>
        <v>851</v>
      </c>
      <c r="T116" s="50">
        <f t="shared" si="34"/>
        <v>1174</v>
      </c>
      <c r="U116" s="50">
        <f t="shared" si="34"/>
        <v>1540</v>
      </c>
      <c r="V116" s="50">
        <f t="shared" si="34"/>
        <v>2015</v>
      </c>
      <c r="W116" s="50">
        <f t="shared" si="34"/>
        <v>2588</v>
      </c>
      <c r="X116" s="50">
        <f t="shared" si="34"/>
        <v>3296</v>
      </c>
      <c r="Y116" s="50">
        <f t="shared" si="34"/>
        <v>4143</v>
      </c>
      <c r="Z116" s="50">
        <f t="shared" si="34"/>
        <v>5130</v>
      </c>
      <c r="AA116" s="50">
        <f t="shared" si="34"/>
        <v>6070</v>
      </c>
      <c r="AB116" s="50">
        <f t="shared" si="34"/>
        <v>6962</v>
      </c>
      <c r="AC116" s="50">
        <f t="shared" si="34"/>
        <v>7807</v>
      </c>
      <c r="AD116" s="50">
        <f t="shared" si="34"/>
        <v>8668</v>
      </c>
      <c r="AE116" s="50">
        <f t="shared" si="34"/>
        <v>9476</v>
      </c>
      <c r="AF116" s="50">
        <f t="shared" si="34"/>
        <v>10179</v>
      </c>
      <c r="AG116" s="50">
        <f t="shared" si="34"/>
        <v>10777</v>
      </c>
      <c r="AH116" s="50">
        <f t="shared" si="34"/>
        <v>11215</v>
      </c>
      <c r="AI116" s="50">
        <f t="shared" si="34"/>
        <v>11490</v>
      </c>
      <c r="AJ116" s="50">
        <f t="shared" si="34"/>
        <v>11605</v>
      </c>
      <c r="AK116" s="50">
        <f t="shared" si="34"/>
        <v>11721</v>
      </c>
      <c r="AL116" s="50">
        <f t="shared" si="34"/>
        <v>11838</v>
      </c>
      <c r="AM116" s="50">
        <f t="shared" si="34"/>
        <v>11957</v>
      </c>
      <c r="AN116" s="50">
        <f t="shared" si="34"/>
        <v>12076</v>
      </c>
      <c r="AO116" s="50">
        <f t="shared" si="34"/>
        <v>12197</v>
      </c>
      <c r="AP116" s="50">
        <f t="shared" si="34"/>
        <v>12319</v>
      </c>
      <c r="AQ116" s="50">
        <f t="shared" si="34"/>
        <v>12442</v>
      </c>
      <c r="AR116" s="50">
        <f t="shared" si="34"/>
        <v>12567</v>
      </c>
      <c r="AS116" s="50">
        <f t="shared" si="34"/>
        <v>12692</v>
      </c>
      <c r="AT116" s="50">
        <f t="shared" si="34"/>
        <v>12819</v>
      </c>
      <c r="AU116" s="50">
        <f t="shared" si="34"/>
        <v>12948</v>
      </c>
      <c r="AV116" s="16"/>
    </row>
    <row r="117" spans="4:48">
      <c r="H117" s="17"/>
      <c r="AV117" s="16"/>
    </row>
    <row r="118" spans="4:48">
      <c r="D118" s="1" t="s">
        <v>186</v>
      </c>
      <c r="F118" s="4" t="s">
        <v>169</v>
      </c>
      <c r="H118" s="17"/>
      <c r="I118" s="50">
        <f>'Base Fleet Plan'!I151+'Base Fleet Plan'!I164-I105</f>
        <v>887</v>
      </c>
      <c r="J118" s="50">
        <f>'Base Fleet Plan'!J151+'Base Fleet Plan'!J164-J105</f>
        <v>977</v>
      </c>
      <c r="K118" s="50">
        <f>'Base Fleet Plan'!K151+'Base Fleet Plan'!K164-K105</f>
        <v>966</v>
      </c>
      <c r="L118" s="50">
        <f>'Base Fleet Plan'!L151+'Base Fleet Plan'!L164-L105</f>
        <v>968</v>
      </c>
      <c r="M118" s="50">
        <f>'Base Fleet Plan'!M151+'Base Fleet Plan'!M164-M105</f>
        <v>958</v>
      </c>
      <c r="N118" s="50">
        <f>'Base Fleet Plan'!N151+'Base Fleet Plan'!N164-N105</f>
        <v>931</v>
      </c>
      <c r="O118" s="50">
        <f>'Base Fleet Plan'!O151+'Base Fleet Plan'!O164-O105</f>
        <v>906</v>
      </c>
      <c r="P118" s="50">
        <f>'Base Fleet Plan'!P151+'Base Fleet Plan'!P164-P105</f>
        <v>883</v>
      </c>
      <c r="Q118" s="50">
        <f>'Base Fleet Plan'!Q151+'Base Fleet Plan'!Q164-Q105</f>
        <v>835</v>
      </c>
      <c r="R118" s="50">
        <f>'Base Fleet Plan'!R151+'Base Fleet Plan'!R164-R105</f>
        <v>786</v>
      </c>
      <c r="S118" s="50">
        <f>'Base Fleet Plan'!S151+'Base Fleet Plan'!S164-S105</f>
        <v>738</v>
      </c>
      <c r="T118" s="50">
        <f>'Base Fleet Plan'!T151+'Base Fleet Plan'!T164-T105</f>
        <v>752</v>
      </c>
      <c r="U118" s="50">
        <f>'Base Fleet Plan'!U151+'Base Fleet Plan'!U164-U105</f>
        <v>699</v>
      </c>
      <c r="V118" s="50">
        <f>'Base Fleet Plan'!V151+'Base Fleet Plan'!V164-V105</f>
        <v>593</v>
      </c>
      <c r="W118" s="50">
        <f>'Base Fleet Plan'!W151+'Base Fleet Plan'!W164-W105</f>
        <v>486</v>
      </c>
      <c r="X118" s="50">
        <f>'Base Fleet Plan'!X151+'Base Fleet Plan'!X164-X105</f>
        <v>325</v>
      </c>
      <c r="Y118" s="50">
        <f>'Base Fleet Plan'!Y151+'Base Fleet Plan'!Y164-Y105</f>
        <v>162</v>
      </c>
      <c r="Z118" s="50">
        <f>'Base Fleet Plan'!Z151+'Base Fleet Plan'!Z164-Z105</f>
        <v>0</v>
      </c>
      <c r="AA118" s="50">
        <f>'Base Fleet Plan'!AA151+'Base Fleet Plan'!AA164-AA105</f>
        <v>0</v>
      </c>
      <c r="AB118" s="50">
        <f>'Base Fleet Plan'!AB151+'Base Fleet Plan'!AB164-AB105</f>
        <v>0</v>
      </c>
      <c r="AC118" s="50">
        <f>'Base Fleet Plan'!AC151+'Base Fleet Plan'!AC164-AC105</f>
        <v>0</v>
      </c>
      <c r="AD118" s="50">
        <f>'Base Fleet Plan'!AD151+'Base Fleet Plan'!AD164-AD105</f>
        <v>0</v>
      </c>
      <c r="AE118" s="50">
        <f>'Base Fleet Plan'!AE151+'Base Fleet Plan'!AE164-AE105</f>
        <v>0</v>
      </c>
      <c r="AF118" s="50">
        <f>'Base Fleet Plan'!AF151+'Base Fleet Plan'!AF164-AF105</f>
        <v>0</v>
      </c>
      <c r="AG118" s="50">
        <f>'Base Fleet Plan'!AG151+'Base Fleet Plan'!AG164-AG105</f>
        <v>0</v>
      </c>
      <c r="AH118" s="50">
        <f>'Base Fleet Plan'!AH151+'Base Fleet Plan'!AH164-AH105</f>
        <v>0</v>
      </c>
      <c r="AI118" s="50">
        <f>'Base Fleet Plan'!AI151+'Base Fleet Plan'!AI164-AI105</f>
        <v>0</v>
      </c>
      <c r="AJ118" s="50">
        <f>'Base Fleet Plan'!AJ151+'Base Fleet Plan'!AJ164-AJ105</f>
        <v>0</v>
      </c>
      <c r="AK118" s="50">
        <f>'Base Fleet Plan'!AK151+'Base Fleet Plan'!AK164-AK105</f>
        <v>0</v>
      </c>
      <c r="AL118" s="50">
        <f>'Base Fleet Plan'!AL151+'Base Fleet Plan'!AL164-AL105</f>
        <v>0</v>
      </c>
      <c r="AM118" s="50">
        <f>'Base Fleet Plan'!AM151+'Base Fleet Plan'!AM164-AM105</f>
        <v>0</v>
      </c>
      <c r="AN118" s="50">
        <f>'Base Fleet Plan'!AN151+'Base Fleet Plan'!AN164-AN105</f>
        <v>0</v>
      </c>
      <c r="AO118" s="50">
        <f>'Base Fleet Plan'!AO151+'Base Fleet Plan'!AO164-AO105</f>
        <v>0</v>
      </c>
      <c r="AP118" s="50">
        <f>'Base Fleet Plan'!AP151+'Base Fleet Plan'!AP164-AP105</f>
        <v>0</v>
      </c>
      <c r="AQ118" s="50">
        <f>'Base Fleet Plan'!AQ151+'Base Fleet Plan'!AQ164-AQ105</f>
        <v>0</v>
      </c>
      <c r="AR118" s="50">
        <f>'Base Fleet Plan'!AR151+'Base Fleet Plan'!AR164-AR105</f>
        <v>0</v>
      </c>
      <c r="AS118" s="50">
        <f>'Base Fleet Plan'!AS151+'Base Fleet Plan'!AS164-AS105</f>
        <v>0</v>
      </c>
      <c r="AT118" s="50">
        <f>'Base Fleet Plan'!AT151+'Base Fleet Plan'!AT164-AT105</f>
        <v>0</v>
      </c>
      <c r="AU118" s="50">
        <f>'Base Fleet Plan'!AU151+'Base Fleet Plan'!AU164-AU105</f>
        <v>0</v>
      </c>
      <c r="AV118" s="16"/>
    </row>
    <row r="119" spans="4:48">
      <c r="D119" s="1" t="s">
        <v>187</v>
      </c>
      <c r="F119" s="4" t="s">
        <v>169</v>
      </c>
      <c r="H119" s="17"/>
      <c r="I119" s="50">
        <f>'Base Fleet Plan'!I152+'Base Fleet Plan'!I165-I106</f>
        <v>887</v>
      </c>
      <c r="J119" s="50">
        <f>'Base Fleet Plan'!J152+'Base Fleet Plan'!J165-J106</f>
        <v>887</v>
      </c>
      <c r="K119" s="50">
        <f>'Base Fleet Plan'!K152+'Base Fleet Plan'!K165-K106</f>
        <v>977</v>
      </c>
      <c r="L119" s="50">
        <f>'Base Fleet Plan'!L152+'Base Fleet Plan'!L165-L106</f>
        <v>966</v>
      </c>
      <c r="M119" s="50">
        <f>'Base Fleet Plan'!M152+'Base Fleet Plan'!M165-M106</f>
        <v>968</v>
      </c>
      <c r="N119" s="50">
        <f>'Base Fleet Plan'!N152+'Base Fleet Plan'!N165-N106</f>
        <v>958</v>
      </c>
      <c r="O119" s="50">
        <f>'Base Fleet Plan'!O152+'Base Fleet Plan'!O165-O106</f>
        <v>931</v>
      </c>
      <c r="P119" s="50">
        <f>'Base Fleet Plan'!P152+'Base Fleet Plan'!P165-P106</f>
        <v>906</v>
      </c>
      <c r="Q119" s="50">
        <f>'Base Fleet Plan'!Q152+'Base Fleet Plan'!Q165-Q106</f>
        <v>883</v>
      </c>
      <c r="R119" s="50">
        <f>'Base Fleet Plan'!R152+'Base Fleet Plan'!R165-R106</f>
        <v>835</v>
      </c>
      <c r="S119" s="50">
        <f>'Base Fleet Plan'!S152+'Base Fleet Plan'!S165-S106</f>
        <v>786</v>
      </c>
      <c r="T119" s="50">
        <f>'Base Fleet Plan'!T152+'Base Fleet Plan'!T165-T106</f>
        <v>738</v>
      </c>
      <c r="U119" s="50">
        <f>'Base Fleet Plan'!U152+'Base Fleet Plan'!U165-U106</f>
        <v>752</v>
      </c>
      <c r="V119" s="50">
        <f>'Base Fleet Plan'!V152+'Base Fleet Plan'!V165-V106</f>
        <v>699</v>
      </c>
      <c r="W119" s="50">
        <f>'Base Fleet Plan'!W152+'Base Fleet Plan'!W165-W106</f>
        <v>593</v>
      </c>
      <c r="X119" s="50">
        <f>'Base Fleet Plan'!X152+'Base Fleet Plan'!X165-X106</f>
        <v>486</v>
      </c>
      <c r="Y119" s="50">
        <f>'Base Fleet Plan'!Y152+'Base Fleet Plan'!Y165-Y106</f>
        <v>325</v>
      </c>
      <c r="Z119" s="50">
        <f>'Base Fleet Plan'!Z152+'Base Fleet Plan'!Z165-Z106</f>
        <v>162</v>
      </c>
      <c r="AA119" s="50">
        <f>'Base Fleet Plan'!AA152+'Base Fleet Plan'!AA165-AA106</f>
        <v>0</v>
      </c>
      <c r="AB119" s="50">
        <f>'Base Fleet Plan'!AB152+'Base Fleet Plan'!AB165-AB106</f>
        <v>0</v>
      </c>
      <c r="AC119" s="50">
        <f>'Base Fleet Plan'!AC152+'Base Fleet Plan'!AC165-AC106</f>
        <v>0</v>
      </c>
      <c r="AD119" s="50">
        <f>'Base Fleet Plan'!AD152+'Base Fleet Plan'!AD165-AD106</f>
        <v>0</v>
      </c>
      <c r="AE119" s="50">
        <f>'Base Fleet Plan'!AE152+'Base Fleet Plan'!AE165-AE106</f>
        <v>0</v>
      </c>
      <c r="AF119" s="50">
        <f>'Base Fleet Plan'!AF152+'Base Fleet Plan'!AF165-AF106</f>
        <v>0</v>
      </c>
      <c r="AG119" s="50">
        <f>'Base Fleet Plan'!AG152+'Base Fleet Plan'!AG165-AG106</f>
        <v>0</v>
      </c>
      <c r="AH119" s="50">
        <f>'Base Fleet Plan'!AH152+'Base Fleet Plan'!AH165-AH106</f>
        <v>0</v>
      </c>
      <c r="AI119" s="50">
        <f>'Base Fleet Plan'!AI152+'Base Fleet Plan'!AI165-AI106</f>
        <v>0</v>
      </c>
      <c r="AJ119" s="50">
        <f>'Base Fleet Plan'!AJ152+'Base Fleet Plan'!AJ165-AJ106</f>
        <v>0</v>
      </c>
      <c r="AK119" s="50">
        <f>'Base Fleet Plan'!AK152+'Base Fleet Plan'!AK165-AK106</f>
        <v>0</v>
      </c>
      <c r="AL119" s="50">
        <f>'Base Fleet Plan'!AL152+'Base Fleet Plan'!AL165-AL106</f>
        <v>0</v>
      </c>
      <c r="AM119" s="50">
        <f>'Base Fleet Plan'!AM152+'Base Fleet Plan'!AM165-AM106</f>
        <v>0</v>
      </c>
      <c r="AN119" s="50">
        <f>'Base Fleet Plan'!AN152+'Base Fleet Plan'!AN165-AN106</f>
        <v>0</v>
      </c>
      <c r="AO119" s="50">
        <f>'Base Fleet Plan'!AO152+'Base Fleet Plan'!AO165-AO106</f>
        <v>0</v>
      </c>
      <c r="AP119" s="50">
        <f>'Base Fleet Plan'!AP152+'Base Fleet Plan'!AP165-AP106</f>
        <v>0</v>
      </c>
      <c r="AQ119" s="50">
        <f>'Base Fleet Plan'!AQ152+'Base Fleet Plan'!AQ165-AQ106</f>
        <v>0</v>
      </c>
      <c r="AR119" s="50">
        <f>'Base Fleet Plan'!AR152+'Base Fleet Plan'!AR165-AR106</f>
        <v>0</v>
      </c>
      <c r="AS119" s="50">
        <f>'Base Fleet Plan'!AS152+'Base Fleet Plan'!AS165-AS106</f>
        <v>0</v>
      </c>
      <c r="AT119" s="50">
        <f>'Base Fleet Plan'!AT152+'Base Fleet Plan'!AT165-AT106</f>
        <v>0</v>
      </c>
      <c r="AU119" s="50">
        <f>'Base Fleet Plan'!AU152+'Base Fleet Plan'!AU165-AU106</f>
        <v>0</v>
      </c>
      <c r="AV119" s="16"/>
    </row>
    <row r="120" spans="4:48">
      <c r="D120" s="1" t="s">
        <v>188</v>
      </c>
      <c r="F120" s="4" t="s">
        <v>169</v>
      </c>
      <c r="H120" s="17"/>
      <c r="I120" s="50">
        <f>'Base Fleet Plan'!I153+'Base Fleet Plan'!I166-I107</f>
        <v>887</v>
      </c>
      <c r="J120" s="50">
        <f>'Base Fleet Plan'!J153+'Base Fleet Plan'!J166-J107</f>
        <v>887</v>
      </c>
      <c r="K120" s="50">
        <f>'Base Fleet Plan'!K153+'Base Fleet Plan'!K166-K107</f>
        <v>887</v>
      </c>
      <c r="L120" s="50">
        <f>'Base Fleet Plan'!L153+'Base Fleet Plan'!L166-L107</f>
        <v>977</v>
      </c>
      <c r="M120" s="50">
        <f>'Base Fleet Plan'!M153+'Base Fleet Plan'!M166-M107</f>
        <v>966</v>
      </c>
      <c r="N120" s="50">
        <f>'Base Fleet Plan'!N153+'Base Fleet Plan'!N166-N107</f>
        <v>968</v>
      </c>
      <c r="O120" s="50">
        <f>'Base Fleet Plan'!O153+'Base Fleet Plan'!O166-O107</f>
        <v>958</v>
      </c>
      <c r="P120" s="50">
        <f>'Base Fleet Plan'!P153+'Base Fleet Plan'!P166-P107</f>
        <v>931</v>
      </c>
      <c r="Q120" s="50">
        <f>'Base Fleet Plan'!Q153+'Base Fleet Plan'!Q166-Q107</f>
        <v>906</v>
      </c>
      <c r="R120" s="50">
        <f>'Base Fleet Plan'!R153+'Base Fleet Plan'!R166-R107</f>
        <v>883</v>
      </c>
      <c r="S120" s="50">
        <f>'Base Fleet Plan'!S153+'Base Fleet Plan'!S166-S107</f>
        <v>835</v>
      </c>
      <c r="T120" s="50">
        <f>'Base Fleet Plan'!T153+'Base Fleet Plan'!T166-T107</f>
        <v>786</v>
      </c>
      <c r="U120" s="50">
        <f>'Base Fleet Plan'!U153+'Base Fleet Plan'!U166-U107</f>
        <v>738</v>
      </c>
      <c r="V120" s="50">
        <f>'Base Fleet Plan'!V153+'Base Fleet Plan'!V166-V107</f>
        <v>752</v>
      </c>
      <c r="W120" s="50">
        <f>'Base Fleet Plan'!W153+'Base Fleet Plan'!W166-W107</f>
        <v>699</v>
      </c>
      <c r="X120" s="50">
        <f>'Base Fleet Plan'!X153+'Base Fleet Plan'!X166-X107</f>
        <v>593</v>
      </c>
      <c r="Y120" s="50">
        <f>'Base Fleet Plan'!Y153+'Base Fleet Plan'!Y166-Y107</f>
        <v>486</v>
      </c>
      <c r="Z120" s="50">
        <f>'Base Fleet Plan'!Z153+'Base Fleet Plan'!Z166-Z107</f>
        <v>325</v>
      </c>
      <c r="AA120" s="50">
        <f>'Base Fleet Plan'!AA153+'Base Fleet Plan'!AA166-AA107</f>
        <v>162</v>
      </c>
      <c r="AB120" s="50">
        <f>'Base Fleet Plan'!AB153+'Base Fleet Plan'!AB166-AB107</f>
        <v>0</v>
      </c>
      <c r="AC120" s="50">
        <f>'Base Fleet Plan'!AC153+'Base Fleet Plan'!AC166-AC107</f>
        <v>0</v>
      </c>
      <c r="AD120" s="50">
        <f>'Base Fleet Plan'!AD153+'Base Fleet Plan'!AD166-AD107</f>
        <v>0</v>
      </c>
      <c r="AE120" s="50">
        <f>'Base Fleet Plan'!AE153+'Base Fleet Plan'!AE166-AE107</f>
        <v>0</v>
      </c>
      <c r="AF120" s="50">
        <f>'Base Fleet Plan'!AF153+'Base Fleet Plan'!AF166-AF107</f>
        <v>0</v>
      </c>
      <c r="AG120" s="50">
        <f>'Base Fleet Plan'!AG153+'Base Fleet Plan'!AG166-AG107</f>
        <v>0</v>
      </c>
      <c r="AH120" s="50">
        <f>'Base Fleet Plan'!AH153+'Base Fleet Plan'!AH166-AH107</f>
        <v>0</v>
      </c>
      <c r="AI120" s="50">
        <f>'Base Fleet Plan'!AI153+'Base Fleet Plan'!AI166-AI107</f>
        <v>0</v>
      </c>
      <c r="AJ120" s="50">
        <f>'Base Fleet Plan'!AJ153+'Base Fleet Plan'!AJ166-AJ107</f>
        <v>0</v>
      </c>
      <c r="AK120" s="50">
        <f>'Base Fleet Plan'!AK153+'Base Fleet Plan'!AK166-AK107</f>
        <v>0</v>
      </c>
      <c r="AL120" s="50">
        <f>'Base Fleet Plan'!AL153+'Base Fleet Plan'!AL166-AL107</f>
        <v>0</v>
      </c>
      <c r="AM120" s="50">
        <f>'Base Fleet Plan'!AM153+'Base Fleet Plan'!AM166-AM107</f>
        <v>0</v>
      </c>
      <c r="AN120" s="50">
        <f>'Base Fleet Plan'!AN153+'Base Fleet Plan'!AN166-AN107</f>
        <v>0</v>
      </c>
      <c r="AO120" s="50">
        <f>'Base Fleet Plan'!AO153+'Base Fleet Plan'!AO166-AO107</f>
        <v>0</v>
      </c>
      <c r="AP120" s="50">
        <f>'Base Fleet Plan'!AP153+'Base Fleet Plan'!AP166-AP107</f>
        <v>0</v>
      </c>
      <c r="AQ120" s="50">
        <f>'Base Fleet Plan'!AQ153+'Base Fleet Plan'!AQ166-AQ107</f>
        <v>0</v>
      </c>
      <c r="AR120" s="50">
        <f>'Base Fleet Plan'!AR153+'Base Fleet Plan'!AR166-AR107</f>
        <v>0</v>
      </c>
      <c r="AS120" s="50">
        <f>'Base Fleet Plan'!AS153+'Base Fleet Plan'!AS166-AS107</f>
        <v>0</v>
      </c>
      <c r="AT120" s="50">
        <f>'Base Fleet Plan'!AT153+'Base Fleet Plan'!AT166-AT107</f>
        <v>0</v>
      </c>
      <c r="AU120" s="50">
        <f>'Base Fleet Plan'!AU153+'Base Fleet Plan'!AU166-AU107</f>
        <v>0</v>
      </c>
      <c r="AV120" s="16"/>
    </row>
    <row r="121" spans="4:48">
      <c r="D121" s="1" t="s">
        <v>189</v>
      </c>
      <c r="F121" s="4" t="s">
        <v>169</v>
      </c>
      <c r="H121" s="17"/>
      <c r="I121" s="50">
        <f>'Base Fleet Plan'!I154+'Base Fleet Plan'!I167-I108</f>
        <v>887</v>
      </c>
      <c r="J121" s="50">
        <f>'Base Fleet Plan'!J154+'Base Fleet Plan'!J167-J108</f>
        <v>887</v>
      </c>
      <c r="K121" s="50">
        <f>'Base Fleet Plan'!K154+'Base Fleet Plan'!K167-K108</f>
        <v>887</v>
      </c>
      <c r="L121" s="50">
        <f>'Base Fleet Plan'!L154+'Base Fleet Plan'!L167-L108</f>
        <v>887</v>
      </c>
      <c r="M121" s="50">
        <f>'Base Fleet Plan'!M154+'Base Fleet Plan'!M167-M108</f>
        <v>977</v>
      </c>
      <c r="N121" s="50">
        <f>'Base Fleet Plan'!N154+'Base Fleet Plan'!N167-N108</f>
        <v>966</v>
      </c>
      <c r="O121" s="50">
        <f>'Base Fleet Plan'!O154+'Base Fleet Plan'!O167-O108</f>
        <v>968</v>
      </c>
      <c r="P121" s="50">
        <f>'Base Fleet Plan'!P154+'Base Fleet Plan'!P167-P108</f>
        <v>958</v>
      </c>
      <c r="Q121" s="50">
        <f>'Base Fleet Plan'!Q154+'Base Fleet Plan'!Q167-Q108</f>
        <v>931</v>
      </c>
      <c r="R121" s="50">
        <f>'Base Fleet Plan'!R154+'Base Fleet Plan'!R167-R108</f>
        <v>906</v>
      </c>
      <c r="S121" s="50">
        <f>'Base Fleet Plan'!S154+'Base Fleet Plan'!S167-S108</f>
        <v>883</v>
      </c>
      <c r="T121" s="50">
        <f>'Base Fleet Plan'!T154+'Base Fleet Plan'!T167-T108</f>
        <v>835</v>
      </c>
      <c r="U121" s="50">
        <f>'Base Fleet Plan'!U154+'Base Fleet Plan'!U167-U108</f>
        <v>786</v>
      </c>
      <c r="V121" s="50">
        <f>'Base Fleet Plan'!V154+'Base Fleet Plan'!V167-V108</f>
        <v>738</v>
      </c>
      <c r="W121" s="50">
        <f>'Base Fleet Plan'!W154+'Base Fleet Plan'!W167-W108</f>
        <v>752</v>
      </c>
      <c r="X121" s="50">
        <f>'Base Fleet Plan'!X154+'Base Fleet Plan'!X167-X108</f>
        <v>699</v>
      </c>
      <c r="Y121" s="50">
        <f>'Base Fleet Plan'!Y154+'Base Fleet Plan'!Y167-Y108</f>
        <v>593</v>
      </c>
      <c r="Z121" s="50">
        <f>'Base Fleet Plan'!Z154+'Base Fleet Plan'!Z167-Z108</f>
        <v>486</v>
      </c>
      <c r="AA121" s="50">
        <f>'Base Fleet Plan'!AA154+'Base Fleet Plan'!AA167-AA108</f>
        <v>325</v>
      </c>
      <c r="AB121" s="50">
        <f>'Base Fleet Plan'!AB154+'Base Fleet Plan'!AB167-AB108</f>
        <v>162</v>
      </c>
      <c r="AC121" s="50">
        <f>'Base Fleet Plan'!AC154+'Base Fleet Plan'!AC167-AC108</f>
        <v>0</v>
      </c>
      <c r="AD121" s="50">
        <f>'Base Fleet Plan'!AD154+'Base Fleet Plan'!AD167-AD108</f>
        <v>0</v>
      </c>
      <c r="AE121" s="50">
        <f>'Base Fleet Plan'!AE154+'Base Fleet Plan'!AE167-AE108</f>
        <v>0</v>
      </c>
      <c r="AF121" s="50">
        <f>'Base Fleet Plan'!AF154+'Base Fleet Plan'!AF167-AF108</f>
        <v>0</v>
      </c>
      <c r="AG121" s="50">
        <f>'Base Fleet Plan'!AG154+'Base Fleet Plan'!AG167-AG108</f>
        <v>0</v>
      </c>
      <c r="AH121" s="50">
        <f>'Base Fleet Plan'!AH154+'Base Fleet Plan'!AH167-AH108</f>
        <v>0</v>
      </c>
      <c r="AI121" s="50">
        <f>'Base Fleet Plan'!AI154+'Base Fleet Plan'!AI167-AI108</f>
        <v>0</v>
      </c>
      <c r="AJ121" s="50">
        <f>'Base Fleet Plan'!AJ154+'Base Fleet Plan'!AJ167-AJ108</f>
        <v>0</v>
      </c>
      <c r="AK121" s="50">
        <f>'Base Fleet Plan'!AK154+'Base Fleet Plan'!AK167-AK108</f>
        <v>0</v>
      </c>
      <c r="AL121" s="50">
        <f>'Base Fleet Plan'!AL154+'Base Fleet Plan'!AL167-AL108</f>
        <v>0</v>
      </c>
      <c r="AM121" s="50">
        <f>'Base Fleet Plan'!AM154+'Base Fleet Plan'!AM167-AM108</f>
        <v>0</v>
      </c>
      <c r="AN121" s="50">
        <f>'Base Fleet Plan'!AN154+'Base Fleet Plan'!AN167-AN108</f>
        <v>0</v>
      </c>
      <c r="AO121" s="50">
        <f>'Base Fleet Plan'!AO154+'Base Fleet Plan'!AO167-AO108</f>
        <v>0</v>
      </c>
      <c r="AP121" s="50">
        <f>'Base Fleet Plan'!AP154+'Base Fleet Plan'!AP167-AP108</f>
        <v>0</v>
      </c>
      <c r="AQ121" s="50">
        <f>'Base Fleet Plan'!AQ154+'Base Fleet Plan'!AQ167-AQ108</f>
        <v>0</v>
      </c>
      <c r="AR121" s="50">
        <f>'Base Fleet Plan'!AR154+'Base Fleet Plan'!AR167-AR108</f>
        <v>0</v>
      </c>
      <c r="AS121" s="50">
        <f>'Base Fleet Plan'!AS154+'Base Fleet Plan'!AS167-AS108</f>
        <v>0</v>
      </c>
      <c r="AT121" s="50">
        <f>'Base Fleet Plan'!AT154+'Base Fleet Plan'!AT167-AT108</f>
        <v>0</v>
      </c>
      <c r="AU121" s="50">
        <f>'Base Fleet Plan'!AU154+'Base Fleet Plan'!AU167-AU108</f>
        <v>0</v>
      </c>
      <c r="AV121" s="16"/>
    </row>
    <row r="122" spans="4:48">
      <c r="D122" s="1" t="s">
        <v>190</v>
      </c>
      <c r="F122" s="4" t="s">
        <v>169</v>
      </c>
      <c r="H122" s="17"/>
      <c r="I122" s="50">
        <f>'Base Fleet Plan'!I155+'Base Fleet Plan'!I168-I109</f>
        <v>887</v>
      </c>
      <c r="J122" s="50">
        <f>'Base Fleet Plan'!J155+'Base Fleet Plan'!J168-J109</f>
        <v>887</v>
      </c>
      <c r="K122" s="50">
        <f>'Base Fleet Plan'!K155+'Base Fleet Plan'!K168-K109</f>
        <v>887</v>
      </c>
      <c r="L122" s="50">
        <f>'Base Fleet Plan'!L155+'Base Fleet Plan'!L168-L109</f>
        <v>887</v>
      </c>
      <c r="M122" s="50">
        <f>'Base Fleet Plan'!M155+'Base Fleet Plan'!M168-M109</f>
        <v>887</v>
      </c>
      <c r="N122" s="50">
        <f>'Base Fleet Plan'!N155+'Base Fleet Plan'!N168-N109</f>
        <v>977</v>
      </c>
      <c r="O122" s="50">
        <f>'Base Fleet Plan'!O155+'Base Fleet Plan'!O168-O109</f>
        <v>966</v>
      </c>
      <c r="P122" s="50">
        <f>'Base Fleet Plan'!P155+'Base Fleet Plan'!P168-P109</f>
        <v>968</v>
      </c>
      <c r="Q122" s="50">
        <f>'Base Fleet Plan'!Q155+'Base Fleet Plan'!Q168-Q109</f>
        <v>958</v>
      </c>
      <c r="R122" s="50">
        <f>'Base Fleet Plan'!R155+'Base Fleet Plan'!R168-R109</f>
        <v>931</v>
      </c>
      <c r="S122" s="50">
        <f>'Base Fleet Plan'!S155+'Base Fleet Plan'!S168-S109</f>
        <v>906</v>
      </c>
      <c r="T122" s="50">
        <f>'Base Fleet Plan'!T155+'Base Fleet Plan'!T168-T109</f>
        <v>883</v>
      </c>
      <c r="U122" s="50">
        <f>'Base Fleet Plan'!U155+'Base Fleet Plan'!U168-U109</f>
        <v>835</v>
      </c>
      <c r="V122" s="50">
        <f>'Base Fleet Plan'!V155+'Base Fleet Plan'!V168-V109</f>
        <v>786</v>
      </c>
      <c r="W122" s="50">
        <f>'Base Fleet Plan'!W155+'Base Fleet Plan'!W168-W109</f>
        <v>738</v>
      </c>
      <c r="X122" s="50">
        <f>'Base Fleet Plan'!X155+'Base Fleet Plan'!X168-X109</f>
        <v>752</v>
      </c>
      <c r="Y122" s="50">
        <f>'Base Fleet Plan'!Y155+'Base Fleet Plan'!Y168-Y109</f>
        <v>699</v>
      </c>
      <c r="Z122" s="50">
        <f>'Base Fleet Plan'!Z155+'Base Fleet Plan'!Z168-Z109</f>
        <v>593</v>
      </c>
      <c r="AA122" s="50">
        <f>'Base Fleet Plan'!AA155+'Base Fleet Plan'!AA168-AA109</f>
        <v>486</v>
      </c>
      <c r="AB122" s="50">
        <f>'Base Fleet Plan'!AB155+'Base Fleet Plan'!AB168-AB109</f>
        <v>325</v>
      </c>
      <c r="AC122" s="50">
        <f>'Base Fleet Plan'!AC155+'Base Fleet Plan'!AC168-AC109</f>
        <v>162</v>
      </c>
      <c r="AD122" s="50">
        <f>'Base Fleet Plan'!AD155+'Base Fleet Plan'!AD168-AD109</f>
        <v>0</v>
      </c>
      <c r="AE122" s="50">
        <f>'Base Fleet Plan'!AE155+'Base Fleet Plan'!AE168-AE109</f>
        <v>0</v>
      </c>
      <c r="AF122" s="50">
        <f>'Base Fleet Plan'!AF155+'Base Fleet Plan'!AF168-AF109</f>
        <v>0</v>
      </c>
      <c r="AG122" s="50">
        <f>'Base Fleet Plan'!AG155+'Base Fleet Plan'!AG168-AG109</f>
        <v>0</v>
      </c>
      <c r="AH122" s="50">
        <f>'Base Fleet Plan'!AH155+'Base Fleet Plan'!AH168-AH109</f>
        <v>0</v>
      </c>
      <c r="AI122" s="50">
        <f>'Base Fleet Plan'!AI155+'Base Fleet Plan'!AI168-AI109</f>
        <v>0</v>
      </c>
      <c r="AJ122" s="50">
        <f>'Base Fleet Plan'!AJ155+'Base Fleet Plan'!AJ168-AJ109</f>
        <v>0</v>
      </c>
      <c r="AK122" s="50">
        <f>'Base Fleet Plan'!AK155+'Base Fleet Plan'!AK168-AK109</f>
        <v>0</v>
      </c>
      <c r="AL122" s="50">
        <f>'Base Fleet Plan'!AL155+'Base Fleet Plan'!AL168-AL109</f>
        <v>0</v>
      </c>
      <c r="AM122" s="50">
        <f>'Base Fleet Plan'!AM155+'Base Fleet Plan'!AM168-AM109</f>
        <v>0</v>
      </c>
      <c r="AN122" s="50">
        <f>'Base Fleet Plan'!AN155+'Base Fleet Plan'!AN168-AN109</f>
        <v>0</v>
      </c>
      <c r="AO122" s="50">
        <f>'Base Fleet Plan'!AO155+'Base Fleet Plan'!AO168-AO109</f>
        <v>0</v>
      </c>
      <c r="AP122" s="50">
        <f>'Base Fleet Plan'!AP155+'Base Fleet Plan'!AP168-AP109</f>
        <v>0</v>
      </c>
      <c r="AQ122" s="50">
        <f>'Base Fleet Plan'!AQ155+'Base Fleet Plan'!AQ168-AQ109</f>
        <v>0</v>
      </c>
      <c r="AR122" s="50">
        <f>'Base Fleet Plan'!AR155+'Base Fleet Plan'!AR168-AR109</f>
        <v>0</v>
      </c>
      <c r="AS122" s="50">
        <f>'Base Fleet Plan'!AS155+'Base Fleet Plan'!AS168-AS109</f>
        <v>0</v>
      </c>
      <c r="AT122" s="50">
        <f>'Base Fleet Plan'!AT155+'Base Fleet Plan'!AT168-AT109</f>
        <v>0</v>
      </c>
      <c r="AU122" s="50">
        <f>'Base Fleet Plan'!AU155+'Base Fleet Plan'!AU168-AU109</f>
        <v>0</v>
      </c>
      <c r="AV122" s="16"/>
    </row>
    <row r="123" spans="4:48">
      <c r="D123" s="1" t="s">
        <v>191</v>
      </c>
      <c r="F123" s="4" t="s">
        <v>169</v>
      </c>
      <c r="H123" s="17"/>
      <c r="I123" s="50">
        <f>'Base Fleet Plan'!I156+'Base Fleet Plan'!I169-I110</f>
        <v>887</v>
      </c>
      <c r="J123" s="50">
        <f>'Base Fleet Plan'!J156+'Base Fleet Plan'!J169-J110</f>
        <v>887</v>
      </c>
      <c r="K123" s="50">
        <f>'Base Fleet Plan'!K156+'Base Fleet Plan'!K169-K110</f>
        <v>887</v>
      </c>
      <c r="L123" s="50">
        <f>'Base Fleet Plan'!L156+'Base Fleet Plan'!L169-L110</f>
        <v>887</v>
      </c>
      <c r="M123" s="50">
        <f>'Base Fleet Plan'!M156+'Base Fleet Plan'!M169-M110</f>
        <v>887</v>
      </c>
      <c r="N123" s="50">
        <f>'Base Fleet Plan'!N156+'Base Fleet Plan'!N169-N110</f>
        <v>887</v>
      </c>
      <c r="O123" s="50">
        <f>'Base Fleet Plan'!O156+'Base Fleet Plan'!O169-O110</f>
        <v>977</v>
      </c>
      <c r="P123" s="50">
        <f>'Base Fleet Plan'!P156+'Base Fleet Plan'!P169-P110</f>
        <v>966</v>
      </c>
      <c r="Q123" s="50">
        <f>'Base Fleet Plan'!Q156+'Base Fleet Plan'!Q169-Q110</f>
        <v>968</v>
      </c>
      <c r="R123" s="50">
        <f>'Base Fleet Plan'!R156+'Base Fleet Plan'!R169-R110</f>
        <v>958</v>
      </c>
      <c r="S123" s="50">
        <f>'Base Fleet Plan'!S156+'Base Fleet Plan'!S169-S110</f>
        <v>931</v>
      </c>
      <c r="T123" s="50">
        <f>'Base Fleet Plan'!T156+'Base Fleet Plan'!T169-T110</f>
        <v>906</v>
      </c>
      <c r="U123" s="50">
        <f>'Base Fleet Plan'!U156+'Base Fleet Plan'!U169-U110</f>
        <v>883</v>
      </c>
      <c r="V123" s="50">
        <f>'Base Fleet Plan'!V156+'Base Fleet Plan'!V169-V110</f>
        <v>835</v>
      </c>
      <c r="W123" s="50">
        <f>'Base Fleet Plan'!W156+'Base Fleet Plan'!W169-W110</f>
        <v>786</v>
      </c>
      <c r="X123" s="50">
        <f>'Base Fleet Plan'!X156+'Base Fleet Plan'!X169-X110</f>
        <v>738</v>
      </c>
      <c r="Y123" s="50">
        <f>'Base Fleet Plan'!Y156+'Base Fleet Plan'!Y169-Y110</f>
        <v>752</v>
      </c>
      <c r="Z123" s="50">
        <f>'Base Fleet Plan'!Z156+'Base Fleet Plan'!Z169-Z110</f>
        <v>699</v>
      </c>
      <c r="AA123" s="50">
        <f>'Base Fleet Plan'!AA156+'Base Fleet Plan'!AA169-AA110</f>
        <v>593</v>
      </c>
      <c r="AB123" s="50">
        <f>'Base Fleet Plan'!AB156+'Base Fleet Plan'!AB169-AB110</f>
        <v>486</v>
      </c>
      <c r="AC123" s="50">
        <f>'Base Fleet Plan'!AC156+'Base Fleet Plan'!AC169-AC110</f>
        <v>325</v>
      </c>
      <c r="AD123" s="50">
        <f>'Base Fleet Plan'!AD156+'Base Fleet Plan'!AD169-AD110</f>
        <v>162</v>
      </c>
      <c r="AE123" s="50">
        <f>'Base Fleet Plan'!AE156+'Base Fleet Plan'!AE169-AE110</f>
        <v>0</v>
      </c>
      <c r="AF123" s="50">
        <f>'Base Fleet Plan'!AF156+'Base Fleet Plan'!AF169-AF110</f>
        <v>0</v>
      </c>
      <c r="AG123" s="50">
        <f>'Base Fleet Plan'!AG156+'Base Fleet Plan'!AG169-AG110</f>
        <v>0</v>
      </c>
      <c r="AH123" s="50">
        <f>'Base Fleet Plan'!AH156+'Base Fleet Plan'!AH169-AH110</f>
        <v>0</v>
      </c>
      <c r="AI123" s="50">
        <f>'Base Fleet Plan'!AI156+'Base Fleet Plan'!AI169-AI110</f>
        <v>0</v>
      </c>
      <c r="AJ123" s="50">
        <f>'Base Fleet Plan'!AJ156+'Base Fleet Plan'!AJ169-AJ110</f>
        <v>0</v>
      </c>
      <c r="AK123" s="50">
        <f>'Base Fleet Plan'!AK156+'Base Fleet Plan'!AK169-AK110</f>
        <v>0</v>
      </c>
      <c r="AL123" s="50">
        <f>'Base Fleet Plan'!AL156+'Base Fleet Plan'!AL169-AL110</f>
        <v>0</v>
      </c>
      <c r="AM123" s="50">
        <f>'Base Fleet Plan'!AM156+'Base Fleet Plan'!AM169-AM110</f>
        <v>0</v>
      </c>
      <c r="AN123" s="50">
        <f>'Base Fleet Plan'!AN156+'Base Fleet Plan'!AN169-AN110</f>
        <v>0</v>
      </c>
      <c r="AO123" s="50">
        <f>'Base Fleet Plan'!AO156+'Base Fleet Plan'!AO169-AO110</f>
        <v>0</v>
      </c>
      <c r="AP123" s="50">
        <f>'Base Fleet Plan'!AP156+'Base Fleet Plan'!AP169-AP110</f>
        <v>0</v>
      </c>
      <c r="AQ123" s="50">
        <f>'Base Fleet Plan'!AQ156+'Base Fleet Plan'!AQ169-AQ110</f>
        <v>0</v>
      </c>
      <c r="AR123" s="50">
        <f>'Base Fleet Plan'!AR156+'Base Fleet Plan'!AR169-AR110</f>
        <v>0</v>
      </c>
      <c r="AS123" s="50">
        <f>'Base Fleet Plan'!AS156+'Base Fleet Plan'!AS169-AS110</f>
        <v>0</v>
      </c>
      <c r="AT123" s="50">
        <f>'Base Fleet Plan'!AT156+'Base Fleet Plan'!AT169-AT110</f>
        <v>0</v>
      </c>
      <c r="AU123" s="50">
        <f>'Base Fleet Plan'!AU156+'Base Fleet Plan'!AU169-AU110</f>
        <v>0</v>
      </c>
      <c r="AV123" s="16"/>
    </row>
    <row r="124" spans="4:48">
      <c r="D124" s="1" t="s">
        <v>192</v>
      </c>
      <c r="F124" s="4" t="s">
        <v>169</v>
      </c>
      <c r="H124" s="17"/>
      <c r="I124" s="50">
        <f>'Base Fleet Plan'!I157+'Base Fleet Plan'!I170-I111</f>
        <v>887</v>
      </c>
      <c r="J124" s="50">
        <f>'Base Fleet Plan'!J157+'Base Fleet Plan'!J170-J111</f>
        <v>887</v>
      </c>
      <c r="K124" s="50">
        <f>'Base Fleet Plan'!K157+'Base Fleet Plan'!K170-K111</f>
        <v>887</v>
      </c>
      <c r="L124" s="50">
        <f>'Base Fleet Plan'!L157+'Base Fleet Plan'!L170-L111</f>
        <v>887</v>
      </c>
      <c r="M124" s="50">
        <f>'Base Fleet Plan'!M157+'Base Fleet Plan'!M170-M111</f>
        <v>887</v>
      </c>
      <c r="N124" s="50">
        <f>'Base Fleet Plan'!N157+'Base Fleet Plan'!N170-N111</f>
        <v>887</v>
      </c>
      <c r="O124" s="50">
        <f>'Base Fleet Plan'!O157+'Base Fleet Plan'!O170-O111</f>
        <v>887</v>
      </c>
      <c r="P124" s="50">
        <f>'Base Fleet Plan'!P157+'Base Fleet Plan'!P170-P111</f>
        <v>977</v>
      </c>
      <c r="Q124" s="50">
        <f>'Base Fleet Plan'!Q157+'Base Fleet Plan'!Q170-Q111</f>
        <v>966</v>
      </c>
      <c r="R124" s="50">
        <f>'Base Fleet Plan'!R157+'Base Fleet Plan'!R170-R111</f>
        <v>968</v>
      </c>
      <c r="S124" s="50">
        <f>'Base Fleet Plan'!S157+'Base Fleet Plan'!S170-S111</f>
        <v>958</v>
      </c>
      <c r="T124" s="50">
        <f>'Base Fleet Plan'!T157+'Base Fleet Plan'!T170-T111</f>
        <v>931</v>
      </c>
      <c r="U124" s="50">
        <f>'Base Fleet Plan'!U157+'Base Fleet Plan'!U170-U111</f>
        <v>906</v>
      </c>
      <c r="V124" s="50">
        <f>'Base Fleet Plan'!V157+'Base Fleet Plan'!V170-V111</f>
        <v>883</v>
      </c>
      <c r="W124" s="50">
        <f>'Base Fleet Plan'!W157+'Base Fleet Plan'!W170-W111</f>
        <v>835</v>
      </c>
      <c r="X124" s="50">
        <f>'Base Fleet Plan'!X157+'Base Fleet Plan'!X170-X111</f>
        <v>786</v>
      </c>
      <c r="Y124" s="50">
        <f>'Base Fleet Plan'!Y157+'Base Fleet Plan'!Y170-Y111</f>
        <v>738</v>
      </c>
      <c r="Z124" s="50">
        <f>'Base Fleet Plan'!Z157+'Base Fleet Plan'!Z170-Z111</f>
        <v>752</v>
      </c>
      <c r="AA124" s="50">
        <f>'Base Fleet Plan'!AA157+'Base Fleet Plan'!AA170-AA111</f>
        <v>699</v>
      </c>
      <c r="AB124" s="50">
        <f>'Base Fleet Plan'!AB157+'Base Fleet Plan'!AB170-AB111</f>
        <v>593</v>
      </c>
      <c r="AC124" s="50">
        <f>'Base Fleet Plan'!AC157+'Base Fleet Plan'!AC170-AC111</f>
        <v>486</v>
      </c>
      <c r="AD124" s="50">
        <f>'Base Fleet Plan'!AD157+'Base Fleet Plan'!AD170-AD111</f>
        <v>325</v>
      </c>
      <c r="AE124" s="50">
        <f>'Base Fleet Plan'!AE157+'Base Fleet Plan'!AE170-AE111</f>
        <v>162</v>
      </c>
      <c r="AF124" s="50">
        <f>'Base Fleet Plan'!AF157+'Base Fleet Plan'!AF170-AF111</f>
        <v>0</v>
      </c>
      <c r="AG124" s="50">
        <f>'Base Fleet Plan'!AG157+'Base Fleet Plan'!AG170-AG111</f>
        <v>0</v>
      </c>
      <c r="AH124" s="50">
        <f>'Base Fleet Plan'!AH157+'Base Fleet Plan'!AH170-AH111</f>
        <v>0</v>
      </c>
      <c r="AI124" s="50">
        <f>'Base Fleet Plan'!AI157+'Base Fleet Plan'!AI170-AI111</f>
        <v>0</v>
      </c>
      <c r="AJ124" s="50">
        <f>'Base Fleet Plan'!AJ157+'Base Fleet Plan'!AJ170-AJ111</f>
        <v>0</v>
      </c>
      <c r="AK124" s="50">
        <f>'Base Fleet Plan'!AK157+'Base Fleet Plan'!AK170-AK111</f>
        <v>0</v>
      </c>
      <c r="AL124" s="50">
        <f>'Base Fleet Plan'!AL157+'Base Fleet Plan'!AL170-AL111</f>
        <v>0</v>
      </c>
      <c r="AM124" s="50">
        <f>'Base Fleet Plan'!AM157+'Base Fleet Plan'!AM170-AM111</f>
        <v>0</v>
      </c>
      <c r="AN124" s="50">
        <f>'Base Fleet Plan'!AN157+'Base Fleet Plan'!AN170-AN111</f>
        <v>0</v>
      </c>
      <c r="AO124" s="50">
        <f>'Base Fleet Plan'!AO157+'Base Fleet Plan'!AO170-AO111</f>
        <v>0</v>
      </c>
      <c r="AP124" s="50">
        <f>'Base Fleet Plan'!AP157+'Base Fleet Plan'!AP170-AP111</f>
        <v>0</v>
      </c>
      <c r="AQ124" s="50">
        <f>'Base Fleet Plan'!AQ157+'Base Fleet Plan'!AQ170-AQ111</f>
        <v>0</v>
      </c>
      <c r="AR124" s="50">
        <f>'Base Fleet Plan'!AR157+'Base Fleet Plan'!AR170-AR111</f>
        <v>0</v>
      </c>
      <c r="AS124" s="50">
        <f>'Base Fleet Plan'!AS157+'Base Fleet Plan'!AS170-AS111</f>
        <v>0</v>
      </c>
      <c r="AT124" s="50">
        <f>'Base Fleet Plan'!AT157+'Base Fleet Plan'!AT170-AT111</f>
        <v>0</v>
      </c>
      <c r="AU124" s="50">
        <f>'Base Fleet Plan'!AU157+'Base Fleet Plan'!AU170-AU111</f>
        <v>0</v>
      </c>
      <c r="AV124" s="16"/>
    </row>
    <row r="125" spans="4:48">
      <c r="D125" s="1" t="s">
        <v>193</v>
      </c>
      <c r="F125" s="4" t="s">
        <v>169</v>
      </c>
      <c r="H125" s="17"/>
      <c r="I125" s="50">
        <f>'Base Fleet Plan'!I158+'Base Fleet Plan'!I171-I112</f>
        <v>887</v>
      </c>
      <c r="J125" s="50">
        <f>'Base Fleet Plan'!J158+'Base Fleet Plan'!J171-J112</f>
        <v>887</v>
      </c>
      <c r="K125" s="50">
        <f>'Base Fleet Plan'!K158+'Base Fleet Plan'!K171-K112</f>
        <v>887</v>
      </c>
      <c r="L125" s="50">
        <f>'Base Fleet Plan'!L158+'Base Fleet Plan'!L171-L112</f>
        <v>887</v>
      </c>
      <c r="M125" s="50">
        <f>'Base Fleet Plan'!M158+'Base Fleet Plan'!M171-M112</f>
        <v>887</v>
      </c>
      <c r="N125" s="50">
        <f>'Base Fleet Plan'!N158+'Base Fleet Plan'!N171-N112</f>
        <v>887</v>
      </c>
      <c r="O125" s="50">
        <f>'Base Fleet Plan'!O158+'Base Fleet Plan'!O171-O112</f>
        <v>887</v>
      </c>
      <c r="P125" s="50">
        <f>'Base Fleet Plan'!P158+'Base Fleet Plan'!P171-P112</f>
        <v>887</v>
      </c>
      <c r="Q125" s="50">
        <f>'Base Fleet Plan'!Q158+'Base Fleet Plan'!Q171-Q112</f>
        <v>977</v>
      </c>
      <c r="R125" s="50">
        <f>'Base Fleet Plan'!R158+'Base Fleet Plan'!R171-R112</f>
        <v>966</v>
      </c>
      <c r="S125" s="50">
        <f>'Base Fleet Plan'!S158+'Base Fleet Plan'!S171-S112</f>
        <v>968</v>
      </c>
      <c r="T125" s="50">
        <f>'Base Fleet Plan'!T158+'Base Fleet Plan'!T171-T112</f>
        <v>958</v>
      </c>
      <c r="U125" s="50">
        <f>'Base Fleet Plan'!U158+'Base Fleet Plan'!U171-U112</f>
        <v>931</v>
      </c>
      <c r="V125" s="50">
        <f>'Base Fleet Plan'!V158+'Base Fleet Plan'!V171-V112</f>
        <v>906</v>
      </c>
      <c r="W125" s="50">
        <f>'Base Fleet Plan'!W158+'Base Fleet Plan'!W171-W112</f>
        <v>883</v>
      </c>
      <c r="X125" s="50">
        <f>'Base Fleet Plan'!X158+'Base Fleet Plan'!X171-X112</f>
        <v>835</v>
      </c>
      <c r="Y125" s="50">
        <f>'Base Fleet Plan'!Y158+'Base Fleet Plan'!Y171-Y112</f>
        <v>786</v>
      </c>
      <c r="Z125" s="50">
        <f>'Base Fleet Plan'!Z158+'Base Fleet Plan'!Z171-Z112</f>
        <v>738</v>
      </c>
      <c r="AA125" s="50">
        <f>'Base Fleet Plan'!AA158+'Base Fleet Plan'!AA171-AA112</f>
        <v>752</v>
      </c>
      <c r="AB125" s="50">
        <f>'Base Fleet Plan'!AB158+'Base Fleet Plan'!AB171-AB112</f>
        <v>699</v>
      </c>
      <c r="AC125" s="50">
        <f>'Base Fleet Plan'!AC158+'Base Fleet Plan'!AC171-AC112</f>
        <v>593</v>
      </c>
      <c r="AD125" s="50">
        <f>'Base Fleet Plan'!AD158+'Base Fleet Plan'!AD171-AD112</f>
        <v>486</v>
      </c>
      <c r="AE125" s="50">
        <f>'Base Fleet Plan'!AE158+'Base Fleet Plan'!AE171-AE112</f>
        <v>325</v>
      </c>
      <c r="AF125" s="50">
        <f>'Base Fleet Plan'!AF158+'Base Fleet Plan'!AF171-AF112</f>
        <v>162</v>
      </c>
      <c r="AG125" s="50">
        <f>'Base Fleet Plan'!AG158+'Base Fleet Plan'!AG171-AG112</f>
        <v>0</v>
      </c>
      <c r="AH125" s="50">
        <f>'Base Fleet Plan'!AH158+'Base Fleet Plan'!AH171-AH112</f>
        <v>0</v>
      </c>
      <c r="AI125" s="50">
        <f>'Base Fleet Plan'!AI158+'Base Fleet Plan'!AI171-AI112</f>
        <v>0</v>
      </c>
      <c r="AJ125" s="50">
        <f>'Base Fleet Plan'!AJ158+'Base Fleet Plan'!AJ171-AJ112</f>
        <v>0</v>
      </c>
      <c r="AK125" s="50">
        <f>'Base Fleet Plan'!AK158+'Base Fleet Plan'!AK171-AK112</f>
        <v>0</v>
      </c>
      <c r="AL125" s="50">
        <f>'Base Fleet Plan'!AL158+'Base Fleet Plan'!AL171-AL112</f>
        <v>0</v>
      </c>
      <c r="AM125" s="50">
        <f>'Base Fleet Plan'!AM158+'Base Fleet Plan'!AM171-AM112</f>
        <v>0</v>
      </c>
      <c r="AN125" s="50">
        <f>'Base Fleet Plan'!AN158+'Base Fleet Plan'!AN171-AN112</f>
        <v>0</v>
      </c>
      <c r="AO125" s="50">
        <f>'Base Fleet Plan'!AO158+'Base Fleet Plan'!AO171-AO112</f>
        <v>0</v>
      </c>
      <c r="AP125" s="50">
        <f>'Base Fleet Plan'!AP158+'Base Fleet Plan'!AP171-AP112</f>
        <v>0</v>
      </c>
      <c r="AQ125" s="50">
        <f>'Base Fleet Plan'!AQ158+'Base Fleet Plan'!AQ171-AQ112</f>
        <v>0</v>
      </c>
      <c r="AR125" s="50">
        <f>'Base Fleet Plan'!AR158+'Base Fleet Plan'!AR171-AR112</f>
        <v>0</v>
      </c>
      <c r="AS125" s="50">
        <f>'Base Fleet Plan'!AS158+'Base Fleet Plan'!AS171-AS112</f>
        <v>0</v>
      </c>
      <c r="AT125" s="50">
        <f>'Base Fleet Plan'!AT158+'Base Fleet Plan'!AT171-AT112</f>
        <v>0</v>
      </c>
      <c r="AU125" s="50">
        <f>'Base Fleet Plan'!AU158+'Base Fleet Plan'!AU171-AU112</f>
        <v>0</v>
      </c>
      <c r="AV125" s="16"/>
    </row>
    <row r="126" spans="4:48">
      <c r="D126" s="1" t="s">
        <v>194</v>
      </c>
      <c r="F126" s="4" t="s">
        <v>169</v>
      </c>
      <c r="H126" s="17"/>
      <c r="I126" s="50">
        <f>'Base Fleet Plan'!I159+'Base Fleet Plan'!I172-I113</f>
        <v>887</v>
      </c>
      <c r="J126" s="50">
        <f>'Base Fleet Plan'!J159+'Base Fleet Plan'!J172-J113</f>
        <v>887</v>
      </c>
      <c r="K126" s="50">
        <f>'Base Fleet Plan'!K159+'Base Fleet Plan'!K172-K113</f>
        <v>887</v>
      </c>
      <c r="L126" s="50">
        <f>'Base Fleet Plan'!L159+'Base Fleet Plan'!L172-L113</f>
        <v>887</v>
      </c>
      <c r="M126" s="50">
        <f>'Base Fleet Plan'!M159+'Base Fleet Plan'!M172-M113</f>
        <v>887</v>
      </c>
      <c r="N126" s="50">
        <f>'Base Fleet Plan'!N159+'Base Fleet Plan'!N172-N113</f>
        <v>887</v>
      </c>
      <c r="O126" s="50">
        <f>'Base Fleet Plan'!O159+'Base Fleet Plan'!O172-O113</f>
        <v>887</v>
      </c>
      <c r="P126" s="50">
        <f>'Base Fleet Plan'!P159+'Base Fleet Plan'!P172-P113</f>
        <v>887</v>
      </c>
      <c r="Q126" s="50">
        <f>'Base Fleet Plan'!Q159+'Base Fleet Plan'!Q172-Q113</f>
        <v>887</v>
      </c>
      <c r="R126" s="50">
        <f>'Base Fleet Plan'!R159+'Base Fleet Plan'!R172-R113</f>
        <v>977</v>
      </c>
      <c r="S126" s="50">
        <f>'Base Fleet Plan'!S159+'Base Fleet Plan'!S172-S113</f>
        <v>966</v>
      </c>
      <c r="T126" s="50">
        <f>'Base Fleet Plan'!T159+'Base Fleet Plan'!T172-T113</f>
        <v>968</v>
      </c>
      <c r="U126" s="50">
        <f>'Base Fleet Plan'!U159+'Base Fleet Plan'!U172-U113</f>
        <v>958</v>
      </c>
      <c r="V126" s="50">
        <f>'Base Fleet Plan'!V159+'Base Fleet Plan'!V172-V113</f>
        <v>931</v>
      </c>
      <c r="W126" s="50">
        <f>'Base Fleet Plan'!W159+'Base Fleet Plan'!W172-W113</f>
        <v>906</v>
      </c>
      <c r="X126" s="50">
        <f>'Base Fleet Plan'!X159+'Base Fleet Plan'!X172-X113</f>
        <v>883</v>
      </c>
      <c r="Y126" s="50">
        <f>'Base Fleet Plan'!Y159+'Base Fleet Plan'!Y172-Y113</f>
        <v>835</v>
      </c>
      <c r="Z126" s="50">
        <f>'Base Fleet Plan'!Z159+'Base Fleet Plan'!Z172-Z113</f>
        <v>786</v>
      </c>
      <c r="AA126" s="50">
        <f>'Base Fleet Plan'!AA159+'Base Fleet Plan'!AA172-AA113</f>
        <v>738</v>
      </c>
      <c r="AB126" s="50">
        <f>'Base Fleet Plan'!AB159+'Base Fleet Plan'!AB172-AB113</f>
        <v>752</v>
      </c>
      <c r="AC126" s="50">
        <f>'Base Fleet Plan'!AC159+'Base Fleet Plan'!AC172-AC113</f>
        <v>699</v>
      </c>
      <c r="AD126" s="50">
        <f>'Base Fleet Plan'!AD159+'Base Fleet Plan'!AD172-AD113</f>
        <v>593</v>
      </c>
      <c r="AE126" s="50">
        <f>'Base Fleet Plan'!AE159+'Base Fleet Plan'!AE172-AE113</f>
        <v>486</v>
      </c>
      <c r="AF126" s="50">
        <f>'Base Fleet Plan'!AF159+'Base Fleet Plan'!AF172-AF113</f>
        <v>325</v>
      </c>
      <c r="AG126" s="50">
        <f>'Base Fleet Plan'!AG159+'Base Fleet Plan'!AG172-AG113</f>
        <v>162</v>
      </c>
      <c r="AH126" s="50">
        <f>'Base Fleet Plan'!AH159+'Base Fleet Plan'!AH172-AH113</f>
        <v>0</v>
      </c>
      <c r="AI126" s="50">
        <f>'Base Fleet Plan'!AI159+'Base Fleet Plan'!AI172-AI113</f>
        <v>0</v>
      </c>
      <c r="AJ126" s="50">
        <f>'Base Fleet Plan'!AJ159+'Base Fleet Plan'!AJ172-AJ113</f>
        <v>0</v>
      </c>
      <c r="AK126" s="50">
        <f>'Base Fleet Plan'!AK159+'Base Fleet Plan'!AK172-AK113</f>
        <v>0</v>
      </c>
      <c r="AL126" s="50">
        <f>'Base Fleet Plan'!AL159+'Base Fleet Plan'!AL172-AL113</f>
        <v>0</v>
      </c>
      <c r="AM126" s="50">
        <f>'Base Fleet Plan'!AM159+'Base Fleet Plan'!AM172-AM113</f>
        <v>0</v>
      </c>
      <c r="AN126" s="50">
        <f>'Base Fleet Plan'!AN159+'Base Fleet Plan'!AN172-AN113</f>
        <v>0</v>
      </c>
      <c r="AO126" s="50">
        <f>'Base Fleet Plan'!AO159+'Base Fleet Plan'!AO172-AO113</f>
        <v>0</v>
      </c>
      <c r="AP126" s="50">
        <f>'Base Fleet Plan'!AP159+'Base Fleet Plan'!AP172-AP113</f>
        <v>0</v>
      </c>
      <c r="AQ126" s="50">
        <f>'Base Fleet Plan'!AQ159+'Base Fleet Plan'!AQ172-AQ113</f>
        <v>0</v>
      </c>
      <c r="AR126" s="50">
        <f>'Base Fleet Plan'!AR159+'Base Fleet Plan'!AR172-AR113</f>
        <v>0</v>
      </c>
      <c r="AS126" s="50">
        <f>'Base Fleet Plan'!AS159+'Base Fleet Plan'!AS172-AS113</f>
        <v>0</v>
      </c>
      <c r="AT126" s="50">
        <f>'Base Fleet Plan'!AT159+'Base Fleet Plan'!AT172-AT113</f>
        <v>0</v>
      </c>
      <c r="AU126" s="50">
        <f>'Base Fleet Plan'!AU159+'Base Fleet Plan'!AU172-AU113</f>
        <v>0</v>
      </c>
      <c r="AV126" s="16"/>
    </row>
    <row r="127" spans="4:48">
      <c r="D127" s="1" t="s">
        <v>195</v>
      </c>
      <c r="F127" s="4" t="s">
        <v>169</v>
      </c>
      <c r="H127" s="17"/>
      <c r="I127" s="50">
        <f>'Base Fleet Plan'!I160+'Base Fleet Plan'!I173-I114</f>
        <v>888</v>
      </c>
      <c r="J127" s="50">
        <f>'Base Fleet Plan'!J160+'Base Fleet Plan'!J173-J114</f>
        <v>887</v>
      </c>
      <c r="K127" s="50">
        <f>'Base Fleet Plan'!K160+'Base Fleet Plan'!K173-K114</f>
        <v>887</v>
      </c>
      <c r="L127" s="50">
        <f>'Base Fleet Plan'!L160+'Base Fleet Plan'!L173-L114</f>
        <v>887</v>
      </c>
      <c r="M127" s="50">
        <f>'Base Fleet Plan'!M160+'Base Fleet Plan'!M173-M114</f>
        <v>887</v>
      </c>
      <c r="N127" s="50">
        <f>'Base Fleet Plan'!N160+'Base Fleet Plan'!N173-N114</f>
        <v>887</v>
      </c>
      <c r="O127" s="50">
        <f>'Base Fleet Plan'!O160+'Base Fleet Plan'!O173-O114</f>
        <v>887</v>
      </c>
      <c r="P127" s="50">
        <f>'Base Fleet Plan'!P160+'Base Fleet Plan'!P173-P114</f>
        <v>887</v>
      </c>
      <c r="Q127" s="50">
        <f>'Base Fleet Plan'!Q160+'Base Fleet Plan'!Q173-Q114</f>
        <v>887</v>
      </c>
      <c r="R127" s="50">
        <f>'Base Fleet Plan'!R160+'Base Fleet Plan'!R173-R114</f>
        <v>887</v>
      </c>
      <c r="S127" s="50">
        <f>'Base Fleet Plan'!S160+'Base Fleet Plan'!S173-S114</f>
        <v>977</v>
      </c>
      <c r="T127" s="50">
        <f>'Base Fleet Plan'!T160+'Base Fleet Plan'!T173-T114</f>
        <v>966</v>
      </c>
      <c r="U127" s="50">
        <f>'Base Fleet Plan'!U160+'Base Fleet Plan'!U173-U114</f>
        <v>968</v>
      </c>
      <c r="V127" s="50">
        <f>'Base Fleet Plan'!V160+'Base Fleet Plan'!V173-V114</f>
        <v>958</v>
      </c>
      <c r="W127" s="50">
        <f>'Base Fleet Plan'!W160+'Base Fleet Plan'!W173-W114</f>
        <v>931</v>
      </c>
      <c r="X127" s="50">
        <f>'Base Fleet Plan'!X160+'Base Fleet Plan'!X173-X114</f>
        <v>906</v>
      </c>
      <c r="Y127" s="50">
        <f>'Base Fleet Plan'!Y160+'Base Fleet Plan'!Y173-Y114</f>
        <v>883</v>
      </c>
      <c r="Z127" s="50">
        <f>'Base Fleet Plan'!Z160+'Base Fleet Plan'!Z173-Z114</f>
        <v>835</v>
      </c>
      <c r="AA127" s="50">
        <f>'Base Fleet Plan'!AA160+'Base Fleet Plan'!AA173-AA114</f>
        <v>786</v>
      </c>
      <c r="AB127" s="50">
        <f>'Base Fleet Plan'!AB160+'Base Fleet Plan'!AB173-AB114</f>
        <v>738</v>
      </c>
      <c r="AC127" s="50">
        <f>'Base Fleet Plan'!AC160+'Base Fleet Plan'!AC173-AC114</f>
        <v>752</v>
      </c>
      <c r="AD127" s="50">
        <f>'Base Fleet Plan'!AD160+'Base Fleet Plan'!AD173-AD114</f>
        <v>699</v>
      </c>
      <c r="AE127" s="50">
        <f>'Base Fleet Plan'!AE160+'Base Fleet Plan'!AE173-AE114</f>
        <v>593</v>
      </c>
      <c r="AF127" s="50">
        <f>'Base Fleet Plan'!AF160+'Base Fleet Plan'!AF173-AF114</f>
        <v>486</v>
      </c>
      <c r="AG127" s="50">
        <f>'Base Fleet Plan'!AG160+'Base Fleet Plan'!AG173-AG114</f>
        <v>325</v>
      </c>
      <c r="AH127" s="50">
        <f>'Base Fleet Plan'!AH160+'Base Fleet Plan'!AH173-AH114</f>
        <v>162</v>
      </c>
      <c r="AI127" s="50">
        <f>'Base Fleet Plan'!AI160+'Base Fleet Plan'!AI173-AI114</f>
        <v>0</v>
      </c>
      <c r="AJ127" s="50">
        <f>'Base Fleet Plan'!AJ160+'Base Fleet Plan'!AJ173-AJ114</f>
        <v>0</v>
      </c>
      <c r="AK127" s="50">
        <f>'Base Fleet Plan'!AK160+'Base Fleet Plan'!AK173-AK114</f>
        <v>0</v>
      </c>
      <c r="AL127" s="50">
        <f>'Base Fleet Plan'!AL160+'Base Fleet Plan'!AL173-AL114</f>
        <v>0</v>
      </c>
      <c r="AM127" s="50">
        <f>'Base Fleet Plan'!AM160+'Base Fleet Plan'!AM173-AM114</f>
        <v>0</v>
      </c>
      <c r="AN127" s="50">
        <f>'Base Fleet Plan'!AN160+'Base Fleet Plan'!AN173-AN114</f>
        <v>0</v>
      </c>
      <c r="AO127" s="50">
        <f>'Base Fleet Plan'!AO160+'Base Fleet Plan'!AO173-AO114</f>
        <v>0</v>
      </c>
      <c r="AP127" s="50">
        <f>'Base Fleet Plan'!AP160+'Base Fleet Plan'!AP173-AP114</f>
        <v>0</v>
      </c>
      <c r="AQ127" s="50">
        <f>'Base Fleet Plan'!AQ160+'Base Fleet Plan'!AQ173-AQ114</f>
        <v>0</v>
      </c>
      <c r="AR127" s="50">
        <f>'Base Fleet Plan'!AR160+'Base Fleet Plan'!AR173-AR114</f>
        <v>0</v>
      </c>
      <c r="AS127" s="50">
        <f>'Base Fleet Plan'!AS160+'Base Fleet Plan'!AS173-AS114</f>
        <v>0</v>
      </c>
      <c r="AT127" s="50">
        <f>'Base Fleet Plan'!AT160+'Base Fleet Plan'!AT173-AT114</f>
        <v>0</v>
      </c>
      <c r="AU127" s="50">
        <f>'Base Fleet Plan'!AU160+'Base Fleet Plan'!AU173-AU114</f>
        <v>0</v>
      </c>
      <c r="AV127" s="16"/>
    </row>
    <row r="128" spans="4:48">
      <c r="H128" s="1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6"/>
    </row>
    <row r="129" spans="4:48">
      <c r="D129" s="1" t="s">
        <v>196</v>
      </c>
      <c r="F129" s="65" t="s">
        <v>169</v>
      </c>
      <c r="H129" s="17"/>
      <c r="I129" s="50">
        <f>SUM(I118:I127)</f>
        <v>8871</v>
      </c>
      <c r="J129" s="50">
        <f t="shared" ref="J129:AU129" si="35">SUM(J118:J127)</f>
        <v>8960</v>
      </c>
      <c r="K129" s="50">
        <f t="shared" si="35"/>
        <v>9039</v>
      </c>
      <c r="L129" s="50">
        <f t="shared" si="35"/>
        <v>9120</v>
      </c>
      <c r="M129" s="50">
        <f t="shared" si="35"/>
        <v>9191</v>
      </c>
      <c r="N129" s="50">
        <f t="shared" si="35"/>
        <v>9235</v>
      </c>
      <c r="O129" s="50">
        <f t="shared" si="35"/>
        <v>9254</v>
      </c>
      <c r="P129" s="50">
        <f t="shared" si="35"/>
        <v>9250</v>
      </c>
      <c r="Q129" s="50">
        <f t="shared" si="35"/>
        <v>9198</v>
      </c>
      <c r="R129" s="50">
        <f t="shared" si="35"/>
        <v>9097</v>
      </c>
      <c r="S129" s="50">
        <f t="shared" si="35"/>
        <v>8948</v>
      </c>
      <c r="T129" s="50">
        <f t="shared" si="35"/>
        <v>8723</v>
      </c>
      <c r="U129" s="50">
        <f t="shared" si="35"/>
        <v>8456</v>
      </c>
      <c r="V129" s="50">
        <f t="shared" si="35"/>
        <v>8081</v>
      </c>
      <c r="W129" s="50">
        <f t="shared" si="35"/>
        <v>7609</v>
      </c>
      <c r="X129" s="50">
        <f t="shared" si="35"/>
        <v>7003</v>
      </c>
      <c r="Y129" s="50">
        <f t="shared" si="35"/>
        <v>6259</v>
      </c>
      <c r="Z129" s="50">
        <f t="shared" si="35"/>
        <v>5376</v>
      </c>
      <c r="AA129" s="50">
        <f t="shared" si="35"/>
        <v>4541</v>
      </c>
      <c r="AB129" s="50">
        <f t="shared" si="35"/>
        <v>3755</v>
      </c>
      <c r="AC129" s="50">
        <f t="shared" si="35"/>
        <v>3017</v>
      </c>
      <c r="AD129" s="50">
        <f t="shared" si="35"/>
        <v>2265</v>
      </c>
      <c r="AE129" s="50">
        <f t="shared" si="35"/>
        <v>1566</v>
      </c>
      <c r="AF129" s="50">
        <f t="shared" si="35"/>
        <v>973</v>
      </c>
      <c r="AG129" s="50">
        <f t="shared" si="35"/>
        <v>487</v>
      </c>
      <c r="AH129" s="50">
        <f t="shared" si="35"/>
        <v>162</v>
      </c>
      <c r="AI129" s="50">
        <f t="shared" si="35"/>
        <v>0</v>
      </c>
      <c r="AJ129" s="50">
        <f t="shared" si="35"/>
        <v>0</v>
      </c>
      <c r="AK129" s="50">
        <f t="shared" si="35"/>
        <v>0</v>
      </c>
      <c r="AL129" s="50">
        <f t="shared" si="35"/>
        <v>0</v>
      </c>
      <c r="AM129" s="50">
        <f t="shared" si="35"/>
        <v>0</v>
      </c>
      <c r="AN129" s="50">
        <f t="shared" si="35"/>
        <v>0</v>
      </c>
      <c r="AO129" s="50">
        <f t="shared" si="35"/>
        <v>0</v>
      </c>
      <c r="AP129" s="50">
        <f t="shared" si="35"/>
        <v>0</v>
      </c>
      <c r="AQ129" s="50">
        <f t="shared" si="35"/>
        <v>0</v>
      </c>
      <c r="AR129" s="50">
        <f t="shared" si="35"/>
        <v>0</v>
      </c>
      <c r="AS129" s="50">
        <f t="shared" si="35"/>
        <v>0</v>
      </c>
      <c r="AT129" s="50">
        <f t="shared" si="35"/>
        <v>0</v>
      </c>
      <c r="AU129" s="50">
        <f t="shared" si="35"/>
        <v>0</v>
      </c>
      <c r="AV129" s="16"/>
    </row>
    <row r="130" spans="4:48">
      <c r="H130" s="17"/>
      <c r="AV130" s="16"/>
    </row>
    <row r="131" spans="4:48">
      <c r="D131" s="58" t="s">
        <v>80</v>
      </c>
      <c r="E131" s="57"/>
      <c r="F131" s="59" t="s">
        <v>150</v>
      </c>
      <c r="H131" s="17"/>
      <c r="AV131" s="16"/>
    </row>
    <row r="132" spans="4:48">
      <c r="D132" s="6"/>
      <c r="E132" s="53"/>
      <c r="F132" s="35"/>
      <c r="H132" s="17"/>
      <c r="AV132" s="16"/>
    </row>
    <row r="133" spans="4:48">
      <c r="D133" s="1" t="s">
        <v>293</v>
      </c>
      <c r="E133" s="1"/>
      <c r="F133" s="4" t="s">
        <v>169</v>
      </c>
      <c r="H133" s="17"/>
      <c r="I133" s="50">
        <f>ROUND(I$9*'Base Fleet Plan'!I$211,0)</f>
        <v>0</v>
      </c>
      <c r="J133" s="50">
        <f>ROUND(J$9*'Base Fleet Plan'!J$211,0)</f>
        <v>0</v>
      </c>
      <c r="K133" s="50">
        <f>ROUND(K$9*'Base Fleet Plan'!K$211,0)</f>
        <v>12</v>
      </c>
      <c r="L133" s="50">
        <f>ROUND(L$9*'Base Fleet Plan'!L$211,0)</f>
        <v>12</v>
      </c>
      <c r="M133" s="50">
        <f>ROUND(M$9*'Base Fleet Plan'!M$211,0)</f>
        <v>24</v>
      </c>
      <c r="N133" s="50">
        <f>ROUND(N$9*'Base Fleet Plan'!N$211,0)</f>
        <v>59</v>
      </c>
      <c r="O133" s="50">
        <f>ROUND(O$9*'Base Fleet Plan'!O$211,0)</f>
        <v>89</v>
      </c>
      <c r="P133" s="50">
        <f>ROUND(P$9*'Base Fleet Plan'!P$211,0)</f>
        <v>119</v>
      </c>
      <c r="Q133" s="50">
        <f>ROUND(Q$9*'Base Fleet Plan'!Q$211,0)</f>
        <v>178</v>
      </c>
      <c r="R133" s="50">
        <f>ROUND(R$9*'Base Fleet Plan'!R$211,0)</f>
        <v>238</v>
      </c>
      <c r="S133" s="50">
        <f>ROUND(S$9*'Base Fleet Plan'!S$211,0)</f>
        <v>297</v>
      </c>
      <c r="T133" s="50">
        <f>ROUND(T$9*'Base Fleet Plan'!T$211,0)</f>
        <v>390</v>
      </c>
      <c r="U133" s="50">
        <f>ROUND(U$9*'Base Fleet Plan'!U$211,0)</f>
        <v>455</v>
      </c>
      <c r="V133" s="50">
        <f>ROUND(V$9*'Base Fleet Plan'!V$211,0)</f>
        <v>586</v>
      </c>
      <c r="W133" s="50">
        <f>ROUND(W$9*'Base Fleet Plan'!W$211,0)</f>
        <v>718</v>
      </c>
      <c r="X133" s="50">
        <f>ROUND(X$9*'Base Fleet Plan'!X$211,0)</f>
        <v>914</v>
      </c>
      <c r="Y133" s="50">
        <f>ROUND(Y$9*'Base Fleet Plan'!Y$211,0)</f>
        <v>1114</v>
      </c>
      <c r="Z133" s="50">
        <f>ROUND(Z$9*'Base Fleet Plan'!Z$211,0)</f>
        <v>1311</v>
      </c>
      <c r="AA133" s="50">
        <f>ROUND(AA$9*'Base Fleet Plan'!AA$211,0)</f>
        <v>1314</v>
      </c>
      <c r="AB133" s="50">
        <f>ROUND(AB$9*'Base Fleet Plan'!AB$211,0)</f>
        <v>1317</v>
      </c>
      <c r="AC133" s="50">
        <f>ROUND(AC$9*'Base Fleet Plan'!AC$211,0)</f>
        <v>1318</v>
      </c>
      <c r="AD133" s="50">
        <f>ROUND(AD$9*'Base Fleet Plan'!AD$211,0)</f>
        <v>1431</v>
      </c>
      <c r="AE133" s="50">
        <f>ROUND(AE$9*'Base Fleet Plan'!AE$211,0)</f>
        <v>1431</v>
      </c>
      <c r="AF133" s="50">
        <f>ROUND(AF$9*'Base Fleet Plan'!AF$211,0)</f>
        <v>1436</v>
      </c>
      <c r="AG133" s="50">
        <f>ROUND(AG$9*'Base Fleet Plan'!AG$211,0)</f>
        <v>1439</v>
      </c>
      <c r="AH133" s="50">
        <f>ROUND(AH$9*'Base Fleet Plan'!AH$211,0)</f>
        <v>1442</v>
      </c>
      <c r="AI133" s="50">
        <f>ROUND(AI$9*'Base Fleet Plan'!AI$211,0)</f>
        <v>1448</v>
      </c>
      <c r="AJ133" s="50">
        <f>ROUND(AJ$9*'Base Fleet Plan'!AJ$211,0)</f>
        <v>1450</v>
      </c>
      <c r="AK133" s="50">
        <f>ROUND(AK$9*'Base Fleet Plan'!AK$211,0)</f>
        <v>1454</v>
      </c>
      <c r="AL133" s="50">
        <f>ROUND(AL$9*'Base Fleet Plan'!AL$211,0)</f>
        <v>1459</v>
      </c>
      <c r="AM133" s="50">
        <f>ROUND(AM$9*'Base Fleet Plan'!AM$211,0)</f>
        <v>1461</v>
      </c>
      <c r="AN133" s="50">
        <f>ROUND(AN$9*'Base Fleet Plan'!AN$211,0)</f>
        <v>1575</v>
      </c>
      <c r="AO133" s="50">
        <f>ROUND(AO$9*'Base Fleet Plan'!AO$211,0)</f>
        <v>1577</v>
      </c>
      <c r="AP133" s="50">
        <f>ROUND(AP$9*'Base Fleet Plan'!AP$211,0)</f>
        <v>1584</v>
      </c>
      <c r="AQ133" s="50">
        <f>ROUND(AQ$9*'Base Fleet Plan'!AQ$211,0)</f>
        <v>1588</v>
      </c>
      <c r="AR133" s="50">
        <f>ROUND(AR$9*'Base Fleet Plan'!AR$211,0)</f>
        <v>1592</v>
      </c>
      <c r="AS133" s="50">
        <f>ROUND(AS$9*'Base Fleet Plan'!AS$211,0)</f>
        <v>1600</v>
      </c>
      <c r="AT133" s="50">
        <f>ROUND(AT$9*'Base Fleet Plan'!AT$211,0)</f>
        <v>1603</v>
      </c>
      <c r="AU133" s="50">
        <f>ROUND(AU$9*'Base Fleet Plan'!AU$211,0)</f>
        <v>1609</v>
      </c>
      <c r="AV133" s="16"/>
    </row>
    <row r="134" spans="4:48">
      <c r="D134" s="6"/>
      <c r="E134" s="53"/>
      <c r="F134" s="35"/>
      <c r="H134" s="17"/>
      <c r="AV134" s="16"/>
    </row>
    <row r="135" spans="4:48">
      <c r="D135" s="1" t="s">
        <v>294</v>
      </c>
      <c r="E135" s="1"/>
      <c r="F135" s="4" t="s">
        <v>169</v>
      </c>
      <c r="H135" s="17"/>
      <c r="I135" s="63">
        <f>I133+H144</f>
        <v>0</v>
      </c>
      <c r="J135" s="50">
        <f>J133</f>
        <v>0</v>
      </c>
      <c r="K135" s="50">
        <f t="shared" ref="K135:AU135" si="36">K133</f>
        <v>12</v>
      </c>
      <c r="L135" s="50">
        <f t="shared" si="36"/>
        <v>12</v>
      </c>
      <c r="M135" s="50">
        <f t="shared" si="36"/>
        <v>24</v>
      </c>
      <c r="N135" s="50">
        <f t="shared" si="36"/>
        <v>59</v>
      </c>
      <c r="O135" s="50">
        <f t="shared" si="36"/>
        <v>89</v>
      </c>
      <c r="P135" s="50">
        <f t="shared" si="36"/>
        <v>119</v>
      </c>
      <c r="Q135" s="50">
        <f t="shared" si="36"/>
        <v>178</v>
      </c>
      <c r="R135" s="50">
        <f t="shared" si="36"/>
        <v>238</v>
      </c>
      <c r="S135" s="50">
        <f t="shared" si="36"/>
        <v>297</v>
      </c>
      <c r="T135" s="50">
        <f t="shared" si="36"/>
        <v>390</v>
      </c>
      <c r="U135" s="50">
        <f t="shared" si="36"/>
        <v>455</v>
      </c>
      <c r="V135" s="50">
        <f t="shared" si="36"/>
        <v>586</v>
      </c>
      <c r="W135" s="50">
        <f t="shared" si="36"/>
        <v>718</v>
      </c>
      <c r="X135" s="50">
        <f t="shared" si="36"/>
        <v>914</v>
      </c>
      <c r="Y135" s="50">
        <f t="shared" si="36"/>
        <v>1114</v>
      </c>
      <c r="Z135" s="50">
        <f t="shared" si="36"/>
        <v>1311</v>
      </c>
      <c r="AA135" s="50">
        <f t="shared" si="36"/>
        <v>1314</v>
      </c>
      <c r="AB135" s="50">
        <f t="shared" si="36"/>
        <v>1317</v>
      </c>
      <c r="AC135" s="50">
        <f t="shared" si="36"/>
        <v>1318</v>
      </c>
      <c r="AD135" s="50">
        <f t="shared" si="36"/>
        <v>1431</v>
      </c>
      <c r="AE135" s="50">
        <f t="shared" si="36"/>
        <v>1431</v>
      </c>
      <c r="AF135" s="50">
        <f t="shared" si="36"/>
        <v>1436</v>
      </c>
      <c r="AG135" s="50">
        <f t="shared" si="36"/>
        <v>1439</v>
      </c>
      <c r="AH135" s="50">
        <f t="shared" si="36"/>
        <v>1442</v>
      </c>
      <c r="AI135" s="50">
        <f t="shared" si="36"/>
        <v>1448</v>
      </c>
      <c r="AJ135" s="50">
        <f t="shared" si="36"/>
        <v>1450</v>
      </c>
      <c r="AK135" s="50">
        <f t="shared" si="36"/>
        <v>1454</v>
      </c>
      <c r="AL135" s="50">
        <f t="shared" si="36"/>
        <v>1459</v>
      </c>
      <c r="AM135" s="50">
        <f t="shared" si="36"/>
        <v>1461</v>
      </c>
      <c r="AN135" s="50">
        <f t="shared" si="36"/>
        <v>1575</v>
      </c>
      <c r="AO135" s="50">
        <f t="shared" si="36"/>
        <v>1577</v>
      </c>
      <c r="AP135" s="50">
        <f t="shared" si="36"/>
        <v>1584</v>
      </c>
      <c r="AQ135" s="50">
        <f t="shared" si="36"/>
        <v>1588</v>
      </c>
      <c r="AR135" s="50">
        <f t="shared" si="36"/>
        <v>1592</v>
      </c>
      <c r="AS135" s="50">
        <f t="shared" si="36"/>
        <v>1600</v>
      </c>
      <c r="AT135" s="50">
        <f t="shared" si="36"/>
        <v>1603</v>
      </c>
      <c r="AU135" s="50">
        <f t="shared" si="36"/>
        <v>1609</v>
      </c>
      <c r="AV135" s="16"/>
    </row>
    <row r="136" spans="4:48">
      <c r="D136" s="1" t="s">
        <v>295</v>
      </c>
      <c r="E136" s="1"/>
      <c r="F136" s="4" t="s">
        <v>169</v>
      </c>
      <c r="H136" s="17"/>
      <c r="I136" s="63">
        <v>0</v>
      </c>
      <c r="J136" s="50">
        <f>I135</f>
        <v>0</v>
      </c>
      <c r="K136" s="50">
        <f t="shared" ref="K136:Z144" si="37">J135</f>
        <v>0</v>
      </c>
      <c r="L136" s="50">
        <f t="shared" si="37"/>
        <v>12</v>
      </c>
      <c r="M136" s="50">
        <f t="shared" si="37"/>
        <v>12</v>
      </c>
      <c r="N136" s="50">
        <f t="shared" si="37"/>
        <v>24</v>
      </c>
      <c r="O136" s="50">
        <f t="shared" si="37"/>
        <v>59</v>
      </c>
      <c r="P136" s="50">
        <f t="shared" si="37"/>
        <v>89</v>
      </c>
      <c r="Q136" s="50">
        <f t="shared" si="37"/>
        <v>119</v>
      </c>
      <c r="R136" s="50">
        <f t="shared" si="37"/>
        <v>178</v>
      </c>
      <c r="S136" s="50">
        <f t="shared" si="37"/>
        <v>238</v>
      </c>
      <c r="T136" s="50">
        <f t="shared" si="37"/>
        <v>297</v>
      </c>
      <c r="U136" s="50">
        <f t="shared" si="37"/>
        <v>390</v>
      </c>
      <c r="V136" s="50">
        <f t="shared" si="37"/>
        <v>455</v>
      </c>
      <c r="W136" s="50">
        <f t="shared" si="37"/>
        <v>586</v>
      </c>
      <c r="X136" s="50">
        <f t="shared" si="37"/>
        <v>718</v>
      </c>
      <c r="Y136" s="50">
        <f t="shared" si="37"/>
        <v>914</v>
      </c>
      <c r="Z136" s="50">
        <f t="shared" si="37"/>
        <v>1114</v>
      </c>
      <c r="AA136" s="50">
        <f t="shared" ref="AA136:AP144" si="38">Z135</f>
        <v>1311</v>
      </c>
      <c r="AB136" s="50">
        <f t="shared" si="38"/>
        <v>1314</v>
      </c>
      <c r="AC136" s="50">
        <f t="shared" si="38"/>
        <v>1317</v>
      </c>
      <c r="AD136" s="50">
        <f t="shared" si="38"/>
        <v>1318</v>
      </c>
      <c r="AE136" s="50">
        <f t="shared" si="38"/>
        <v>1431</v>
      </c>
      <c r="AF136" s="50">
        <f t="shared" si="38"/>
        <v>1431</v>
      </c>
      <c r="AG136" s="50">
        <f t="shared" si="38"/>
        <v>1436</v>
      </c>
      <c r="AH136" s="50">
        <f t="shared" si="38"/>
        <v>1439</v>
      </c>
      <c r="AI136" s="50">
        <f t="shared" si="38"/>
        <v>1442</v>
      </c>
      <c r="AJ136" s="50">
        <f t="shared" si="38"/>
        <v>1448</v>
      </c>
      <c r="AK136" s="50">
        <f t="shared" si="38"/>
        <v>1450</v>
      </c>
      <c r="AL136" s="50">
        <f t="shared" si="38"/>
        <v>1454</v>
      </c>
      <c r="AM136" s="50">
        <f t="shared" si="38"/>
        <v>1459</v>
      </c>
      <c r="AN136" s="50">
        <f t="shared" si="38"/>
        <v>1461</v>
      </c>
      <c r="AO136" s="50">
        <f t="shared" si="38"/>
        <v>1575</v>
      </c>
      <c r="AP136" s="50">
        <f t="shared" si="38"/>
        <v>1577</v>
      </c>
      <c r="AQ136" s="50">
        <f t="shared" ref="AQ136:AU144" si="39">AP135</f>
        <v>1584</v>
      </c>
      <c r="AR136" s="50">
        <f t="shared" si="39"/>
        <v>1588</v>
      </c>
      <c r="AS136" s="50">
        <f t="shared" si="39"/>
        <v>1592</v>
      </c>
      <c r="AT136" s="50">
        <f t="shared" si="39"/>
        <v>1600</v>
      </c>
      <c r="AU136" s="50">
        <f t="shared" si="39"/>
        <v>1603</v>
      </c>
      <c r="AV136" s="16"/>
    </row>
    <row r="137" spans="4:48">
      <c r="D137" s="1" t="s">
        <v>296</v>
      </c>
      <c r="E137" s="1"/>
      <c r="F137" s="4" t="s">
        <v>169</v>
      </c>
      <c r="H137" s="17"/>
      <c r="I137" s="63">
        <v>0</v>
      </c>
      <c r="J137" s="50">
        <f t="shared" ref="J137:Y144" si="40">I136</f>
        <v>0</v>
      </c>
      <c r="K137" s="50">
        <f t="shared" si="40"/>
        <v>0</v>
      </c>
      <c r="L137" s="50">
        <f t="shared" si="40"/>
        <v>0</v>
      </c>
      <c r="M137" s="50">
        <f t="shared" si="40"/>
        <v>12</v>
      </c>
      <c r="N137" s="50">
        <f t="shared" si="40"/>
        <v>12</v>
      </c>
      <c r="O137" s="50">
        <f t="shared" si="40"/>
        <v>24</v>
      </c>
      <c r="P137" s="50">
        <f t="shared" si="40"/>
        <v>59</v>
      </c>
      <c r="Q137" s="50">
        <f t="shared" si="40"/>
        <v>89</v>
      </c>
      <c r="R137" s="50">
        <f t="shared" si="40"/>
        <v>119</v>
      </c>
      <c r="S137" s="50">
        <f t="shared" si="40"/>
        <v>178</v>
      </c>
      <c r="T137" s="50">
        <f t="shared" si="40"/>
        <v>238</v>
      </c>
      <c r="U137" s="50">
        <f t="shared" si="40"/>
        <v>297</v>
      </c>
      <c r="V137" s="50">
        <f t="shared" si="40"/>
        <v>390</v>
      </c>
      <c r="W137" s="50">
        <f t="shared" si="40"/>
        <v>455</v>
      </c>
      <c r="X137" s="50">
        <f t="shared" si="40"/>
        <v>586</v>
      </c>
      <c r="Y137" s="50">
        <f t="shared" si="40"/>
        <v>718</v>
      </c>
      <c r="Z137" s="50">
        <f t="shared" si="37"/>
        <v>914</v>
      </c>
      <c r="AA137" s="50">
        <f t="shared" si="38"/>
        <v>1114</v>
      </c>
      <c r="AB137" s="50">
        <f t="shared" si="38"/>
        <v>1311</v>
      </c>
      <c r="AC137" s="50">
        <f t="shared" si="38"/>
        <v>1314</v>
      </c>
      <c r="AD137" s="50">
        <f t="shared" si="38"/>
        <v>1317</v>
      </c>
      <c r="AE137" s="50">
        <f t="shared" si="38"/>
        <v>1318</v>
      </c>
      <c r="AF137" s="50">
        <f t="shared" si="38"/>
        <v>1431</v>
      </c>
      <c r="AG137" s="50">
        <f t="shared" si="38"/>
        <v>1431</v>
      </c>
      <c r="AH137" s="50">
        <f t="shared" si="38"/>
        <v>1436</v>
      </c>
      <c r="AI137" s="50">
        <f t="shared" si="38"/>
        <v>1439</v>
      </c>
      <c r="AJ137" s="50">
        <f t="shared" si="38"/>
        <v>1442</v>
      </c>
      <c r="AK137" s="50">
        <f t="shared" si="38"/>
        <v>1448</v>
      </c>
      <c r="AL137" s="50">
        <f t="shared" si="38"/>
        <v>1450</v>
      </c>
      <c r="AM137" s="50">
        <f t="shared" si="38"/>
        <v>1454</v>
      </c>
      <c r="AN137" s="50">
        <f t="shared" si="38"/>
        <v>1459</v>
      </c>
      <c r="AO137" s="50">
        <f t="shared" si="38"/>
        <v>1461</v>
      </c>
      <c r="AP137" s="50">
        <f t="shared" si="38"/>
        <v>1575</v>
      </c>
      <c r="AQ137" s="50">
        <f t="shared" si="39"/>
        <v>1577</v>
      </c>
      <c r="AR137" s="50">
        <f t="shared" si="39"/>
        <v>1584</v>
      </c>
      <c r="AS137" s="50">
        <f t="shared" si="39"/>
        <v>1588</v>
      </c>
      <c r="AT137" s="50">
        <f t="shared" si="39"/>
        <v>1592</v>
      </c>
      <c r="AU137" s="50">
        <f t="shared" si="39"/>
        <v>1600</v>
      </c>
      <c r="AV137" s="16"/>
    </row>
    <row r="138" spans="4:48">
      <c r="D138" s="1" t="s">
        <v>297</v>
      </c>
      <c r="E138" s="1"/>
      <c r="F138" s="4" t="s">
        <v>169</v>
      </c>
      <c r="H138" s="17"/>
      <c r="I138" s="63">
        <v>0</v>
      </c>
      <c r="J138" s="50">
        <f t="shared" si="40"/>
        <v>0</v>
      </c>
      <c r="K138" s="50">
        <f t="shared" si="40"/>
        <v>0</v>
      </c>
      <c r="L138" s="50">
        <f t="shared" si="40"/>
        <v>0</v>
      </c>
      <c r="M138" s="50">
        <f t="shared" si="40"/>
        <v>0</v>
      </c>
      <c r="N138" s="50">
        <f t="shared" si="40"/>
        <v>12</v>
      </c>
      <c r="O138" s="50">
        <f t="shared" si="40"/>
        <v>12</v>
      </c>
      <c r="P138" s="50">
        <f t="shared" si="40"/>
        <v>24</v>
      </c>
      <c r="Q138" s="50">
        <f t="shared" si="40"/>
        <v>59</v>
      </c>
      <c r="R138" s="50">
        <f t="shared" si="40"/>
        <v>89</v>
      </c>
      <c r="S138" s="50">
        <f t="shared" si="40"/>
        <v>119</v>
      </c>
      <c r="T138" s="50">
        <f t="shared" si="40"/>
        <v>178</v>
      </c>
      <c r="U138" s="50">
        <f t="shared" si="40"/>
        <v>238</v>
      </c>
      <c r="V138" s="50">
        <f t="shared" si="40"/>
        <v>297</v>
      </c>
      <c r="W138" s="50">
        <f t="shared" si="40"/>
        <v>390</v>
      </c>
      <c r="X138" s="50">
        <f t="shared" si="40"/>
        <v>455</v>
      </c>
      <c r="Y138" s="50">
        <f t="shared" si="40"/>
        <v>586</v>
      </c>
      <c r="Z138" s="50">
        <f t="shared" si="37"/>
        <v>718</v>
      </c>
      <c r="AA138" s="50">
        <f t="shared" si="38"/>
        <v>914</v>
      </c>
      <c r="AB138" s="50">
        <f t="shared" si="38"/>
        <v>1114</v>
      </c>
      <c r="AC138" s="50">
        <f t="shared" si="38"/>
        <v>1311</v>
      </c>
      <c r="AD138" s="50">
        <f t="shared" si="38"/>
        <v>1314</v>
      </c>
      <c r="AE138" s="50">
        <f t="shared" si="38"/>
        <v>1317</v>
      </c>
      <c r="AF138" s="50">
        <f t="shared" si="38"/>
        <v>1318</v>
      </c>
      <c r="AG138" s="50">
        <f t="shared" si="38"/>
        <v>1431</v>
      </c>
      <c r="AH138" s="50">
        <f t="shared" si="38"/>
        <v>1431</v>
      </c>
      <c r="AI138" s="50">
        <f t="shared" si="38"/>
        <v>1436</v>
      </c>
      <c r="AJ138" s="50">
        <f t="shared" si="38"/>
        <v>1439</v>
      </c>
      <c r="AK138" s="50">
        <f t="shared" si="38"/>
        <v>1442</v>
      </c>
      <c r="AL138" s="50">
        <f t="shared" si="38"/>
        <v>1448</v>
      </c>
      <c r="AM138" s="50">
        <f t="shared" si="38"/>
        <v>1450</v>
      </c>
      <c r="AN138" s="50">
        <f t="shared" si="38"/>
        <v>1454</v>
      </c>
      <c r="AO138" s="50">
        <f t="shared" si="38"/>
        <v>1459</v>
      </c>
      <c r="AP138" s="50">
        <f t="shared" si="38"/>
        <v>1461</v>
      </c>
      <c r="AQ138" s="50">
        <f t="shared" si="39"/>
        <v>1575</v>
      </c>
      <c r="AR138" s="50">
        <f t="shared" si="39"/>
        <v>1577</v>
      </c>
      <c r="AS138" s="50">
        <f t="shared" si="39"/>
        <v>1584</v>
      </c>
      <c r="AT138" s="50">
        <f t="shared" si="39"/>
        <v>1588</v>
      </c>
      <c r="AU138" s="50">
        <f t="shared" si="39"/>
        <v>1592</v>
      </c>
      <c r="AV138" s="16"/>
    </row>
    <row r="139" spans="4:48">
      <c r="D139" s="1" t="s">
        <v>298</v>
      </c>
      <c r="E139" s="1"/>
      <c r="F139" s="4" t="s">
        <v>169</v>
      </c>
      <c r="H139" s="17"/>
      <c r="I139" s="63">
        <v>0</v>
      </c>
      <c r="J139" s="50">
        <f t="shared" si="40"/>
        <v>0</v>
      </c>
      <c r="K139" s="50">
        <f t="shared" si="40"/>
        <v>0</v>
      </c>
      <c r="L139" s="50">
        <f t="shared" si="40"/>
        <v>0</v>
      </c>
      <c r="M139" s="50">
        <f t="shared" si="40"/>
        <v>0</v>
      </c>
      <c r="N139" s="50">
        <f t="shared" si="40"/>
        <v>0</v>
      </c>
      <c r="O139" s="50">
        <f t="shared" si="40"/>
        <v>12</v>
      </c>
      <c r="P139" s="50">
        <f t="shared" si="40"/>
        <v>12</v>
      </c>
      <c r="Q139" s="50">
        <f t="shared" si="40"/>
        <v>24</v>
      </c>
      <c r="R139" s="50">
        <f t="shared" si="40"/>
        <v>59</v>
      </c>
      <c r="S139" s="50">
        <f t="shared" si="40"/>
        <v>89</v>
      </c>
      <c r="T139" s="50">
        <f t="shared" si="40"/>
        <v>119</v>
      </c>
      <c r="U139" s="50">
        <f t="shared" si="40"/>
        <v>178</v>
      </c>
      <c r="V139" s="50">
        <f t="shared" si="40"/>
        <v>238</v>
      </c>
      <c r="W139" s="50">
        <f t="shared" si="40"/>
        <v>297</v>
      </c>
      <c r="X139" s="50">
        <f t="shared" si="40"/>
        <v>390</v>
      </c>
      <c r="Y139" s="50">
        <f t="shared" si="40"/>
        <v>455</v>
      </c>
      <c r="Z139" s="50">
        <f t="shared" si="37"/>
        <v>586</v>
      </c>
      <c r="AA139" s="50">
        <f t="shared" si="38"/>
        <v>718</v>
      </c>
      <c r="AB139" s="50">
        <f t="shared" si="38"/>
        <v>914</v>
      </c>
      <c r="AC139" s="50">
        <f t="shared" si="38"/>
        <v>1114</v>
      </c>
      <c r="AD139" s="50">
        <f t="shared" si="38"/>
        <v>1311</v>
      </c>
      <c r="AE139" s="50">
        <f t="shared" si="38"/>
        <v>1314</v>
      </c>
      <c r="AF139" s="50">
        <f t="shared" si="38"/>
        <v>1317</v>
      </c>
      <c r="AG139" s="50">
        <f t="shared" si="38"/>
        <v>1318</v>
      </c>
      <c r="AH139" s="50">
        <f t="shared" si="38"/>
        <v>1431</v>
      </c>
      <c r="AI139" s="50">
        <f t="shared" si="38"/>
        <v>1431</v>
      </c>
      <c r="AJ139" s="50">
        <f t="shared" si="38"/>
        <v>1436</v>
      </c>
      <c r="AK139" s="50">
        <f t="shared" si="38"/>
        <v>1439</v>
      </c>
      <c r="AL139" s="50">
        <f t="shared" si="38"/>
        <v>1442</v>
      </c>
      <c r="AM139" s="50">
        <f t="shared" si="38"/>
        <v>1448</v>
      </c>
      <c r="AN139" s="50">
        <f t="shared" si="38"/>
        <v>1450</v>
      </c>
      <c r="AO139" s="50">
        <f t="shared" si="38"/>
        <v>1454</v>
      </c>
      <c r="AP139" s="50">
        <f t="shared" si="38"/>
        <v>1459</v>
      </c>
      <c r="AQ139" s="50">
        <f t="shared" si="39"/>
        <v>1461</v>
      </c>
      <c r="AR139" s="50">
        <f t="shared" si="39"/>
        <v>1575</v>
      </c>
      <c r="AS139" s="50">
        <f t="shared" si="39"/>
        <v>1577</v>
      </c>
      <c r="AT139" s="50">
        <f t="shared" si="39"/>
        <v>1584</v>
      </c>
      <c r="AU139" s="50">
        <f t="shared" si="39"/>
        <v>1588</v>
      </c>
      <c r="AV139" s="16"/>
    </row>
    <row r="140" spans="4:48">
      <c r="D140" s="1" t="s">
        <v>299</v>
      </c>
      <c r="E140" s="1"/>
      <c r="F140" s="4" t="s">
        <v>169</v>
      </c>
      <c r="H140" s="17"/>
      <c r="I140" s="63">
        <v>0</v>
      </c>
      <c r="J140" s="50">
        <f t="shared" si="40"/>
        <v>0</v>
      </c>
      <c r="K140" s="50">
        <f t="shared" si="40"/>
        <v>0</v>
      </c>
      <c r="L140" s="50">
        <f t="shared" si="40"/>
        <v>0</v>
      </c>
      <c r="M140" s="50">
        <f t="shared" si="40"/>
        <v>0</v>
      </c>
      <c r="N140" s="50">
        <f t="shared" si="40"/>
        <v>0</v>
      </c>
      <c r="O140" s="50">
        <f t="shared" si="40"/>
        <v>0</v>
      </c>
      <c r="P140" s="50">
        <f t="shared" si="40"/>
        <v>12</v>
      </c>
      <c r="Q140" s="50">
        <f t="shared" si="40"/>
        <v>12</v>
      </c>
      <c r="R140" s="50">
        <f t="shared" si="40"/>
        <v>24</v>
      </c>
      <c r="S140" s="50">
        <f t="shared" si="40"/>
        <v>59</v>
      </c>
      <c r="T140" s="50">
        <f t="shared" si="40"/>
        <v>89</v>
      </c>
      <c r="U140" s="50">
        <f t="shared" si="40"/>
        <v>119</v>
      </c>
      <c r="V140" s="50">
        <f t="shared" si="40"/>
        <v>178</v>
      </c>
      <c r="W140" s="50">
        <f t="shared" si="40"/>
        <v>238</v>
      </c>
      <c r="X140" s="50">
        <f t="shared" si="40"/>
        <v>297</v>
      </c>
      <c r="Y140" s="50">
        <f t="shared" si="40"/>
        <v>390</v>
      </c>
      <c r="Z140" s="50">
        <f t="shared" si="37"/>
        <v>455</v>
      </c>
      <c r="AA140" s="50">
        <f t="shared" si="38"/>
        <v>586</v>
      </c>
      <c r="AB140" s="50">
        <f t="shared" si="38"/>
        <v>718</v>
      </c>
      <c r="AC140" s="50">
        <f t="shared" si="38"/>
        <v>914</v>
      </c>
      <c r="AD140" s="50">
        <f t="shared" si="38"/>
        <v>1114</v>
      </c>
      <c r="AE140" s="50">
        <f t="shared" si="38"/>
        <v>1311</v>
      </c>
      <c r="AF140" s="50">
        <f t="shared" si="38"/>
        <v>1314</v>
      </c>
      <c r="AG140" s="50">
        <f t="shared" si="38"/>
        <v>1317</v>
      </c>
      <c r="AH140" s="50">
        <f t="shared" si="38"/>
        <v>1318</v>
      </c>
      <c r="AI140" s="50">
        <f t="shared" si="38"/>
        <v>1431</v>
      </c>
      <c r="AJ140" s="50">
        <f t="shared" si="38"/>
        <v>1431</v>
      </c>
      <c r="AK140" s="50">
        <f t="shared" si="38"/>
        <v>1436</v>
      </c>
      <c r="AL140" s="50">
        <f t="shared" si="38"/>
        <v>1439</v>
      </c>
      <c r="AM140" s="50">
        <f t="shared" si="38"/>
        <v>1442</v>
      </c>
      <c r="AN140" s="50">
        <f t="shared" si="38"/>
        <v>1448</v>
      </c>
      <c r="AO140" s="50">
        <f t="shared" si="38"/>
        <v>1450</v>
      </c>
      <c r="AP140" s="50">
        <f t="shared" si="38"/>
        <v>1454</v>
      </c>
      <c r="AQ140" s="50">
        <f t="shared" si="39"/>
        <v>1459</v>
      </c>
      <c r="AR140" s="50">
        <f t="shared" si="39"/>
        <v>1461</v>
      </c>
      <c r="AS140" s="50">
        <f t="shared" si="39"/>
        <v>1575</v>
      </c>
      <c r="AT140" s="50">
        <f t="shared" si="39"/>
        <v>1577</v>
      </c>
      <c r="AU140" s="50">
        <f t="shared" si="39"/>
        <v>1584</v>
      </c>
      <c r="AV140" s="16"/>
    </row>
    <row r="141" spans="4:48">
      <c r="D141" s="1" t="s">
        <v>300</v>
      </c>
      <c r="E141" s="1"/>
      <c r="F141" s="4" t="s">
        <v>169</v>
      </c>
      <c r="H141" s="17"/>
      <c r="I141" s="63">
        <v>0</v>
      </c>
      <c r="J141" s="50">
        <f t="shared" si="40"/>
        <v>0</v>
      </c>
      <c r="K141" s="50">
        <f t="shared" si="40"/>
        <v>0</v>
      </c>
      <c r="L141" s="50">
        <f t="shared" si="40"/>
        <v>0</v>
      </c>
      <c r="M141" s="50">
        <f t="shared" si="40"/>
        <v>0</v>
      </c>
      <c r="N141" s="50">
        <f t="shared" si="40"/>
        <v>0</v>
      </c>
      <c r="O141" s="50">
        <f t="shared" si="40"/>
        <v>0</v>
      </c>
      <c r="P141" s="50">
        <f t="shared" si="40"/>
        <v>0</v>
      </c>
      <c r="Q141" s="50">
        <f t="shared" si="40"/>
        <v>12</v>
      </c>
      <c r="R141" s="50">
        <f t="shared" si="40"/>
        <v>12</v>
      </c>
      <c r="S141" s="50">
        <f t="shared" si="40"/>
        <v>24</v>
      </c>
      <c r="T141" s="50">
        <f t="shared" si="40"/>
        <v>59</v>
      </c>
      <c r="U141" s="50">
        <f t="shared" si="40"/>
        <v>89</v>
      </c>
      <c r="V141" s="50">
        <f t="shared" si="40"/>
        <v>119</v>
      </c>
      <c r="W141" s="50">
        <f t="shared" si="40"/>
        <v>178</v>
      </c>
      <c r="X141" s="50">
        <f t="shared" si="40"/>
        <v>238</v>
      </c>
      <c r="Y141" s="50">
        <f t="shared" si="40"/>
        <v>297</v>
      </c>
      <c r="Z141" s="50">
        <f t="shared" si="37"/>
        <v>390</v>
      </c>
      <c r="AA141" s="50">
        <f t="shared" si="38"/>
        <v>455</v>
      </c>
      <c r="AB141" s="50">
        <f t="shared" si="38"/>
        <v>586</v>
      </c>
      <c r="AC141" s="50">
        <f t="shared" si="38"/>
        <v>718</v>
      </c>
      <c r="AD141" s="50">
        <f t="shared" si="38"/>
        <v>914</v>
      </c>
      <c r="AE141" s="50">
        <f t="shared" si="38"/>
        <v>1114</v>
      </c>
      <c r="AF141" s="50">
        <f t="shared" si="38"/>
        <v>1311</v>
      </c>
      <c r="AG141" s="50">
        <f t="shared" si="38"/>
        <v>1314</v>
      </c>
      <c r="AH141" s="50">
        <f t="shared" si="38"/>
        <v>1317</v>
      </c>
      <c r="AI141" s="50">
        <f t="shared" si="38"/>
        <v>1318</v>
      </c>
      <c r="AJ141" s="50">
        <f t="shared" si="38"/>
        <v>1431</v>
      </c>
      <c r="AK141" s="50">
        <f t="shared" si="38"/>
        <v>1431</v>
      </c>
      <c r="AL141" s="50">
        <f t="shared" si="38"/>
        <v>1436</v>
      </c>
      <c r="AM141" s="50">
        <f t="shared" si="38"/>
        <v>1439</v>
      </c>
      <c r="AN141" s="50">
        <f t="shared" si="38"/>
        <v>1442</v>
      </c>
      <c r="AO141" s="50">
        <f t="shared" si="38"/>
        <v>1448</v>
      </c>
      <c r="AP141" s="50">
        <f t="shared" si="38"/>
        <v>1450</v>
      </c>
      <c r="AQ141" s="50">
        <f t="shared" si="39"/>
        <v>1454</v>
      </c>
      <c r="AR141" s="50">
        <f t="shared" si="39"/>
        <v>1459</v>
      </c>
      <c r="AS141" s="50">
        <f t="shared" si="39"/>
        <v>1461</v>
      </c>
      <c r="AT141" s="50">
        <f t="shared" si="39"/>
        <v>1575</v>
      </c>
      <c r="AU141" s="50">
        <f t="shared" si="39"/>
        <v>1577</v>
      </c>
      <c r="AV141" s="16"/>
    </row>
    <row r="142" spans="4:48">
      <c r="D142" s="1" t="s">
        <v>301</v>
      </c>
      <c r="E142" s="1"/>
      <c r="F142" s="4" t="s">
        <v>169</v>
      </c>
      <c r="H142" s="17"/>
      <c r="I142" s="63">
        <v>0</v>
      </c>
      <c r="J142" s="50">
        <f t="shared" si="40"/>
        <v>0</v>
      </c>
      <c r="K142" s="50">
        <f t="shared" si="40"/>
        <v>0</v>
      </c>
      <c r="L142" s="50">
        <f t="shared" si="40"/>
        <v>0</v>
      </c>
      <c r="M142" s="50">
        <f t="shared" si="40"/>
        <v>0</v>
      </c>
      <c r="N142" s="50">
        <f t="shared" si="40"/>
        <v>0</v>
      </c>
      <c r="O142" s="50">
        <f t="shared" si="40"/>
        <v>0</v>
      </c>
      <c r="P142" s="50">
        <f t="shared" si="40"/>
        <v>0</v>
      </c>
      <c r="Q142" s="50">
        <f t="shared" si="40"/>
        <v>0</v>
      </c>
      <c r="R142" s="50">
        <f t="shared" si="40"/>
        <v>12</v>
      </c>
      <c r="S142" s="50">
        <f t="shared" si="40"/>
        <v>12</v>
      </c>
      <c r="T142" s="50">
        <f t="shared" si="40"/>
        <v>24</v>
      </c>
      <c r="U142" s="50">
        <f t="shared" si="40"/>
        <v>59</v>
      </c>
      <c r="V142" s="50">
        <f t="shared" si="40"/>
        <v>89</v>
      </c>
      <c r="W142" s="50">
        <f t="shared" si="40"/>
        <v>119</v>
      </c>
      <c r="X142" s="50">
        <f t="shared" si="40"/>
        <v>178</v>
      </c>
      <c r="Y142" s="50">
        <f t="shared" si="40"/>
        <v>238</v>
      </c>
      <c r="Z142" s="50">
        <f t="shared" si="37"/>
        <v>297</v>
      </c>
      <c r="AA142" s="50">
        <f t="shared" si="38"/>
        <v>390</v>
      </c>
      <c r="AB142" s="50">
        <f t="shared" si="38"/>
        <v>455</v>
      </c>
      <c r="AC142" s="50">
        <f t="shared" si="38"/>
        <v>586</v>
      </c>
      <c r="AD142" s="50">
        <f t="shared" si="38"/>
        <v>718</v>
      </c>
      <c r="AE142" s="50">
        <f t="shared" si="38"/>
        <v>914</v>
      </c>
      <c r="AF142" s="50">
        <f t="shared" si="38"/>
        <v>1114</v>
      </c>
      <c r="AG142" s="50">
        <f t="shared" si="38"/>
        <v>1311</v>
      </c>
      <c r="AH142" s="50">
        <f t="shared" si="38"/>
        <v>1314</v>
      </c>
      <c r="AI142" s="50">
        <f t="shared" si="38"/>
        <v>1317</v>
      </c>
      <c r="AJ142" s="50">
        <f t="shared" si="38"/>
        <v>1318</v>
      </c>
      <c r="AK142" s="50">
        <f t="shared" si="38"/>
        <v>1431</v>
      </c>
      <c r="AL142" s="50">
        <f t="shared" si="38"/>
        <v>1431</v>
      </c>
      <c r="AM142" s="50">
        <f t="shared" si="38"/>
        <v>1436</v>
      </c>
      <c r="AN142" s="50">
        <f t="shared" si="38"/>
        <v>1439</v>
      </c>
      <c r="AO142" s="50">
        <f t="shared" si="38"/>
        <v>1442</v>
      </c>
      <c r="AP142" s="50">
        <f t="shared" si="38"/>
        <v>1448</v>
      </c>
      <c r="AQ142" s="50">
        <f t="shared" si="39"/>
        <v>1450</v>
      </c>
      <c r="AR142" s="50">
        <f t="shared" si="39"/>
        <v>1454</v>
      </c>
      <c r="AS142" s="50">
        <f t="shared" si="39"/>
        <v>1459</v>
      </c>
      <c r="AT142" s="50">
        <f t="shared" si="39"/>
        <v>1461</v>
      </c>
      <c r="AU142" s="50">
        <f t="shared" si="39"/>
        <v>1575</v>
      </c>
      <c r="AV142" s="16"/>
    </row>
    <row r="143" spans="4:48">
      <c r="D143" s="1" t="s">
        <v>302</v>
      </c>
      <c r="E143" s="1"/>
      <c r="F143" s="4" t="s">
        <v>169</v>
      </c>
      <c r="H143" s="17"/>
      <c r="I143" s="63">
        <v>0</v>
      </c>
      <c r="J143" s="50">
        <f t="shared" si="40"/>
        <v>0</v>
      </c>
      <c r="K143" s="50">
        <f t="shared" si="40"/>
        <v>0</v>
      </c>
      <c r="L143" s="50">
        <f t="shared" si="40"/>
        <v>0</v>
      </c>
      <c r="M143" s="50">
        <f t="shared" si="40"/>
        <v>0</v>
      </c>
      <c r="N143" s="50">
        <f t="shared" si="40"/>
        <v>0</v>
      </c>
      <c r="O143" s="50">
        <f t="shared" si="40"/>
        <v>0</v>
      </c>
      <c r="P143" s="50">
        <f t="shared" si="40"/>
        <v>0</v>
      </c>
      <c r="Q143" s="50">
        <f t="shared" si="40"/>
        <v>0</v>
      </c>
      <c r="R143" s="50">
        <f t="shared" si="40"/>
        <v>0</v>
      </c>
      <c r="S143" s="50">
        <f t="shared" si="40"/>
        <v>12</v>
      </c>
      <c r="T143" s="50">
        <f t="shared" si="40"/>
        <v>12</v>
      </c>
      <c r="U143" s="50">
        <f t="shared" si="40"/>
        <v>24</v>
      </c>
      <c r="V143" s="50">
        <f t="shared" si="40"/>
        <v>59</v>
      </c>
      <c r="W143" s="50">
        <f t="shared" si="40"/>
        <v>89</v>
      </c>
      <c r="X143" s="50">
        <f t="shared" si="40"/>
        <v>119</v>
      </c>
      <c r="Y143" s="50">
        <f t="shared" si="40"/>
        <v>178</v>
      </c>
      <c r="Z143" s="50">
        <f t="shared" si="37"/>
        <v>238</v>
      </c>
      <c r="AA143" s="50">
        <f t="shared" si="38"/>
        <v>297</v>
      </c>
      <c r="AB143" s="50">
        <f t="shared" si="38"/>
        <v>390</v>
      </c>
      <c r="AC143" s="50">
        <f t="shared" si="38"/>
        <v>455</v>
      </c>
      <c r="AD143" s="50">
        <f t="shared" si="38"/>
        <v>586</v>
      </c>
      <c r="AE143" s="50">
        <f t="shared" si="38"/>
        <v>718</v>
      </c>
      <c r="AF143" s="50">
        <f t="shared" si="38"/>
        <v>914</v>
      </c>
      <c r="AG143" s="50">
        <f t="shared" si="38"/>
        <v>1114</v>
      </c>
      <c r="AH143" s="50">
        <f t="shared" si="38"/>
        <v>1311</v>
      </c>
      <c r="AI143" s="50">
        <f t="shared" si="38"/>
        <v>1314</v>
      </c>
      <c r="AJ143" s="50">
        <f t="shared" si="38"/>
        <v>1317</v>
      </c>
      <c r="AK143" s="50">
        <f t="shared" si="38"/>
        <v>1318</v>
      </c>
      <c r="AL143" s="50">
        <f t="shared" si="38"/>
        <v>1431</v>
      </c>
      <c r="AM143" s="50">
        <f t="shared" si="38"/>
        <v>1431</v>
      </c>
      <c r="AN143" s="50">
        <f t="shared" si="38"/>
        <v>1436</v>
      </c>
      <c r="AO143" s="50">
        <f t="shared" si="38"/>
        <v>1439</v>
      </c>
      <c r="AP143" s="50">
        <f t="shared" si="38"/>
        <v>1442</v>
      </c>
      <c r="AQ143" s="50">
        <f t="shared" si="39"/>
        <v>1448</v>
      </c>
      <c r="AR143" s="50">
        <f t="shared" si="39"/>
        <v>1450</v>
      </c>
      <c r="AS143" s="50">
        <f t="shared" si="39"/>
        <v>1454</v>
      </c>
      <c r="AT143" s="50">
        <f t="shared" si="39"/>
        <v>1459</v>
      </c>
      <c r="AU143" s="50">
        <f t="shared" si="39"/>
        <v>1461</v>
      </c>
      <c r="AV143" s="16"/>
    </row>
    <row r="144" spans="4:48">
      <c r="D144" s="1" t="s">
        <v>303</v>
      </c>
      <c r="E144" s="1"/>
      <c r="F144" s="4" t="s">
        <v>169</v>
      </c>
      <c r="H144" s="17"/>
      <c r="I144" s="63">
        <v>0</v>
      </c>
      <c r="J144" s="50">
        <f t="shared" si="40"/>
        <v>0</v>
      </c>
      <c r="K144" s="50">
        <f t="shared" si="40"/>
        <v>0</v>
      </c>
      <c r="L144" s="50">
        <f t="shared" si="40"/>
        <v>0</v>
      </c>
      <c r="M144" s="50">
        <f t="shared" si="40"/>
        <v>0</v>
      </c>
      <c r="N144" s="50">
        <f t="shared" si="40"/>
        <v>0</v>
      </c>
      <c r="O144" s="50">
        <f t="shared" si="40"/>
        <v>0</v>
      </c>
      <c r="P144" s="50">
        <f t="shared" si="40"/>
        <v>0</v>
      </c>
      <c r="Q144" s="50">
        <f t="shared" si="40"/>
        <v>0</v>
      </c>
      <c r="R144" s="50">
        <f t="shared" si="40"/>
        <v>0</v>
      </c>
      <c r="S144" s="50">
        <f t="shared" si="40"/>
        <v>0</v>
      </c>
      <c r="T144" s="50">
        <f t="shared" si="40"/>
        <v>12</v>
      </c>
      <c r="U144" s="50">
        <f t="shared" si="40"/>
        <v>12</v>
      </c>
      <c r="V144" s="50">
        <f t="shared" si="40"/>
        <v>24</v>
      </c>
      <c r="W144" s="50">
        <f t="shared" si="40"/>
        <v>59</v>
      </c>
      <c r="X144" s="50">
        <f t="shared" si="40"/>
        <v>89</v>
      </c>
      <c r="Y144" s="50">
        <f t="shared" si="40"/>
        <v>119</v>
      </c>
      <c r="Z144" s="50">
        <f t="shared" si="37"/>
        <v>178</v>
      </c>
      <c r="AA144" s="50">
        <f t="shared" si="38"/>
        <v>238</v>
      </c>
      <c r="AB144" s="50">
        <f t="shared" si="38"/>
        <v>297</v>
      </c>
      <c r="AC144" s="50">
        <f t="shared" si="38"/>
        <v>390</v>
      </c>
      <c r="AD144" s="50">
        <f t="shared" si="38"/>
        <v>455</v>
      </c>
      <c r="AE144" s="50">
        <f t="shared" si="38"/>
        <v>586</v>
      </c>
      <c r="AF144" s="50">
        <f t="shared" si="38"/>
        <v>718</v>
      </c>
      <c r="AG144" s="50">
        <f t="shared" si="38"/>
        <v>914</v>
      </c>
      <c r="AH144" s="50">
        <f t="shared" si="38"/>
        <v>1114</v>
      </c>
      <c r="AI144" s="50">
        <f t="shared" si="38"/>
        <v>1311</v>
      </c>
      <c r="AJ144" s="50">
        <f t="shared" si="38"/>
        <v>1314</v>
      </c>
      <c r="AK144" s="50">
        <f t="shared" si="38"/>
        <v>1317</v>
      </c>
      <c r="AL144" s="50">
        <f t="shared" si="38"/>
        <v>1318</v>
      </c>
      <c r="AM144" s="50">
        <f t="shared" si="38"/>
        <v>1431</v>
      </c>
      <c r="AN144" s="50">
        <f t="shared" si="38"/>
        <v>1431</v>
      </c>
      <c r="AO144" s="50">
        <f t="shared" si="38"/>
        <v>1436</v>
      </c>
      <c r="AP144" s="50">
        <f t="shared" si="38"/>
        <v>1439</v>
      </c>
      <c r="AQ144" s="50">
        <f t="shared" si="39"/>
        <v>1442</v>
      </c>
      <c r="AR144" s="50">
        <f t="shared" si="39"/>
        <v>1448</v>
      </c>
      <c r="AS144" s="50">
        <f t="shared" si="39"/>
        <v>1450</v>
      </c>
      <c r="AT144" s="50">
        <f t="shared" si="39"/>
        <v>1454</v>
      </c>
      <c r="AU144" s="50">
        <f t="shared" si="39"/>
        <v>1459</v>
      </c>
      <c r="AV144" s="16"/>
    </row>
    <row r="145" spans="4:48">
      <c r="H145" s="17"/>
      <c r="AV145" s="16"/>
    </row>
    <row r="146" spans="4:48">
      <c r="D146" s="1" t="s">
        <v>304</v>
      </c>
      <c r="F146" s="4" t="s">
        <v>169</v>
      </c>
      <c r="H146" s="17"/>
      <c r="I146" s="50">
        <f>SUM(I135:I144)</f>
        <v>0</v>
      </c>
      <c r="J146" s="50">
        <f>SUM(J135:J144)</f>
        <v>0</v>
      </c>
      <c r="K146" s="50">
        <f t="shared" ref="K146:AU146" si="41">SUM(K135:K144)</f>
        <v>12</v>
      </c>
      <c r="L146" s="50">
        <f t="shared" si="41"/>
        <v>24</v>
      </c>
      <c r="M146" s="50">
        <f t="shared" si="41"/>
        <v>48</v>
      </c>
      <c r="N146" s="50">
        <f t="shared" si="41"/>
        <v>107</v>
      </c>
      <c r="O146" s="50">
        <f t="shared" si="41"/>
        <v>196</v>
      </c>
      <c r="P146" s="50">
        <f t="shared" si="41"/>
        <v>315</v>
      </c>
      <c r="Q146" s="50">
        <f t="shared" si="41"/>
        <v>493</v>
      </c>
      <c r="R146" s="50">
        <f t="shared" si="41"/>
        <v>731</v>
      </c>
      <c r="S146" s="50">
        <f t="shared" si="41"/>
        <v>1028</v>
      </c>
      <c r="T146" s="50">
        <f t="shared" si="41"/>
        <v>1418</v>
      </c>
      <c r="U146" s="50">
        <f t="shared" si="41"/>
        <v>1861</v>
      </c>
      <c r="V146" s="50">
        <f t="shared" si="41"/>
        <v>2435</v>
      </c>
      <c r="W146" s="50">
        <f t="shared" si="41"/>
        <v>3129</v>
      </c>
      <c r="X146" s="50">
        <f t="shared" si="41"/>
        <v>3984</v>
      </c>
      <c r="Y146" s="50">
        <f t="shared" si="41"/>
        <v>5009</v>
      </c>
      <c r="Z146" s="50">
        <f t="shared" si="41"/>
        <v>6201</v>
      </c>
      <c r="AA146" s="50">
        <f t="shared" si="41"/>
        <v>7337</v>
      </c>
      <c r="AB146" s="50">
        <f t="shared" si="41"/>
        <v>8416</v>
      </c>
      <c r="AC146" s="50">
        <f t="shared" si="41"/>
        <v>9437</v>
      </c>
      <c r="AD146" s="50">
        <f t="shared" si="41"/>
        <v>10478</v>
      </c>
      <c r="AE146" s="50">
        <f t="shared" si="41"/>
        <v>11454</v>
      </c>
      <c r="AF146" s="50">
        <f t="shared" si="41"/>
        <v>12304</v>
      </c>
      <c r="AG146" s="50">
        <f t="shared" si="41"/>
        <v>13025</v>
      </c>
      <c r="AH146" s="50">
        <f t="shared" si="41"/>
        <v>13553</v>
      </c>
      <c r="AI146" s="50">
        <f t="shared" si="41"/>
        <v>13887</v>
      </c>
      <c r="AJ146" s="50">
        <f t="shared" si="41"/>
        <v>14026</v>
      </c>
      <c r="AK146" s="50">
        <f t="shared" si="41"/>
        <v>14166</v>
      </c>
      <c r="AL146" s="50">
        <f t="shared" si="41"/>
        <v>14308</v>
      </c>
      <c r="AM146" s="50">
        <f t="shared" si="41"/>
        <v>14451</v>
      </c>
      <c r="AN146" s="50">
        <f t="shared" si="41"/>
        <v>14595</v>
      </c>
      <c r="AO146" s="50">
        <f t="shared" si="41"/>
        <v>14741</v>
      </c>
      <c r="AP146" s="50">
        <f t="shared" si="41"/>
        <v>14889</v>
      </c>
      <c r="AQ146" s="50">
        <f t="shared" si="41"/>
        <v>15038</v>
      </c>
      <c r="AR146" s="50">
        <f t="shared" si="41"/>
        <v>15188</v>
      </c>
      <c r="AS146" s="50">
        <f t="shared" si="41"/>
        <v>15340</v>
      </c>
      <c r="AT146" s="50">
        <f t="shared" si="41"/>
        <v>15493</v>
      </c>
      <c r="AU146" s="50">
        <f t="shared" si="41"/>
        <v>15648</v>
      </c>
      <c r="AV146" s="16"/>
    </row>
    <row r="147" spans="4:48">
      <c r="H147" s="17"/>
      <c r="AV147" s="16"/>
    </row>
    <row r="148" spans="4:48">
      <c r="D148" s="1" t="s">
        <v>186</v>
      </c>
      <c r="F148" s="4" t="s">
        <v>169</v>
      </c>
      <c r="H148" s="17"/>
      <c r="I148" s="50">
        <f>'Base Fleet Plan'!I183+'Base Fleet Plan'!I196-I135</f>
        <v>1072</v>
      </c>
      <c r="J148" s="50">
        <f>'Base Fleet Plan'!J183+'Base Fleet Plan'!J196-J135</f>
        <v>1181</v>
      </c>
      <c r="K148" s="50">
        <f>'Base Fleet Plan'!K183+'Base Fleet Plan'!K196-K135</f>
        <v>1168</v>
      </c>
      <c r="L148" s="50">
        <f>'Base Fleet Plan'!L183+'Base Fleet Plan'!L196-L135</f>
        <v>1169</v>
      </c>
      <c r="M148" s="50">
        <f>'Base Fleet Plan'!M183+'Base Fleet Plan'!M196-M135</f>
        <v>1159</v>
      </c>
      <c r="N148" s="50">
        <f>'Base Fleet Plan'!N183+'Base Fleet Plan'!N196-N135</f>
        <v>1124</v>
      </c>
      <c r="O148" s="50">
        <f>'Base Fleet Plan'!O183+'Base Fleet Plan'!O196-O135</f>
        <v>1096</v>
      </c>
      <c r="P148" s="50">
        <f>'Base Fleet Plan'!P183+'Base Fleet Plan'!P196-P135</f>
        <v>1067</v>
      </c>
      <c r="Q148" s="50">
        <f>'Base Fleet Plan'!Q183+'Base Fleet Plan'!Q196-Q135</f>
        <v>1009</v>
      </c>
      <c r="R148" s="50">
        <f>'Base Fleet Plan'!R183+'Base Fleet Plan'!R196-R135</f>
        <v>950</v>
      </c>
      <c r="S148" s="50">
        <f>'Base Fleet Plan'!S183+'Base Fleet Plan'!S196-S135</f>
        <v>892</v>
      </c>
      <c r="T148" s="50">
        <f>'Base Fleet Plan'!T183+'Base Fleet Plan'!T196-T135</f>
        <v>910</v>
      </c>
      <c r="U148" s="50">
        <f>'Base Fleet Plan'!U183+'Base Fleet Plan'!U196-U135</f>
        <v>844</v>
      </c>
      <c r="V148" s="50">
        <f>'Base Fleet Plan'!V183+'Base Fleet Plan'!V196-V135</f>
        <v>716</v>
      </c>
      <c r="W148" s="50">
        <f>'Base Fleet Plan'!W183+'Base Fleet Plan'!W196-W135</f>
        <v>587</v>
      </c>
      <c r="X148" s="50">
        <f>'Base Fleet Plan'!X183+'Base Fleet Plan'!X196-X135</f>
        <v>392</v>
      </c>
      <c r="Y148" s="50">
        <f>'Base Fleet Plan'!Y183+'Base Fleet Plan'!Y196-Y135</f>
        <v>196</v>
      </c>
      <c r="Z148" s="50">
        <f>'Base Fleet Plan'!Z183+'Base Fleet Plan'!Z196-Z135</f>
        <v>0</v>
      </c>
      <c r="AA148" s="50">
        <f>'Base Fleet Plan'!AA183+'Base Fleet Plan'!AA196-AA135</f>
        <v>0</v>
      </c>
      <c r="AB148" s="50">
        <f>'Base Fleet Plan'!AB183+'Base Fleet Plan'!AB196-AB135</f>
        <v>0</v>
      </c>
      <c r="AC148" s="50">
        <f>'Base Fleet Plan'!AC183+'Base Fleet Plan'!AC196-AC135</f>
        <v>0</v>
      </c>
      <c r="AD148" s="50">
        <f>'Base Fleet Plan'!AD183+'Base Fleet Plan'!AD196-AD135</f>
        <v>0</v>
      </c>
      <c r="AE148" s="50">
        <f>'Base Fleet Plan'!AE183+'Base Fleet Plan'!AE196-AE135</f>
        <v>0</v>
      </c>
      <c r="AF148" s="50">
        <f>'Base Fleet Plan'!AF183+'Base Fleet Plan'!AF196-AF135</f>
        <v>0</v>
      </c>
      <c r="AG148" s="50">
        <f>'Base Fleet Plan'!AG183+'Base Fleet Plan'!AG196-AG135</f>
        <v>0</v>
      </c>
      <c r="AH148" s="50">
        <f>'Base Fleet Plan'!AH183+'Base Fleet Plan'!AH196-AH135</f>
        <v>0</v>
      </c>
      <c r="AI148" s="50">
        <f>'Base Fleet Plan'!AI183+'Base Fleet Plan'!AI196-AI135</f>
        <v>0</v>
      </c>
      <c r="AJ148" s="50">
        <f>'Base Fleet Plan'!AJ183+'Base Fleet Plan'!AJ196-AJ135</f>
        <v>0</v>
      </c>
      <c r="AK148" s="50">
        <f>'Base Fleet Plan'!AK183+'Base Fleet Plan'!AK196-AK135</f>
        <v>0</v>
      </c>
      <c r="AL148" s="50">
        <f>'Base Fleet Plan'!AL183+'Base Fleet Plan'!AL196-AL135</f>
        <v>0</v>
      </c>
      <c r="AM148" s="50">
        <f>'Base Fleet Plan'!AM183+'Base Fleet Plan'!AM196-AM135</f>
        <v>0</v>
      </c>
      <c r="AN148" s="50">
        <f>'Base Fleet Plan'!AN183+'Base Fleet Plan'!AN196-AN135</f>
        <v>0</v>
      </c>
      <c r="AO148" s="50">
        <f>'Base Fleet Plan'!AO183+'Base Fleet Plan'!AO196-AO135</f>
        <v>0</v>
      </c>
      <c r="AP148" s="50">
        <f>'Base Fleet Plan'!AP183+'Base Fleet Plan'!AP196-AP135</f>
        <v>0</v>
      </c>
      <c r="AQ148" s="50">
        <f>'Base Fleet Plan'!AQ183+'Base Fleet Plan'!AQ196-AQ135</f>
        <v>0</v>
      </c>
      <c r="AR148" s="50">
        <f>'Base Fleet Plan'!AR183+'Base Fleet Plan'!AR196-AR135</f>
        <v>0</v>
      </c>
      <c r="AS148" s="50">
        <f>'Base Fleet Plan'!AS183+'Base Fleet Plan'!AS196-AS135</f>
        <v>0</v>
      </c>
      <c r="AT148" s="50">
        <f>'Base Fleet Plan'!AT183+'Base Fleet Plan'!AT196-AT135</f>
        <v>0</v>
      </c>
      <c r="AU148" s="50">
        <f>'Base Fleet Plan'!AU183+'Base Fleet Plan'!AU196-AU135</f>
        <v>0</v>
      </c>
      <c r="AV148" s="16"/>
    </row>
    <row r="149" spans="4:48">
      <c r="D149" s="1" t="s">
        <v>187</v>
      </c>
      <c r="F149" s="4" t="s">
        <v>169</v>
      </c>
      <c r="H149" s="17"/>
      <c r="I149" s="50">
        <f>'Base Fleet Plan'!I184+'Base Fleet Plan'!I197-I136</f>
        <v>1072</v>
      </c>
      <c r="J149" s="50">
        <f>'Base Fleet Plan'!J184+'Base Fleet Plan'!J197-J136</f>
        <v>1072</v>
      </c>
      <c r="K149" s="50">
        <f>'Base Fleet Plan'!K184+'Base Fleet Plan'!K197-K136</f>
        <v>1181</v>
      </c>
      <c r="L149" s="50">
        <f>'Base Fleet Plan'!L184+'Base Fleet Plan'!L197-L136</f>
        <v>1168</v>
      </c>
      <c r="M149" s="50">
        <f>'Base Fleet Plan'!M184+'Base Fleet Plan'!M197-M136</f>
        <v>1169</v>
      </c>
      <c r="N149" s="50">
        <f>'Base Fleet Plan'!N184+'Base Fleet Plan'!N197-N136</f>
        <v>1159</v>
      </c>
      <c r="O149" s="50">
        <f>'Base Fleet Plan'!O184+'Base Fleet Plan'!O197-O136</f>
        <v>1124</v>
      </c>
      <c r="P149" s="50">
        <f>'Base Fleet Plan'!P184+'Base Fleet Plan'!P197-P136</f>
        <v>1096</v>
      </c>
      <c r="Q149" s="50">
        <f>'Base Fleet Plan'!Q184+'Base Fleet Plan'!Q197-Q136</f>
        <v>1067</v>
      </c>
      <c r="R149" s="50">
        <f>'Base Fleet Plan'!R184+'Base Fleet Plan'!R197-R136</f>
        <v>1009</v>
      </c>
      <c r="S149" s="50">
        <f>'Base Fleet Plan'!S184+'Base Fleet Plan'!S197-S136</f>
        <v>950</v>
      </c>
      <c r="T149" s="50">
        <f>'Base Fleet Plan'!T184+'Base Fleet Plan'!T197-T136</f>
        <v>892</v>
      </c>
      <c r="U149" s="50">
        <f>'Base Fleet Plan'!U184+'Base Fleet Plan'!U197-U136</f>
        <v>910</v>
      </c>
      <c r="V149" s="50">
        <f>'Base Fleet Plan'!V184+'Base Fleet Plan'!V197-V136</f>
        <v>844</v>
      </c>
      <c r="W149" s="50">
        <f>'Base Fleet Plan'!W184+'Base Fleet Plan'!W197-W136</f>
        <v>716</v>
      </c>
      <c r="X149" s="50">
        <f>'Base Fleet Plan'!X184+'Base Fleet Plan'!X197-X136</f>
        <v>587</v>
      </c>
      <c r="Y149" s="50">
        <f>'Base Fleet Plan'!Y184+'Base Fleet Plan'!Y197-Y136</f>
        <v>392</v>
      </c>
      <c r="Z149" s="50">
        <f>'Base Fleet Plan'!Z184+'Base Fleet Plan'!Z197-Z136</f>
        <v>196</v>
      </c>
      <c r="AA149" s="50">
        <f>'Base Fleet Plan'!AA184+'Base Fleet Plan'!AA197-AA136</f>
        <v>0</v>
      </c>
      <c r="AB149" s="50">
        <f>'Base Fleet Plan'!AB184+'Base Fleet Plan'!AB197-AB136</f>
        <v>0</v>
      </c>
      <c r="AC149" s="50">
        <f>'Base Fleet Plan'!AC184+'Base Fleet Plan'!AC197-AC136</f>
        <v>0</v>
      </c>
      <c r="AD149" s="50">
        <f>'Base Fleet Plan'!AD184+'Base Fleet Plan'!AD197-AD136</f>
        <v>0</v>
      </c>
      <c r="AE149" s="50">
        <f>'Base Fleet Plan'!AE184+'Base Fleet Plan'!AE197-AE136</f>
        <v>0</v>
      </c>
      <c r="AF149" s="50">
        <f>'Base Fleet Plan'!AF184+'Base Fleet Plan'!AF197-AF136</f>
        <v>0</v>
      </c>
      <c r="AG149" s="50">
        <f>'Base Fleet Plan'!AG184+'Base Fleet Plan'!AG197-AG136</f>
        <v>0</v>
      </c>
      <c r="AH149" s="50">
        <f>'Base Fleet Plan'!AH184+'Base Fleet Plan'!AH197-AH136</f>
        <v>0</v>
      </c>
      <c r="AI149" s="50">
        <f>'Base Fleet Plan'!AI184+'Base Fleet Plan'!AI197-AI136</f>
        <v>0</v>
      </c>
      <c r="AJ149" s="50">
        <f>'Base Fleet Plan'!AJ184+'Base Fleet Plan'!AJ197-AJ136</f>
        <v>0</v>
      </c>
      <c r="AK149" s="50">
        <f>'Base Fleet Plan'!AK184+'Base Fleet Plan'!AK197-AK136</f>
        <v>0</v>
      </c>
      <c r="AL149" s="50">
        <f>'Base Fleet Plan'!AL184+'Base Fleet Plan'!AL197-AL136</f>
        <v>0</v>
      </c>
      <c r="AM149" s="50">
        <f>'Base Fleet Plan'!AM184+'Base Fleet Plan'!AM197-AM136</f>
        <v>0</v>
      </c>
      <c r="AN149" s="50">
        <f>'Base Fleet Plan'!AN184+'Base Fleet Plan'!AN197-AN136</f>
        <v>0</v>
      </c>
      <c r="AO149" s="50">
        <f>'Base Fleet Plan'!AO184+'Base Fleet Plan'!AO197-AO136</f>
        <v>0</v>
      </c>
      <c r="AP149" s="50">
        <f>'Base Fleet Plan'!AP184+'Base Fleet Plan'!AP197-AP136</f>
        <v>0</v>
      </c>
      <c r="AQ149" s="50">
        <f>'Base Fleet Plan'!AQ184+'Base Fleet Plan'!AQ197-AQ136</f>
        <v>0</v>
      </c>
      <c r="AR149" s="50">
        <f>'Base Fleet Plan'!AR184+'Base Fleet Plan'!AR197-AR136</f>
        <v>0</v>
      </c>
      <c r="AS149" s="50">
        <f>'Base Fleet Plan'!AS184+'Base Fleet Plan'!AS197-AS136</f>
        <v>0</v>
      </c>
      <c r="AT149" s="50">
        <f>'Base Fleet Plan'!AT184+'Base Fleet Plan'!AT197-AT136</f>
        <v>0</v>
      </c>
      <c r="AU149" s="50">
        <f>'Base Fleet Plan'!AU184+'Base Fleet Plan'!AU197-AU136</f>
        <v>0</v>
      </c>
      <c r="AV149" s="16"/>
    </row>
    <row r="150" spans="4:48">
      <c r="D150" s="1" t="s">
        <v>188</v>
      </c>
      <c r="F150" s="4" t="s">
        <v>169</v>
      </c>
      <c r="H150" s="17"/>
      <c r="I150" s="50">
        <f>'Base Fleet Plan'!I185+'Base Fleet Plan'!I198-I137</f>
        <v>1072</v>
      </c>
      <c r="J150" s="50">
        <f>'Base Fleet Plan'!J185+'Base Fleet Plan'!J198-J137</f>
        <v>1072</v>
      </c>
      <c r="K150" s="50">
        <f>'Base Fleet Plan'!K185+'Base Fleet Plan'!K198-K137</f>
        <v>1072</v>
      </c>
      <c r="L150" s="50">
        <f>'Base Fleet Plan'!L185+'Base Fleet Plan'!L198-L137</f>
        <v>1181</v>
      </c>
      <c r="M150" s="50">
        <f>'Base Fleet Plan'!M185+'Base Fleet Plan'!M198-M137</f>
        <v>1168</v>
      </c>
      <c r="N150" s="50">
        <f>'Base Fleet Plan'!N185+'Base Fleet Plan'!N198-N137</f>
        <v>1169</v>
      </c>
      <c r="O150" s="50">
        <f>'Base Fleet Plan'!O185+'Base Fleet Plan'!O198-O137</f>
        <v>1159</v>
      </c>
      <c r="P150" s="50">
        <f>'Base Fleet Plan'!P185+'Base Fleet Plan'!P198-P137</f>
        <v>1124</v>
      </c>
      <c r="Q150" s="50">
        <f>'Base Fleet Plan'!Q185+'Base Fleet Plan'!Q198-Q137</f>
        <v>1096</v>
      </c>
      <c r="R150" s="50">
        <f>'Base Fleet Plan'!R185+'Base Fleet Plan'!R198-R137</f>
        <v>1067</v>
      </c>
      <c r="S150" s="50">
        <f>'Base Fleet Plan'!S185+'Base Fleet Plan'!S198-S137</f>
        <v>1009</v>
      </c>
      <c r="T150" s="50">
        <f>'Base Fleet Plan'!T185+'Base Fleet Plan'!T198-T137</f>
        <v>950</v>
      </c>
      <c r="U150" s="50">
        <f>'Base Fleet Plan'!U185+'Base Fleet Plan'!U198-U137</f>
        <v>892</v>
      </c>
      <c r="V150" s="50">
        <f>'Base Fleet Plan'!V185+'Base Fleet Plan'!V198-V137</f>
        <v>910</v>
      </c>
      <c r="W150" s="50">
        <f>'Base Fleet Plan'!W185+'Base Fleet Plan'!W198-W137</f>
        <v>844</v>
      </c>
      <c r="X150" s="50">
        <f>'Base Fleet Plan'!X185+'Base Fleet Plan'!X198-X137</f>
        <v>716</v>
      </c>
      <c r="Y150" s="50">
        <f>'Base Fleet Plan'!Y185+'Base Fleet Plan'!Y198-Y137</f>
        <v>587</v>
      </c>
      <c r="Z150" s="50">
        <f>'Base Fleet Plan'!Z185+'Base Fleet Plan'!Z198-Z137</f>
        <v>392</v>
      </c>
      <c r="AA150" s="50">
        <f>'Base Fleet Plan'!AA185+'Base Fleet Plan'!AA198-AA137</f>
        <v>196</v>
      </c>
      <c r="AB150" s="50">
        <f>'Base Fleet Plan'!AB185+'Base Fleet Plan'!AB198-AB137</f>
        <v>0</v>
      </c>
      <c r="AC150" s="50">
        <f>'Base Fleet Plan'!AC185+'Base Fleet Plan'!AC198-AC137</f>
        <v>0</v>
      </c>
      <c r="AD150" s="50">
        <f>'Base Fleet Plan'!AD185+'Base Fleet Plan'!AD198-AD137</f>
        <v>0</v>
      </c>
      <c r="AE150" s="50">
        <f>'Base Fleet Plan'!AE185+'Base Fleet Plan'!AE198-AE137</f>
        <v>0</v>
      </c>
      <c r="AF150" s="50">
        <f>'Base Fleet Plan'!AF185+'Base Fleet Plan'!AF198-AF137</f>
        <v>0</v>
      </c>
      <c r="AG150" s="50">
        <f>'Base Fleet Plan'!AG185+'Base Fleet Plan'!AG198-AG137</f>
        <v>0</v>
      </c>
      <c r="AH150" s="50">
        <f>'Base Fleet Plan'!AH185+'Base Fleet Plan'!AH198-AH137</f>
        <v>0</v>
      </c>
      <c r="AI150" s="50">
        <f>'Base Fleet Plan'!AI185+'Base Fleet Plan'!AI198-AI137</f>
        <v>0</v>
      </c>
      <c r="AJ150" s="50">
        <f>'Base Fleet Plan'!AJ185+'Base Fleet Plan'!AJ198-AJ137</f>
        <v>0</v>
      </c>
      <c r="AK150" s="50">
        <f>'Base Fleet Plan'!AK185+'Base Fleet Plan'!AK198-AK137</f>
        <v>0</v>
      </c>
      <c r="AL150" s="50">
        <f>'Base Fleet Plan'!AL185+'Base Fleet Plan'!AL198-AL137</f>
        <v>0</v>
      </c>
      <c r="AM150" s="50">
        <f>'Base Fleet Plan'!AM185+'Base Fleet Plan'!AM198-AM137</f>
        <v>0</v>
      </c>
      <c r="AN150" s="50">
        <f>'Base Fleet Plan'!AN185+'Base Fleet Plan'!AN198-AN137</f>
        <v>0</v>
      </c>
      <c r="AO150" s="50">
        <f>'Base Fleet Plan'!AO185+'Base Fleet Plan'!AO198-AO137</f>
        <v>0</v>
      </c>
      <c r="AP150" s="50">
        <f>'Base Fleet Plan'!AP185+'Base Fleet Plan'!AP198-AP137</f>
        <v>0</v>
      </c>
      <c r="AQ150" s="50">
        <f>'Base Fleet Plan'!AQ185+'Base Fleet Plan'!AQ198-AQ137</f>
        <v>0</v>
      </c>
      <c r="AR150" s="50">
        <f>'Base Fleet Plan'!AR185+'Base Fleet Plan'!AR198-AR137</f>
        <v>0</v>
      </c>
      <c r="AS150" s="50">
        <f>'Base Fleet Plan'!AS185+'Base Fleet Plan'!AS198-AS137</f>
        <v>0</v>
      </c>
      <c r="AT150" s="50">
        <f>'Base Fleet Plan'!AT185+'Base Fleet Plan'!AT198-AT137</f>
        <v>0</v>
      </c>
      <c r="AU150" s="50">
        <f>'Base Fleet Plan'!AU185+'Base Fleet Plan'!AU198-AU137</f>
        <v>0</v>
      </c>
      <c r="AV150" s="16"/>
    </row>
    <row r="151" spans="4:48">
      <c r="D151" s="1" t="s">
        <v>189</v>
      </c>
      <c r="F151" s="4" t="s">
        <v>169</v>
      </c>
      <c r="H151" s="17"/>
      <c r="I151" s="50">
        <f>'Base Fleet Plan'!I186+'Base Fleet Plan'!I199-I138</f>
        <v>1072</v>
      </c>
      <c r="J151" s="50">
        <f>'Base Fleet Plan'!J186+'Base Fleet Plan'!J199-J138</f>
        <v>1072</v>
      </c>
      <c r="K151" s="50">
        <f>'Base Fleet Plan'!K186+'Base Fleet Plan'!K199-K138</f>
        <v>1072</v>
      </c>
      <c r="L151" s="50">
        <f>'Base Fleet Plan'!L186+'Base Fleet Plan'!L199-L138</f>
        <v>1072</v>
      </c>
      <c r="M151" s="50">
        <f>'Base Fleet Plan'!M186+'Base Fleet Plan'!M199-M138</f>
        <v>1181</v>
      </c>
      <c r="N151" s="50">
        <f>'Base Fleet Plan'!N186+'Base Fleet Plan'!N199-N138</f>
        <v>1168</v>
      </c>
      <c r="O151" s="50">
        <f>'Base Fleet Plan'!O186+'Base Fleet Plan'!O199-O138</f>
        <v>1169</v>
      </c>
      <c r="P151" s="50">
        <f>'Base Fleet Plan'!P186+'Base Fleet Plan'!P199-P138</f>
        <v>1159</v>
      </c>
      <c r="Q151" s="50">
        <f>'Base Fleet Plan'!Q186+'Base Fleet Plan'!Q199-Q138</f>
        <v>1124</v>
      </c>
      <c r="R151" s="50">
        <f>'Base Fleet Plan'!R186+'Base Fleet Plan'!R199-R138</f>
        <v>1096</v>
      </c>
      <c r="S151" s="50">
        <f>'Base Fleet Plan'!S186+'Base Fleet Plan'!S199-S138</f>
        <v>1067</v>
      </c>
      <c r="T151" s="50">
        <f>'Base Fleet Plan'!T186+'Base Fleet Plan'!T199-T138</f>
        <v>1009</v>
      </c>
      <c r="U151" s="50">
        <f>'Base Fleet Plan'!U186+'Base Fleet Plan'!U199-U138</f>
        <v>950</v>
      </c>
      <c r="V151" s="50">
        <f>'Base Fleet Plan'!V186+'Base Fleet Plan'!V199-V138</f>
        <v>892</v>
      </c>
      <c r="W151" s="50">
        <f>'Base Fleet Plan'!W186+'Base Fleet Plan'!W199-W138</f>
        <v>910</v>
      </c>
      <c r="X151" s="50">
        <f>'Base Fleet Plan'!X186+'Base Fleet Plan'!X199-X138</f>
        <v>844</v>
      </c>
      <c r="Y151" s="50">
        <f>'Base Fleet Plan'!Y186+'Base Fleet Plan'!Y199-Y138</f>
        <v>716</v>
      </c>
      <c r="Z151" s="50">
        <f>'Base Fleet Plan'!Z186+'Base Fleet Plan'!Z199-Z138</f>
        <v>587</v>
      </c>
      <c r="AA151" s="50">
        <f>'Base Fleet Plan'!AA186+'Base Fleet Plan'!AA199-AA138</f>
        <v>392</v>
      </c>
      <c r="AB151" s="50">
        <f>'Base Fleet Plan'!AB186+'Base Fleet Plan'!AB199-AB138</f>
        <v>196</v>
      </c>
      <c r="AC151" s="50">
        <f>'Base Fleet Plan'!AC186+'Base Fleet Plan'!AC199-AC138</f>
        <v>0</v>
      </c>
      <c r="AD151" s="50">
        <f>'Base Fleet Plan'!AD186+'Base Fleet Plan'!AD199-AD138</f>
        <v>0</v>
      </c>
      <c r="AE151" s="50">
        <f>'Base Fleet Plan'!AE186+'Base Fleet Plan'!AE199-AE138</f>
        <v>0</v>
      </c>
      <c r="AF151" s="50">
        <f>'Base Fleet Plan'!AF186+'Base Fleet Plan'!AF199-AF138</f>
        <v>0</v>
      </c>
      <c r="AG151" s="50">
        <f>'Base Fleet Plan'!AG186+'Base Fleet Plan'!AG199-AG138</f>
        <v>0</v>
      </c>
      <c r="AH151" s="50">
        <f>'Base Fleet Plan'!AH186+'Base Fleet Plan'!AH199-AH138</f>
        <v>0</v>
      </c>
      <c r="AI151" s="50">
        <f>'Base Fleet Plan'!AI186+'Base Fleet Plan'!AI199-AI138</f>
        <v>0</v>
      </c>
      <c r="AJ151" s="50">
        <f>'Base Fleet Plan'!AJ186+'Base Fleet Plan'!AJ199-AJ138</f>
        <v>0</v>
      </c>
      <c r="AK151" s="50">
        <f>'Base Fleet Plan'!AK186+'Base Fleet Plan'!AK199-AK138</f>
        <v>0</v>
      </c>
      <c r="AL151" s="50">
        <f>'Base Fleet Plan'!AL186+'Base Fleet Plan'!AL199-AL138</f>
        <v>0</v>
      </c>
      <c r="AM151" s="50">
        <f>'Base Fleet Plan'!AM186+'Base Fleet Plan'!AM199-AM138</f>
        <v>0</v>
      </c>
      <c r="AN151" s="50">
        <f>'Base Fleet Plan'!AN186+'Base Fleet Plan'!AN199-AN138</f>
        <v>0</v>
      </c>
      <c r="AO151" s="50">
        <f>'Base Fleet Plan'!AO186+'Base Fleet Plan'!AO199-AO138</f>
        <v>0</v>
      </c>
      <c r="AP151" s="50">
        <f>'Base Fleet Plan'!AP186+'Base Fleet Plan'!AP199-AP138</f>
        <v>0</v>
      </c>
      <c r="AQ151" s="50">
        <f>'Base Fleet Plan'!AQ186+'Base Fleet Plan'!AQ199-AQ138</f>
        <v>0</v>
      </c>
      <c r="AR151" s="50">
        <f>'Base Fleet Plan'!AR186+'Base Fleet Plan'!AR199-AR138</f>
        <v>0</v>
      </c>
      <c r="AS151" s="50">
        <f>'Base Fleet Plan'!AS186+'Base Fleet Plan'!AS199-AS138</f>
        <v>0</v>
      </c>
      <c r="AT151" s="50">
        <f>'Base Fleet Plan'!AT186+'Base Fleet Plan'!AT199-AT138</f>
        <v>0</v>
      </c>
      <c r="AU151" s="50">
        <f>'Base Fleet Plan'!AU186+'Base Fleet Plan'!AU199-AU138</f>
        <v>0</v>
      </c>
      <c r="AV151" s="16"/>
    </row>
    <row r="152" spans="4:48">
      <c r="D152" s="1" t="s">
        <v>190</v>
      </c>
      <c r="F152" s="4" t="s">
        <v>169</v>
      </c>
      <c r="H152" s="17"/>
      <c r="I152" s="50">
        <f>'Base Fleet Plan'!I187+'Base Fleet Plan'!I200-I139</f>
        <v>1072</v>
      </c>
      <c r="J152" s="50">
        <f>'Base Fleet Plan'!J187+'Base Fleet Plan'!J200-J139</f>
        <v>1072</v>
      </c>
      <c r="K152" s="50">
        <f>'Base Fleet Plan'!K187+'Base Fleet Plan'!K200-K139</f>
        <v>1072</v>
      </c>
      <c r="L152" s="50">
        <f>'Base Fleet Plan'!L187+'Base Fleet Plan'!L200-L139</f>
        <v>1072</v>
      </c>
      <c r="M152" s="50">
        <f>'Base Fleet Plan'!M187+'Base Fleet Plan'!M200-M139</f>
        <v>1072</v>
      </c>
      <c r="N152" s="50">
        <f>'Base Fleet Plan'!N187+'Base Fleet Plan'!N200-N139</f>
        <v>1181</v>
      </c>
      <c r="O152" s="50">
        <f>'Base Fleet Plan'!O187+'Base Fleet Plan'!O200-O139</f>
        <v>1168</v>
      </c>
      <c r="P152" s="50">
        <f>'Base Fleet Plan'!P187+'Base Fleet Plan'!P200-P139</f>
        <v>1169</v>
      </c>
      <c r="Q152" s="50">
        <f>'Base Fleet Plan'!Q187+'Base Fleet Plan'!Q200-Q139</f>
        <v>1159</v>
      </c>
      <c r="R152" s="50">
        <f>'Base Fleet Plan'!R187+'Base Fleet Plan'!R200-R139</f>
        <v>1124</v>
      </c>
      <c r="S152" s="50">
        <f>'Base Fleet Plan'!S187+'Base Fleet Plan'!S200-S139</f>
        <v>1096</v>
      </c>
      <c r="T152" s="50">
        <f>'Base Fleet Plan'!T187+'Base Fleet Plan'!T200-T139</f>
        <v>1067</v>
      </c>
      <c r="U152" s="50">
        <f>'Base Fleet Plan'!U187+'Base Fleet Plan'!U200-U139</f>
        <v>1009</v>
      </c>
      <c r="V152" s="50">
        <f>'Base Fleet Plan'!V187+'Base Fleet Plan'!V200-V139</f>
        <v>950</v>
      </c>
      <c r="W152" s="50">
        <f>'Base Fleet Plan'!W187+'Base Fleet Plan'!W200-W139</f>
        <v>892</v>
      </c>
      <c r="X152" s="50">
        <f>'Base Fleet Plan'!X187+'Base Fleet Plan'!X200-X139</f>
        <v>910</v>
      </c>
      <c r="Y152" s="50">
        <f>'Base Fleet Plan'!Y187+'Base Fleet Plan'!Y200-Y139</f>
        <v>844</v>
      </c>
      <c r="Z152" s="50">
        <f>'Base Fleet Plan'!Z187+'Base Fleet Plan'!Z200-Z139</f>
        <v>716</v>
      </c>
      <c r="AA152" s="50">
        <f>'Base Fleet Plan'!AA187+'Base Fleet Plan'!AA200-AA139</f>
        <v>587</v>
      </c>
      <c r="AB152" s="50">
        <f>'Base Fleet Plan'!AB187+'Base Fleet Plan'!AB200-AB139</f>
        <v>392</v>
      </c>
      <c r="AC152" s="50">
        <f>'Base Fleet Plan'!AC187+'Base Fleet Plan'!AC200-AC139</f>
        <v>196</v>
      </c>
      <c r="AD152" s="50">
        <f>'Base Fleet Plan'!AD187+'Base Fleet Plan'!AD200-AD139</f>
        <v>0</v>
      </c>
      <c r="AE152" s="50">
        <f>'Base Fleet Plan'!AE187+'Base Fleet Plan'!AE200-AE139</f>
        <v>0</v>
      </c>
      <c r="AF152" s="50">
        <f>'Base Fleet Plan'!AF187+'Base Fleet Plan'!AF200-AF139</f>
        <v>0</v>
      </c>
      <c r="AG152" s="50">
        <f>'Base Fleet Plan'!AG187+'Base Fleet Plan'!AG200-AG139</f>
        <v>0</v>
      </c>
      <c r="AH152" s="50">
        <f>'Base Fleet Plan'!AH187+'Base Fleet Plan'!AH200-AH139</f>
        <v>0</v>
      </c>
      <c r="AI152" s="50">
        <f>'Base Fleet Plan'!AI187+'Base Fleet Plan'!AI200-AI139</f>
        <v>0</v>
      </c>
      <c r="AJ152" s="50">
        <f>'Base Fleet Plan'!AJ187+'Base Fleet Plan'!AJ200-AJ139</f>
        <v>0</v>
      </c>
      <c r="AK152" s="50">
        <f>'Base Fleet Plan'!AK187+'Base Fleet Plan'!AK200-AK139</f>
        <v>0</v>
      </c>
      <c r="AL152" s="50">
        <f>'Base Fleet Plan'!AL187+'Base Fleet Plan'!AL200-AL139</f>
        <v>0</v>
      </c>
      <c r="AM152" s="50">
        <f>'Base Fleet Plan'!AM187+'Base Fleet Plan'!AM200-AM139</f>
        <v>0</v>
      </c>
      <c r="AN152" s="50">
        <f>'Base Fleet Plan'!AN187+'Base Fleet Plan'!AN200-AN139</f>
        <v>0</v>
      </c>
      <c r="AO152" s="50">
        <f>'Base Fleet Plan'!AO187+'Base Fleet Plan'!AO200-AO139</f>
        <v>0</v>
      </c>
      <c r="AP152" s="50">
        <f>'Base Fleet Plan'!AP187+'Base Fleet Plan'!AP200-AP139</f>
        <v>0</v>
      </c>
      <c r="AQ152" s="50">
        <f>'Base Fleet Plan'!AQ187+'Base Fleet Plan'!AQ200-AQ139</f>
        <v>0</v>
      </c>
      <c r="AR152" s="50">
        <f>'Base Fleet Plan'!AR187+'Base Fleet Plan'!AR200-AR139</f>
        <v>0</v>
      </c>
      <c r="AS152" s="50">
        <f>'Base Fleet Plan'!AS187+'Base Fleet Plan'!AS200-AS139</f>
        <v>0</v>
      </c>
      <c r="AT152" s="50">
        <f>'Base Fleet Plan'!AT187+'Base Fleet Plan'!AT200-AT139</f>
        <v>0</v>
      </c>
      <c r="AU152" s="50">
        <f>'Base Fleet Plan'!AU187+'Base Fleet Plan'!AU200-AU139</f>
        <v>0</v>
      </c>
      <c r="AV152" s="16"/>
    </row>
    <row r="153" spans="4:48">
      <c r="D153" s="1" t="s">
        <v>191</v>
      </c>
      <c r="F153" s="4" t="s">
        <v>169</v>
      </c>
      <c r="H153" s="17"/>
      <c r="I153" s="50">
        <f>'Base Fleet Plan'!I188+'Base Fleet Plan'!I201-I140</f>
        <v>1072</v>
      </c>
      <c r="J153" s="50">
        <f>'Base Fleet Plan'!J188+'Base Fleet Plan'!J201-J140</f>
        <v>1072</v>
      </c>
      <c r="K153" s="50">
        <f>'Base Fleet Plan'!K188+'Base Fleet Plan'!K201-K140</f>
        <v>1072</v>
      </c>
      <c r="L153" s="50">
        <f>'Base Fleet Plan'!L188+'Base Fleet Plan'!L201-L140</f>
        <v>1072</v>
      </c>
      <c r="M153" s="50">
        <f>'Base Fleet Plan'!M188+'Base Fleet Plan'!M201-M140</f>
        <v>1072</v>
      </c>
      <c r="N153" s="50">
        <f>'Base Fleet Plan'!N188+'Base Fleet Plan'!N201-N140</f>
        <v>1072</v>
      </c>
      <c r="O153" s="50">
        <f>'Base Fleet Plan'!O188+'Base Fleet Plan'!O201-O140</f>
        <v>1181</v>
      </c>
      <c r="P153" s="50">
        <f>'Base Fleet Plan'!P188+'Base Fleet Plan'!P201-P140</f>
        <v>1168</v>
      </c>
      <c r="Q153" s="50">
        <f>'Base Fleet Plan'!Q188+'Base Fleet Plan'!Q201-Q140</f>
        <v>1169</v>
      </c>
      <c r="R153" s="50">
        <f>'Base Fleet Plan'!R188+'Base Fleet Plan'!R201-R140</f>
        <v>1159</v>
      </c>
      <c r="S153" s="50">
        <f>'Base Fleet Plan'!S188+'Base Fleet Plan'!S201-S140</f>
        <v>1124</v>
      </c>
      <c r="T153" s="50">
        <f>'Base Fleet Plan'!T188+'Base Fleet Plan'!T201-T140</f>
        <v>1096</v>
      </c>
      <c r="U153" s="50">
        <f>'Base Fleet Plan'!U188+'Base Fleet Plan'!U201-U140</f>
        <v>1067</v>
      </c>
      <c r="V153" s="50">
        <f>'Base Fleet Plan'!V188+'Base Fleet Plan'!V201-V140</f>
        <v>1009</v>
      </c>
      <c r="W153" s="50">
        <f>'Base Fleet Plan'!W188+'Base Fleet Plan'!W201-W140</f>
        <v>950</v>
      </c>
      <c r="X153" s="50">
        <f>'Base Fleet Plan'!X188+'Base Fleet Plan'!X201-X140</f>
        <v>892</v>
      </c>
      <c r="Y153" s="50">
        <f>'Base Fleet Plan'!Y188+'Base Fleet Plan'!Y201-Y140</f>
        <v>910</v>
      </c>
      <c r="Z153" s="50">
        <f>'Base Fleet Plan'!Z188+'Base Fleet Plan'!Z201-Z140</f>
        <v>844</v>
      </c>
      <c r="AA153" s="50">
        <f>'Base Fleet Plan'!AA188+'Base Fleet Plan'!AA201-AA140</f>
        <v>716</v>
      </c>
      <c r="AB153" s="50">
        <f>'Base Fleet Plan'!AB188+'Base Fleet Plan'!AB201-AB140</f>
        <v>587</v>
      </c>
      <c r="AC153" s="50">
        <f>'Base Fleet Plan'!AC188+'Base Fleet Plan'!AC201-AC140</f>
        <v>392</v>
      </c>
      <c r="AD153" s="50">
        <f>'Base Fleet Plan'!AD188+'Base Fleet Plan'!AD201-AD140</f>
        <v>196</v>
      </c>
      <c r="AE153" s="50">
        <f>'Base Fleet Plan'!AE188+'Base Fleet Plan'!AE201-AE140</f>
        <v>0</v>
      </c>
      <c r="AF153" s="50">
        <f>'Base Fleet Plan'!AF188+'Base Fleet Plan'!AF201-AF140</f>
        <v>0</v>
      </c>
      <c r="AG153" s="50">
        <f>'Base Fleet Plan'!AG188+'Base Fleet Plan'!AG201-AG140</f>
        <v>0</v>
      </c>
      <c r="AH153" s="50">
        <f>'Base Fleet Plan'!AH188+'Base Fleet Plan'!AH201-AH140</f>
        <v>0</v>
      </c>
      <c r="AI153" s="50">
        <f>'Base Fleet Plan'!AI188+'Base Fleet Plan'!AI201-AI140</f>
        <v>0</v>
      </c>
      <c r="AJ153" s="50">
        <f>'Base Fleet Plan'!AJ188+'Base Fleet Plan'!AJ201-AJ140</f>
        <v>0</v>
      </c>
      <c r="AK153" s="50">
        <f>'Base Fleet Plan'!AK188+'Base Fleet Plan'!AK201-AK140</f>
        <v>0</v>
      </c>
      <c r="AL153" s="50">
        <f>'Base Fleet Plan'!AL188+'Base Fleet Plan'!AL201-AL140</f>
        <v>0</v>
      </c>
      <c r="AM153" s="50">
        <f>'Base Fleet Plan'!AM188+'Base Fleet Plan'!AM201-AM140</f>
        <v>0</v>
      </c>
      <c r="AN153" s="50">
        <f>'Base Fleet Plan'!AN188+'Base Fleet Plan'!AN201-AN140</f>
        <v>0</v>
      </c>
      <c r="AO153" s="50">
        <f>'Base Fleet Plan'!AO188+'Base Fleet Plan'!AO201-AO140</f>
        <v>0</v>
      </c>
      <c r="AP153" s="50">
        <f>'Base Fleet Plan'!AP188+'Base Fleet Plan'!AP201-AP140</f>
        <v>0</v>
      </c>
      <c r="AQ153" s="50">
        <f>'Base Fleet Plan'!AQ188+'Base Fleet Plan'!AQ201-AQ140</f>
        <v>0</v>
      </c>
      <c r="AR153" s="50">
        <f>'Base Fleet Plan'!AR188+'Base Fleet Plan'!AR201-AR140</f>
        <v>0</v>
      </c>
      <c r="AS153" s="50">
        <f>'Base Fleet Plan'!AS188+'Base Fleet Plan'!AS201-AS140</f>
        <v>0</v>
      </c>
      <c r="AT153" s="50">
        <f>'Base Fleet Plan'!AT188+'Base Fleet Plan'!AT201-AT140</f>
        <v>0</v>
      </c>
      <c r="AU153" s="50">
        <f>'Base Fleet Plan'!AU188+'Base Fleet Plan'!AU201-AU140</f>
        <v>0</v>
      </c>
      <c r="AV153" s="16"/>
    </row>
    <row r="154" spans="4:48">
      <c r="D154" s="1" t="s">
        <v>192</v>
      </c>
      <c r="F154" s="4" t="s">
        <v>169</v>
      </c>
      <c r="H154" s="17"/>
      <c r="I154" s="50">
        <f>'Base Fleet Plan'!I189+'Base Fleet Plan'!I202-I141</f>
        <v>1072</v>
      </c>
      <c r="J154" s="50">
        <f>'Base Fleet Plan'!J189+'Base Fleet Plan'!J202-J141</f>
        <v>1072</v>
      </c>
      <c r="K154" s="50">
        <f>'Base Fleet Plan'!K189+'Base Fleet Plan'!K202-K141</f>
        <v>1072</v>
      </c>
      <c r="L154" s="50">
        <f>'Base Fleet Plan'!L189+'Base Fleet Plan'!L202-L141</f>
        <v>1072</v>
      </c>
      <c r="M154" s="50">
        <f>'Base Fleet Plan'!M189+'Base Fleet Plan'!M202-M141</f>
        <v>1072</v>
      </c>
      <c r="N154" s="50">
        <f>'Base Fleet Plan'!N189+'Base Fleet Plan'!N202-N141</f>
        <v>1072</v>
      </c>
      <c r="O154" s="50">
        <f>'Base Fleet Plan'!O189+'Base Fleet Plan'!O202-O141</f>
        <v>1072</v>
      </c>
      <c r="P154" s="50">
        <f>'Base Fleet Plan'!P189+'Base Fleet Plan'!P202-P141</f>
        <v>1181</v>
      </c>
      <c r="Q154" s="50">
        <f>'Base Fleet Plan'!Q189+'Base Fleet Plan'!Q202-Q141</f>
        <v>1168</v>
      </c>
      <c r="R154" s="50">
        <f>'Base Fleet Plan'!R189+'Base Fleet Plan'!R202-R141</f>
        <v>1169</v>
      </c>
      <c r="S154" s="50">
        <f>'Base Fleet Plan'!S189+'Base Fleet Plan'!S202-S141</f>
        <v>1159</v>
      </c>
      <c r="T154" s="50">
        <f>'Base Fleet Plan'!T189+'Base Fleet Plan'!T202-T141</f>
        <v>1124</v>
      </c>
      <c r="U154" s="50">
        <f>'Base Fleet Plan'!U189+'Base Fleet Plan'!U202-U141</f>
        <v>1096</v>
      </c>
      <c r="V154" s="50">
        <f>'Base Fleet Plan'!V189+'Base Fleet Plan'!V202-V141</f>
        <v>1067</v>
      </c>
      <c r="W154" s="50">
        <f>'Base Fleet Plan'!W189+'Base Fleet Plan'!W202-W141</f>
        <v>1009</v>
      </c>
      <c r="X154" s="50">
        <f>'Base Fleet Plan'!X189+'Base Fleet Plan'!X202-X141</f>
        <v>950</v>
      </c>
      <c r="Y154" s="50">
        <f>'Base Fleet Plan'!Y189+'Base Fleet Plan'!Y202-Y141</f>
        <v>892</v>
      </c>
      <c r="Z154" s="50">
        <f>'Base Fleet Plan'!Z189+'Base Fleet Plan'!Z202-Z141</f>
        <v>910</v>
      </c>
      <c r="AA154" s="50">
        <f>'Base Fleet Plan'!AA189+'Base Fleet Plan'!AA202-AA141</f>
        <v>844</v>
      </c>
      <c r="AB154" s="50">
        <f>'Base Fleet Plan'!AB189+'Base Fleet Plan'!AB202-AB141</f>
        <v>716</v>
      </c>
      <c r="AC154" s="50">
        <f>'Base Fleet Plan'!AC189+'Base Fleet Plan'!AC202-AC141</f>
        <v>587</v>
      </c>
      <c r="AD154" s="50">
        <f>'Base Fleet Plan'!AD189+'Base Fleet Plan'!AD202-AD141</f>
        <v>392</v>
      </c>
      <c r="AE154" s="50">
        <f>'Base Fleet Plan'!AE189+'Base Fleet Plan'!AE202-AE141</f>
        <v>196</v>
      </c>
      <c r="AF154" s="50">
        <f>'Base Fleet Plan'!AF189+'Base Fleet Plan'!AF202-AF141</f>
        <v>0</v>
      </c>
      <c r="AG154" s="50">
        <f>'Base Fleet Plan'!AG189+'Base Fleet Plan'!AG202-AG141</f>
        <v>0</v>
      </c>
      <c r="AH154" s="50">
        <f>'Base Fleet Plan'!AH189+'Base Fleet Plan'!AH202-AH141</f>
        <v>0</v>
      </c>
      <c r="AI154" s="50">
        <f>'Base Fleet Plan'!AI189+'Base Fleet Plan'!AI202-AI141</f>
        <v>0</v>
      </c>
      <c r="AJ154" s="50">
        <f>'Base Fleet Plan'!AJ189+'Base Fleet Plan'!AJ202-AJ141</f>
        <v>0</v>
      </c>
      <c r="AK154" s="50">
        <f>'Base Fleet Plan'!AK189+'Base Fleet Plan'!AK202-AK141</f>
        <v>0</v>
      </c>
      <c r="AL154" s="50">
        <f>'Base Fleet Plan'!AL189+'Base Fleet Plan'!AL202-AL141</f>
        <v>0</v>
      </c>
      <c r="AM154" s="50">
        <f>'Base Fleet Plan'!AM189+'Base Fleet Plan'!AM202-AM141</f>
        <v>0</v>
      </c>
      <c r="AN154" s="50">
        <f>'Base Fleet Plan'!AN189+'Base Fleet Plan'!AN202-AN141</f>
        <v>0</v>
      </c>
      <c r="AO154" s="50">
        <f>'Base Fleet Plan'!AO189+'Base Fleet Plan'!AO202-AO141</f>
        <v>0</v>
      </c>
      <c r="AP154" s="50">
        <f>'Base Fleet Plan'!AP189+'Base Fleet Plan'!AP202-AP141</f>
        <v>0</v>
      </c>
      <c r="AQ154" s="50">
        <f>'Base Fleet Plan'!AQ189+'Base Fleet Plan'!AQ202-AQ141</f>
        <v>0</v>
      </c>
      <c r="AR154" s="50">
        <f>'Base Fleet Plan'!AR189+'Base Fleet Plan'!AR202-AR141</f>
        <v>0</v>
      </c>
      <c r="AS154" s="50">
        <f>'Base Fleet Plan'!AS189+'Base Fleet Plan'!AS202-AS141</f>
        <v>0</v>
      </c>
      <c r="AT154" s="50">
        <f>'Base Fleet Plan'!AT189+'Base Fleet Plan'!AT202-AT141</f>
        <v>0</v>
      </c>
      <c r="AU154" s="50">
        <f>'Base Fleet Plan'!AU189+'Base Fleet Plan'!AU202-AU141</f>
        <v>0</v>
      </c>
      <c r="AV154" s="16"/>
    </row>
    <row r="155" spans="4:48">
      <c r="D155" s="1" t="s">
        <v>193</v>
      </c>
      <c r="F155" s="4" t="s">
        <v>169</v>
      </c>
      <c r="H155" s="17"/>
      <c r="I155" s="50">
        <f>'Base Fleet Plan'!I190+'Base Fleet Plan'!I203-I142</f>
        <v>1072</v>
      </c>
      <c r="J155" s="50">
        <f>'Base Fleet Plan'!J190+'Base Fleet Plan'!J203-J142</f>
        <v>1072</v>
      </c>
      <c r="K155" s="50">
        <f>'Base Fleet Plan'!K190+'Base Fleet Plan'!K203-K142</f>
        <v>1072</v>
      </c>
      <c r="L155" s="50">
        <f>'Base Fleet Plan'!L190+'Base Fleet Plan'!L203-L142</f>
        <v>1072</v>
      </c>
      <c r="M155" s="50">
        <f>'Base Fleet Plan'!M190+'Base Fleet Plan'!M203-M142</f>
        <v>1072</v>
      </c>
      <c r="N155" s="50">
        <f>'Base Fleet Plan'!N190+'Base Fleet Plan'!N203-N142</f>
        <v>1072</v>
      </c>
      <c r="O155" s="50">
        <f>'Base Fleet Plan'!O190+'Base Fleet Plan'!O203-O142</f>
        <v>1072</v>
      </c>
      <c r="P155" s="50">
        <f>'Base Fleet Plan'!P190+'Base Fleet Plan'!P203-P142</f>
        <v>1072</v>
      </c>
      <c r="Q155" s="50">
        <f>'Base Fleet Plan'!Q190+'Base Fleet Plan'!Q203-Q142</f>
        <v>1181</v>
      </c>
      <c r="R155" s="50">
        <f>'Base Fleet Plan'!R190+'Base Fleet Plan'!R203-R142</f>
        <v>1168</v>
      </c>
      <c r="S155" s="50">
        <f>'Base Fleet Plan'!S190+'Base Fleet Plan'!S203-S142</f>
        <v>1169</v>
      </c>
      <c r="T155" s="50">
        <f>'Base Fleet Plan'!T190+'Base Fleet Plan'!T203-T142</f>
        <v>1159</v>
      </c>
      <c r="U155" s="50">
        <f>'Base Fleet Plan'!U190+'Base Fleet Plan'!U203-U142</f>
        <v>1124</v>
      </c>
      <c r="V155" s="50">
        <f>'Base Fleet Plan'!V190+'Base Fleet Plan'!V203-V142</f>
        <v>1096</v>
      </c>
      <c r="W155" s="50">
        <f>'Base Fleet Plan'!W190+'Base Fleet Plan'!W203-W142</f>
        <v>1067</v>
      </c>
      <c r="X155" s="50">
        <f>'Base Fleet Plan'!X190+'Base Fleet Plan'!X203-X142</f>
        <v>1009</v>
      </c>
      <c r="Y155" s="50">
        <f>'Base Fleet Plan'!Y190+'Base Fleet Plan'!Y203-Y142</f>
        <v>950</v>
      </c>
      <c r="Z155" s="50">
        <f>'Base Fleet Plan'!Z190+'Base Fleet Plan'!Z203-Z142</f>
        <v>892</v>
      </c>
      <c r="AA155" s="50">
        <f>'Base Fleet Plan'!AA190+'Base Fleet Plan'!AA203-AA142</f>
        <v>910</v>
      </c>
      <c r="AB155" s="50">
        <f>'Base Fleet Plan'!AB190+'Base Fleet Plan'!AB203-AB142</f>
        <v>844</v>
      </c>
      <c r="AC155" s="50">
        <f>'Base Fleet Plan'!AC190+'Base Fleet Plan'!AC203-AC142</f>
        <v>716</v>
      </c>
      <c r="AD155" s="50">
        <f>'Base Fleet Plan'!AD190+'Base Fleet Plan'!AD203-AD142</f>
        <v>587</v>
      </c>
      <c r="AE155" s="50">
        <f>'Base Fleet Plan'!AE190+'Base Fleet Plan'!AE203-AE142</f>
        <v>392</v>
      </c>
      <c r="AF155" s="50">
        <f>'Base Fleet Plan'!AF190+'Base Fleet Plan'!AF203-AF142</f>
        <v>196</v>
      </c>
      <c r="AG155" s="50">
        <f>'Base Fleet Plan'!AG190+'Base Fleet Plan'!AG203-AG142</f>
        <v>0</v>
      </c>
      <c r="AH155" s="50">
        <f>'Base Fleet Plan'!AH190+'Base Fleet Plan'!AH203-AH142</f>
        <v>0</v>
      </c>
      <c r="AI155" s="50">
        <f>'Base Fleet Plan'!AI190+'Base Fleet Plan'!AI203-AI142</f>
        <v>0</v>
      </c>
      <c r="AJ155" s="50">
        <f>'Base Fleet Plan'!AJ190+'Base Fleet Plan'!AJ203-AJ142</f>
        <v>0</v>
      </c>
      <c r="AK155" s="50">
        <f>'Base Fleet Plan'!AK190+'Base Fleet Plan'!AK203-AK142</f>
        <v>0</v>
      </c>
      <c r="AL155" s="50">
        <f>'Base Fleet Plan'!AL190+'Base Fleet Plan'!AL203-AL142</f>
        <v>0</v>
      </c>
      <c r="AM155" s="50">
        <f>'Base Fleet Plan'!AM190+'Base Fleet Plan'!AM203-AM142</f>
        <v>0</v>
      </c>
      <c r="AN155" s="50">
        <f>'Base Fleet Plan'!AN190+'Base Fleet Plan'!AN203-AN142</f>
        <v>0</v>
      </c>
      <c r="AO155" s="50">
        <f>'Base Fleet Plan'!AO190+'Base Fleet Plan'!AO203-AO142</f>
        <v>0</v>
      </c>
      <c r="AP155" s="50">
        <f>'Base Fleet Plan'!AP190+'Base Fleet Plan'!AP203-AP142</f>
        <v>0</v>
      </c>
      <c r="AQ155" s="50">
        <f>'Base Fleet Plan'!AQ190+'Base Fleet Plan'!AQ203-AQ142</f>
        <v>0</v>
      </c>
      <c r="AR155" s="50">
        <f>'Base Fleet Plan'!AR190+'Base Fleet Plan'!AR203-AR142</f>
        <v>0</v>
      </c>
      <c r="AS155" s="50">
        <f>'Base Fleet Plan'!AS190+'Base Fleet Plan'!AS203-AS142</f>
        <v>0</v>
      </c>
      <c r="AT155" s="50">
        <f>'Base Fleet Plan'!AT190+'Base Fleet Plan'!AT203-AT142</f>
        <v>0</v>
      </c>
      <c r="AU155" s="50">
        <f>'Base Fleet Plan'!AU190+'Base Fleet Plan'!AU203-AU142</f>
        <v>0</v>
      </c>
      <c r="AV155" s="16"/>
    </row>
    <row r="156" spans="4:48">
      <c r="D156" s="1" t="s">
        <v>194</v>
      </c>
      <c r="F156" s="4" t="s">
        <v>169</v>
      </c>
      <c r="H156" s="17"/>
      <c r="I156" s="50">
        <f>'Base Fleet Plan'!I191+'Base Fleet Plan'!I204-I143</f>
        <v>1072</v>
      </c>
      <c r="J156" s="50">
        <f>'Base Fleet Plan'!J191+'Base Fleet Plan'!J204-J143</f>
        <v>1072</v>
      </c>
      <c r="K156" s="50">
        <f>'Base Fleet Plan'!K191+'Base Fleet Plan'!K204-K143</f>
        <v>1072</v>
      </c>
      <c r="L156" s="50">
        <f>'Base Fleet Plan'!L191+'Base Fleet Plan'!L204-L143</f>
        <v>1072</v>
      </c>
      <c r="M156" s="50">
        <f>'Base Fleet Plan'!M191+'Base Fleet Plan'!M204-M143</f>
        <v>1072</v>
      </c>
      <c r="N156" s="50">
        <f>'Base Fleet Plan'!N191+'Base Fleet Plan'!N204-N143</f>
        <v>1072</v>
      </c>
      <c r="O156" s="50">
        <f>'Base Fleet Plan'!O191+'Base Fleet Plan'!O204-O143</f>
        <v>1072</v>
      </c>
      <c r="P156" s="50">
        <f>'Base Fleet Plan'!P191+'Base Fleet Plan'!P204-P143</f>
        <v>1072</v>
      </c>
      <c r="Q156" s="50">
        <f>'Base Fleet Plan'!Q191+'Base Fleet Plan'!Q204-Q143</f>
        <v>1072</v>
      </c>
      <c r="R156" s="50">
        <f>'Base Fleet Plan'!R191+'Base Fleet Plan'!R204-R143</f>
        <v>1181</v>
      </c>
      <c r="S156" s="50">
        <f>'Base Fleet Plan'!S191+'Base Fleet Plan'!S204-S143</f>
        <v>1168</v>
      </c>
      <c r="T156" s="50">
        <f>'Base Fleet Plan'!T191+'Base Fleet Plan'!T204-T143</f>
        <v>1169</v>
      </c>
      <c r="U156" s="50">
        <f>'Base Fleet Plan'!U191+'Base Fleet Plan'!U204-U143</f>
        <v>1159</v>
      </c>
      <c r="V156" s="50">
        <f>'Base Fleet Plan'!V191+'Base Fleet Plan'!V204-V143</f>
        <v>1124</v>
      </c>
      <c r="W156" s="50">
        <f>'Base Fleet Plan'!W191+'Base Fleet Plan'!W204-W143</f>
        <v>1096</v>
      </c>
      <c r="X156" s="50">
        <f>'Base Fleet Plan'!X191+'Base Fleet Plan'!X204-X143</f>
        <v>1067</v>
      </c>
      <c r="Y156" s="50">
        <f>'Base Fleet Plan'!Y191+'Base Fleet Plan'!Y204-Y143</f>
        <v>1009</v>
      </c>
      <c r="Z156" s="50">
        <f>'Base Fleet Plan'!Z191+'Base Fleet Plan'!Z204-Z143</f>
        <v>950</v>
      </c>
      <c r="AA156" s="50">
        <f>'Base Fleet Plan'!AA191+'Base Fleet Plan'!AA204-AA143</f>
        <v>892</v>
      </c>
      <c r="AB156" s="50">
        <f>'Base Fleet Plan'!AB191+'Base Fleet Plan'!AB204-AB143</f>
        <v>910</v>
      </c>
      <c r="AC156" s="50">
        <f>'Base Fleet Plan'!AC191+'Base Fleet Plan'!AC204-AC143</f>
        <v>844</v>
      </c>
      <c r="AD156" s="50">
        <f>'Base Fleet Plan'!AD191+'Base Fleet Plan'!AD204-AD143</f>
        <v>716</v>
      </c>
      <c r="AE156" s="50">
        <f>'Base Fleet Plan'!AE191+'Base Fleet Plan'!AE204-AE143</f>
        <v>587</v>
      </c>
      <c r="AF156" s="50">
        <f>'Base Fleet Plan'!AF191+'Base Fleet Plan'!AF204-AF143</f>
        <v>392</v>
      </c>
      <c r="AG156" s="50">
        <f>'Base Fleet Plan'!AG191+'Base Fleet Plan'!AG204-AG143</f>
        <v>196</v>
      </c>
      <c r="AH156" s="50">
        <f>'Base Fleet Plan'!AH191+'Base Fleet Plan'!AH204-AH143</f>
        <v>0</v>
      </c>
      <c r="AI156" s="50">
        <f>'Base Fleet Plan'!AI191+'Base Fleet Plan'!AI204-AI143</f>
        <v>0</v>
      </c>
      <c r="AJ156" s="50">
        <f>'Base Fleet Plan'!AJ191+'Base Fleet Plan'!AJ204-AJ143</f>
        <v>0</v>
      </c>
      <c r="AK156" s="50">
        <f>'Base Fleet Plan'!AK191+'Base Fleet Plan'!AK204-AK143</f>
        <v>0</v>
      </c>
      <c r="AL156" s="50">
        <f>'Base Fleet Plan'!AL191+'Base Fleet Plan'!AL204-AL143</f>
        <v>0</v>
      </c>
      <c r="AM156" s="50">
        <f>'Base Fleet Plan'!AM191+'Base Fleet Plan'!AM204-AM143</f>
        <v>0</v>
      </c>
      <c r="AN156" s="50">
        <f>'Base Fleet Plan'!AN191+'Base Fleet Plan'!AN204-AN143</f>
        <v>0</v>
      </c>
      <c r="AO156" s="50">
        <f>'Base Fleet Plan'!AO191+'Base Fleet Plan'!AO204-AO143</f>
        <v>0</v>
      </c>
      <c r="AP156" s="50">
        <f>'Base Fleet Plan'!AP191+'Base Fleet Plan'!AP204-AP143</f>
        <v>0</v>
      </c>
      <c r="AQ156" s="50">
        <f>'Base Fleet Plan'!AQ191+'Base Fleet Plan'!AQ204-AQ143</f>
        <v>0</v>
      </c>
      <c r="AR156" s="50">
        <f>'Base Fleet Plan'!AR191+'Base Fleet Plan'!AR204-AR143</f>
        <v>0</v>
      </c>
      <c r="AS156" s="50">
        <f>'Base Fleet Plan'!AS191+'Base Fleet Plan'!AS204-AS143</f>
        <v>0</v>
      </c>
      <c r="AT156" s="50">
        <f>'Base Fleet Plan'!AT191+'Base Fleet Plan'!AT204-AT143</f>
        <v>0</v>
      </c>
      <c r="AU156" s="50">
        <f>'Base Fleet Plan'!AU191+'Base Fleet Plan'!AU204-AU143</f>
        <v>0</v>
      </c>
      <c r="AV156" s="16"/>
    </row>
    <row r="157" spans="4:48">
      <c r="D157" s="1" t="s">
        <v>195</v>
      </c>
      <c r="F157" s="4" t="s">
        <v>169</v>
      </c>
      <c r="H157" s="17"/>
      <c r="I157" s="50">
        <f>'Base Fleet Plan'!I192+'Base Fleet Plan'!I205-I144</f>
        <v>1073</v>
      </c>
      <c r="J157" s="50">
        <f>'Base Fleet Plan'!J192+'Base Fleet Plan'!J205-J144</f>
        <v>1072</v>
      </c>
      <c r="K157" s="50">
        <f>'Base Fleet Plan'!K192+'Base Fleet Plan'!K205-K144</f>
        <v>1072</v>
      </c>
      <c r="L157" s="50">
        <f>'Base Fleet Plan'!L192+'Base Fleet Plan'!L205-L144</f>
        <v>1072</v>
      </c>
      <c r="M157" s="50">
        <f>'Base Fleet Plan'!M192+'Base Fleet Plan'!M205-M144</f>
        <v>1072</v>
      </c>
      <c r="N157" s="50">
        <f>'Base Fleet Plan'!N192+'Base Fleet Plan'!N205-N144</f>
        <v>1072</v>
      </c>
      <c r="O157" s="50">
        <f>'Base Fleet Plan'!O192+'Base Fleet Plan'!O205-O144</f>
        <v>1072</v>
      </c>
      <c r="P157" s="50">
        <f>'Base Fleet Plan'!P192+'Base Fleet Plan'!P205-P144</f>
        <v>1072</v>
      </c>
      <c r="Q157" s="50">
        <f>'Base Fleet Plan'!Q192+'Base Fleet Plan'!Q205-Q144</f>
        <v>1072</v>
      </c>
      <c r="R157" s="50">
        <f>'Base Fleet Plan'!R192+'Base Fleet Plan'!R205-R144</f>
        <v>1072</v>
      </c>
      <c r="S157" s="50">
        <f>'Base Fleet Plan'!S192+'Base Fleet Plan'!S205-S144</f>
        <v>1181</v>
      </c>
      <c r="T157" s="50">
        <f>'Base Fleet Plan'!T192+'Base Fleet Plan'!T205-T144</f>
        <v>1168</v>
      </c>
      <c r="U157" s="50">
        <f>'Base Fleet Plan'!U192+'Base Fleet Plan'!U205-U144</f>
        <v>1169</v>
      </c>
      <c r="V157" s="50">
        <f>'Base Fleet Plan'!V192+'Base Fleet Plan'!V205-V144</f>
        <v>1159</v>
      </c>
      <c r="W157" s="50">
        <f>'Base Fleet Plan'!W192+'Base Fleet Plan'!W205-W144</f>
        <v>1124</v>
      </c>
      <c r="X157" s="50">
        <f>'Base Fleet Plan'!X192+'Base Fleet Plan'!X205-X144</f>
        <v>1096</v>
      </c>
      <c r="Y157" s="50">
        <f>'Base Fleet Plan'!Y192+'Base Fleet Plan'!Y205-Y144</f>
        <v>1067</v>
      </c>
      <c r="Z157" s="50">
        <f>'Base Fleet Plan'!Z192+'Base Fleet Plan'!Z205-Z144</f>
        <v>1009</v>
      </c>
      <c r="AA157" s="50">
        <f>'Base Fleet Plan'!AA192+'Base Fleet Plan'!AA205-AA144</f>
        <v>950</v>
      </c>
      <c r="AB157" s="50">
        <f>'Base Fleet Plan'!AB192+'Base Fleet Plan'!AB205-AB144</f>
        <v>892</v>
      </c>
      <c r="AC157" s="50">
        <f>'Base Fleet Plan'!AC192+'Base Fleet Plan'!AC205-AC144</f>
        <v>910</v>
      </c>
      <c r="AD157" s="50">
        <f>'Base Fleet Plan'!AD192+'Base Fleet Plan'!AD205-AD144</f>
        <v>844</v>
      </c>
      <c r="AE157" s="50">
        <f>'Base Fleet Plan'!AE192+'Base Fleet Plan'!AE205-AE144</f>
        <v>716</v>
      </c>
      <c r="AF157" s="50">
        <f>'Base Fleet Plan'!AF192+'Base Fleet Plan'!AF205-AF144</f>
        <v>587</v>
      </c>
      <c r="AG157" s="50">
        <f>'Base Fleet Plan'!AG192+'Base Fleet Plan'!AG205-AG144</f>
        <v>392</v>
      </c>
      <c r="AH157" s="50">
        <f>'Base Fleet Plan'!AH192+'Base Fleet Plan'!AH205-AH144</f>
        <v>196</v>
      </c>
      <c r="AI157" s="50">
        <f>'Base Fleet Plan'!AI192+'Base Fleet Plan'!AI205-AI144</f>
        <v>0</v>
      </c>
      <c r="AJ157" s="50">
        <f>'Base Fleet Plan'!AJ192+'Base Fleet Plan'!AJ205-AJ144</f>
        <v>0</v>
      </c>
      <c r="AK157" s="50">
        <f>'Base Fleet Plan'!AK192+'Base Fleet Plan'!AK205-AK144</f>
        <v>0</v>
      </c>
      <c r="AL157" s="50">
        <f>'Base Fleet Plan'!AL192+'Base Fleet Plan'!AL205-AL144</f>
        <v>0</v>
      </c>
      <c r="AM157" s="50">
        <f>'Base Fleet Plan'!AM192+'Base Fleet Plan'!AM205-AM144</f>
        <v>0</v>
      </c>
      <c r="AN157" s="50">
        <f>'Base Fleet Plan'!AN192+'Base Fleet Plan'!AN205-AN144</f>
        <v>0</v>
      </c>
      <c r="AO157" s="50">
        <f>'Base Fleet Plan'!AO192+'Base Fleet Plan'!AO205-AO144</f>
        <v>0</v>
      </c>
      <c r="AP157" s="50">
        <f>'Base Fleet Plan'!AP192+'Base Fleet Plan'!AP205-AP144</f>
        <v>0</v>
      </c>
      <c r="AQ157" s="50">
        <f>'Base Fleet Plan'!AQ192+'Base Fleet Plan'!AQ205-AQ144</f>
        <v>0</v>
      </c>
      <c r="AR157" s="50">
        <f>'Base Fleet Plan'!AR192+'Base Fleet Plan'!AR205-AR144</f>
        <v>0</v>
      </c>
      <c r="AS157" s="50">
        <f>'Base Fleet Plan'!AS192+'Base Fleet Plan'!AS205-AS144</f>
        <v>0</v>
      </c>
      <c r="AT157" s="50">
        <f>'Base Fleet Plan'!AT192+'Base Fleet Plan'!AT205-AT144</f>
        <v>0</v>
      </c>
      <c r="AU157" s="50">
        <f>'Base Fleet Plan'!AU192+'Base Fleet Plan'!AU205-AU144</f>
        <v>0</v>
      </c>
      <c r="AV157" s="16"/>
    </row>
    <row r="158" spans="4:48">
      <c r="H158" s="17"/>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16"/>
    </row>
    <row r="159" spans="4:48">
      <c r="D159" s="1" t="s">
        <v>196</v>
      </c>
      <c r="F159" s="65" t="s">
        <v>169</v>
      </c>
      <c r="H159" s="17"/>
      <c r="I159" s="50">
        <f>SUM(I148:I157)</f>
        <v>10721</v>
      </c>
      <c r="J159" s="50">
        <f t="shared" ref="J159:AU159" si="42">SUM(J148:J157)</f>
        <v>10829</v>
      </c>
      <c r="K159" s="50">
        <f t="shared" si="42"/>
        <v>10925</v>
      </c>
      <c r="L159" s="50">
        <f t="shared" si="42"/>
        <v>11022</v>
      </c>
      <c r="M159" s="50">
        <f t="shared" si="42"/>
        <v>11109</v>
      </c>
      <c r="N159" s="50">
        <f t="shared" si="42"/>
        <v>11161</v>
      </c>
      <c r="O159" s="50">
        <f t="shared" si="42"/>
        <v>11185</v>
      </c>
      <c r="P159" s="50">
        <f t="shared" si="42"/>
        <v>11180</v>
      </c>
      <c r="Q159" s="50">
        <f t="shared" si="42"/>
        <v>11117</v>
      </c>
      <c r="R159" s="50">
        <f t="shared" si="42"/>
        <v>10995</v>
      </c>
      <c r="S159" s="50">
        <f t="shared" si="42"/>
        <v>10815</v>
      </c>
      <c r="T159" s="50">
        <f t="shared" si="42"/>
        <v>10544</v>
      </c>
      <c r="U159" s="50">
        <f t="shared" si="42"/>
        <v>10220</v>
      </c>
      <c r="V159" s="50">
        <f t="shared" si="42"/>
        <v>9767</v>
      </c>
      <c r="W159" s="50">
        <f t="shared" si="42"/>
        <v>9195</v>
      </c>
      <c r="X159" s="50">
        <f t="shared" si="42"/>
        <v>8463</v>
      </c>
      <c r="Y159" s="50">
        <f t="shared" si="42"/>
        <v>7563</v>
      </c>
      <c r="Z159" s="50">
        <f t="shared" si="42"/>
        <v>6496</v>
      </c>
      <c r="AA159" s="50">
        <f t="shared" si="42"/>
        <v>5487</v>
      </c>
      <c r="AB159" s="50">
        <f t="shared" si="42"/>
        <v>4537</v>
      </c>
      <c r="AC159" s="50">
        <f t="shared" si="42"/>
        <v>3645</v>
      </c>
      <c r="AD159" s="50">
        <f t="shared" si="42"/>
        <v>2735</v>
      </c>
      <c r="AE159" s="50">
        <f t="shared" si="42"/>
        <v>1891</v>
      </c>
      <c r="AF159" s="50">
        <f t="shared" si="42"/>
        <v>1175</v>
      </c>
      <c r="AG159" s="50">
        <f t="shared" si="42"/>
        <v>588</v>
      </c>
      <c r="AH159" s="50">
        <f t="shared" si="42"/>
        <v>196</v>
      </c>
      <c r="AI159" s="50">
        <f t="shared" si="42"/>
        <v>0</v>
      </c>
      <c r="AJ159" s="50">
        <f t="shared" si="42"/>
        <v>0</v>
      </c>
      <c r="AK159" s="50">
        <f t="shared" si="42"/>
        <v>0</v>
      </c>
      <c r="AL159" s="50">
        <f t="shared" si="42"/>
        <v>0</v>
      </c>
      <c r="AM159" s="50">
        <f t="shared" si="42"/>
        <v>0</v>
      </c>
      <c r="AN159" s="50">
        <f t="shared" si="42"/>
        <v>0</v>
      </c>
      <c r="AO159" s="50">
        <f t="shared" si="42"/>
        <v>0</v>
      </c>
      <c r="AP159" s="50">
        <f t="shared" si="42"/>
        <v>0</v>
      </c>
      <c r="AQ159" s="50">
        <f t="shared" si="42"/>
        <v>0</v>
      </c>
      <c r="AR159" s="50">
        <f t="shared" si="42"/>
        <v>0</v>
      </c>
      <c r="AS159" s="50">
        <f t="shared" si="42"/>
        <v>0</v>
      </c>
      <c r="AT159" s="50">
        <f t="shared" si="42"/>
        <v>0</v>
      </c>
      <c r="AU159" s="50">
        <f t="shared" si="42"/>
        <v>0</v>
      </c>
      <c r="AV159" s="16"/>
    </row>
    <row r="160" spans="4:48">
      <c r="H160" s="17"/>
      <c r="AV160" s="16"/>
    </row>
    <row r="161" spans="1:48">
      <c r="A161" s="71"/>
      <c r="B161" s="71"/>
      <c r="C161" s="71"/>
      <c r="D161" s="72" t="s">
        <v>135</v>
      </c>
      <c r="E161" s="76"/>
      <c r="F161" s="74" t="s">
        <v>150</v>
      </c>
      <c r="G161" s="71"/>
      <c r="H161" s="75"/>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row>
    <row r="162" spans="1:48">
      <c r="D162" s="6"/>
      <c r="E162" s="53"/>
      <c r="F162" s="35"/>
      <c r="H162" s="17"/>
      <c r="AV162" s="16"/>
    </row>
    <row r="163" spans="1:48">
      <c r="D163" s="1" t="s">
        <v>293</v>
      </c>
      <c r="E163" s="1"/>
      <c r="F163" s="4" t="s">
        <v>169</v>
      </c>
      <c r="H163" s="17"/>
      <c r="I163" s="50">
        <f>I13+I43+I73+I103+I133</f>
        <v>0</v>
      </c>
      <c r="J163" s="50">
        <f t="shared" ref="J163:AU163" si="43">J13+J43+J73+J103+J133</f>
        <v>0</v>
      </c>
      <c r="K163" s="50">
        <f t="shared" si="43"/>
        <v>31</v>
      </c>
      <c r="L163" s="50">
        <f t="shared" si="43"/>
        <v>31</v>
      </c>
      <c r="M163" s="50">
        <f t="shared" si="43"/>
        <v>65</v>
      </c>
      <c r="N163" s="50">
        <f t="shared" si="43"/>
        <v>159</v>
      </c>
      <c r="O163" s="50">
        <f t="shared" si="43"/>
        <v>239</v>
      </c>
      <c r="P163" s="50">
        <f t="shared" si="43"/>
        <v>319</v>
      </c>
      <c r="Q163" s="50">
        <f t="shared" si="43"/>
        <v>479</v>
      </c>
      <c r="R163" s="50">
        <f t="shared" si="43"/>
        <v>639</v>
      </c>
      <c r="S163" s="50">
        <f t="shared" si="43"/>
        <v>799</v>
      </c>
      <c r="T163" s="50">
        <f t="shared" si="43"/>
        <v>1049</v>
      </c>
      <c r="U163" s="50">
        <f t="shared" si="43"/>
        <v>1223</v>
      </c>
      <c r="V163" s="50">
        <f t="shared" si="43"/>
        <v>1576</v>
      </c>
      <c r="W163" s="50">
        <f t="shared" si="43"/>
        <v>1929</v>
      </c>
      <c r="X163" s="50">
        <f t="shared" si="43"/>
        <v>2458</v>
      </c>
      <c r="Y163" s="50">
        <f t="shared" si="43"/>
        <v>2992</v>
      </c>
      <c r="Z163" s="50">
        <f t="shared" si="43"/>
        <v>3526</v>
      </c>
      <c r="AA163" s="50">
        <f t="shared" si="43"/>
        <v>3534</v>
      </c>
      <c r="AB163" s="50">
        <f t="shared" si="43"/>
        <v>3538</v>
      </c>
      <c r="AC163" s="50">
        <f t="shared" si="43"/>
        <v>3544</v>
      </c>
      <c r="AD163" s="50">
        <f t="shared" si="43"/>
        <v>3847</v>
      </c>
      <c r="AE163" s="50">
        <f t="shared" si="43"/>
        <v>3848</v>
      </c>
      <c r="AF163" s="50">
        <f t="shared" si="43"/>
        <v>3861</v>
      </c>
      <c r="AG163" s="50">
        <f t="shared" si="43"/>
        <v>3870</v>
      </c>
      <c r="AH163" s="50">
        <f t="shared" si="43"/>
        <v>3879</v>
      </c>
      <c r="AI163" s="50">
        <f t="shared" si="43"/>
        <v>3887</v>
      </c>
      <c r="AJ163" s="50">
        <f t="shared" si="43"/>
        <v>3900</v>
      </c>
      <c r="AK163" s="50">
        <f t="shared" si="43"/>
        <v>3911</v>
      </c>
      <c r="AL163" s="50">
        <f t="shared" si="43"/>
        <v>3919</v>
      </c>
      <c r="AM163" s="50">
        <f t="shared" si="43"/>
        <v>3929</v>
      </c>
      <c r="AN163" s="50">
        <f t="shared" si="43"/>
        <v>4234</v>
      </c>
      <c r="AO163" s="50">
        <f t="shared" si="43"/>
        <v>4241</v>
      </c>
      <c r="AP163" s="50">
        <f t="shared" si="43"/>
        <v>4258</v>
      </c>
      <c r="AQ163" s="50">
        <f t="shared" si="43"/>
        <v>4271</v>
      </c>
      <c r="AR163" s="50">
        <f t="shared" si="43"/>
        <v>4283</v>
      </c>
      <c r="AS163" s="50">
        <f t="shared" si="43"/>
        <v>4295</v>
      </c>
      <c r="AT163" s="50">
        <f t="shared" si="43"/>
        <v>4312</v>
      </c>
      <c r="AU163" s="50">
        <f t="shared" si="43"/>
        <v>4328</v>
      </c>
      <c r="AV163" s="16"/>
    </row>
    <row r="164" spans="1:48">
      <c r="D164" s="6"/>
      <c r="E164" s="53"/>
      <c r="F164" s="35"/>
      <c r="H164" s="17"/>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16"/>
    </row>
    <row r="165" spans="1:48">
      <c r="D165" s="1" t="s">
        <v>294</v>
      </c>
      <c r="E165" s="1"/>
      <c r="F165" s="4" t="s">
        <v>169</v>
      </c>
      <c r="H165" s="17"/>
      <c r="I165" s="50">
        <f t="shared" ref="I165:AU171" si="44">I15+I45+I75+I105+I135</f>
        <v>0</v>
      </c>
      <c r="J165" s="50">
        <f t="shared" si="44"/>
        <v>0</v>
      </c>
      <c r="K165" s="50">
        <f t="shared" si="44"/>
        <v>31</v>
      </c>
      <c r="L165" s="50">
        <f t="shared" si="44"/>
        <v>31</v>
      </c>
      <c r="M165" s="50">
        <f t="shared" si="44"/>
        <v>65</v>
      </c>
      <c r="N165" s="50">
        <f t="shared" si="44"/>
        <v>159</v>
      </c>
      <c r="O165" s="50">
        <f t="shared" si="44"/>
        <v>239</v>
      </c>
      <c r="P165" s="50">
        <f t="shared" si="44"/>
        <v>319</v>
      </c>
      <c r="Q165" s="50">
        <f t="shared" si="44"/>
        <v>479</v>
      </c>
      <c r="R165" s="50">
        <f t="shared" si="44"/>
        <v>639</v>
      </c>
      <c r="S165" s="50">
        <f t="shared" si="44"/>
        <v>799</v>
      </c>
      <c r="T165" s="50">
        <f t="shared" si="44"/>
        <v>1049</v>
      </c>
      <c r="U165" s="50">
        <f t="shared" si="44"/>
        <v>1223</v>
      </c>
      <c r="V165" s="50">
        <f t="shared" si="44"/>
        <v>1576</v>
      </c>
      <c r="W165" s="50">
        <f t="shared" si="44"/>
        <v>1929</v>
      </c>
      <c r="X165" s="50">
        <f t="shared" si="44"/>
        <v>2458</v>
      </c>
      <c r="Y165" s="50">
        <f t="shared" si="44"/>
        <v>2992</v>
      </c>
      <c r="Z165" s="50">
        <f t="shared" si="44"/>
        <v>3526</v>
      </c>
      <c r="AA165" s="50">
        <f t="shared" si="44"/>
        <v>3534</v>
      </c>
      <c r="AB165" s="50">
        <f t="shared" si="44"/>
        <v>3538</v>
      </c>
      <c r="AC165" s="50">
        <f t="shared" si="44"/>
        <v>3544</v>
      </c>
      <c r="AD165" s="50">
        <f t="shared" si="44"/>
        <v>3847</v>
      </c>
      <c r="AE165" s="50">
        <f t="shared" si="44"/>
        <v>3848</v>
      </c>
      <c r="AF165" s="50">
        <f t="shared" si="44"/>
        <v>3861</v>
      </c>
      <c r="AG165" s="50">
        <f t="shared" si="44"/>
        <v>3870</v>
      </c>
      <c r="AH165" s="50">
        <f t="shared" si="44"/>
        <v>3879</v>
      </c>
      <c r="AI165" s="50">
        <f t="shared" si="44"/>
        <v>3887</v>
      </c>
      <c r="AJ165" s="50">
        <f t="shared" si="44"/>
        <v>3900</v>
      </c>
      <c r="AK165" s="50">
        <f t="shared" si="44"/>
        <v>3911</v>
      </c>
      <c r="AL165" s="50">
        <f t="shared" si="44"/>
        <v>3919</v>
      </c>
      <c r="AM165" s="50">
        <f t="shared" si="44"/>
        <v>3929</v>
      </c>
      <c r="AN165" s="50">
        <f t="shared" si="44"/>
        <v>4234</v>
      </c>
      <c r="AO165" s="50">
        <f t="shared" si="44"/>
        <v>4241</v>
      </c>
      <c r="AP165" s="50">
        <f t="shared" si="44"/>
        <v>4258</v>
      </c>
      <c r="AQ165" s="50">
        <f t="shared" si="44"/>
        <v>4271</v>
      </c>
      <c r="AR165" s="50">
        <f t="shared" si="44"/>
        <v>4283</v>
      </c>
      <c r="AS165" s="50">
        <f t="shared" si="44"/>
        <v>4295</v>
      </c>
      <c r="AT165" s="50">
        <f t="shared" si="44"/>
        <v>4312</v>
      </c>
      <c r="AU165" s="50">
        <f t="shared" si="44"/>
        <v>4328</v>
      </c>
      <c r="AV165" s="16"/>
    </row>
    <row r="166" spans="1:48">
      <c r="D166" s="1" t="s">
        <v>295</v>
      </c>
      <c r="E166" s="1"/>
      <c r="F166" s="4" t="s">
        <v>169</v>
      </c>
      <c r="H166" s="17"/>
      <c r="I166" s="50">
        <f t="shared" si="44"/>
        <v>0</v>
      </c>
      <c r="J166" s="50">
        <f t="shared" si="44"/>
        <v>0</v>
      </c>
      <c r="K166" s="50">
        <f t="shared" si="44"/>
        <v>0</v>
      </c>
      <c r="L166" s="50">
        <f t="shared" si="44"/>
        <v>31</v>
      </c>
      <c r="M166" s="50">
        <f t="shared" si="44"/>
        <v>31</v>
      </c>
      <c r="N166" s="50">
        <f t="shared" si="44"/>
        <v>65</v>
      </c>
      <c r="O166" s="50">
        <f t="shared" si="44"/>
        <v>159</v>
      </c>
      <c r="P166" s="50">
        <f t="shared" si="44"/>
        <v>239</v>
      </c>
      <c r="Q166" s="50">
        <f t="shared" si="44"/>
        <v>319</v>
      </c>
      <c r="R166" s="50">
        <f t="shared" si="44"/>
        <v>479</v>
      </c>
      <c r="S166" s="50">
        <f t="shared" si="44"/>
        <v>639</v>
      </c>
      <c r="T166" s="50">
        <f t="shared" si="44"/>
        <v>799</v>
      </c>
      <c r="U166" s="50">
        <f t="shared" si="44"/>
        <v>1049</v>
      </c>
      <c r="V166" s="50">
        <f t="shared" si="44"/>
        <v>1223</v>
      </c>
      <c r="W166" s="50">
        <f t="shared" si="44"/>
        <v>1576</v>
      </c>
      <c r="X166" s="50">
        <f t="shared" si="44"/>
        <v>1929</v>
      </c>
      <c r="Y166" s="50">
        <f t="shared" si="44"/>
        <v>2458</v>
      </c>
      <c r="Z166" s="50">
        <f t="shared" si="44"/>
        <v>2992</v>
      </c>
      <c r="AA166" s="50">
        <f t="shared" si="44"/>
        <v>3526</v>
      </c>
      <c r="AB166" s="50">
        <f t="shared" si="44"/>
        <v>3534</v>
      </c>
      <c r="AC166" s="50">
        <f t="shared" si="44"/>
        <v>3538</v>
      </c>
      <c r="AD166" s="50">
        <f t="shared" si="44"/>
        <v>3544</v>
      </c>
      <c r="AE166" s="50">
        <f t="shared" si="44"/>
        <v>3847</v>
      </c>
      <c r="AF166" s="50">
        <f t="shared" si="44"/>
        <v>3848</v>
      </c>
      <c r="AG166" s="50">
        <f t="shared" si="44"/>
        <v>3861</v>
      </c>
      <c r="AH166" s="50">
        <f t="shared" si="44"/>
        <v>3870</v>
      </c>
      <c r="AI166" s="50">
        <f t="shared" si="44"/>
        <v>3879</v>
      </c>
      <c r="AJ166" s="50">
        <f t="shared" si="44"/>
        <v>3887</v>
      </c>
      <c r="AK166" s="50">
        <f t="shared" si="44"/>
        <v>3900</v>
      </c>
      <c r="AL166" s="50">
        <f t="shared" si="44"/>
        <v>3911</v>
      </c>
      <c r="AM166" s="50">
        <f t="shared" si="44"/>
        <v>3919</v>
      </c>
      <c r="AN166" s="50">
        <f t="shared" si="44"/>
        <v>3929</v>
      </c>
      <c r="AO166" s="50">
        <f t="shared" si="44"/>
        <v>4234</v>
      </c>
      <c r="AP166" s="50">
        <f t="shared" si="44"/>
        <v>4241</v>
      </c>
      <c r="AQ166" s="50">
        <f t="shared" si="44"/>
        <v>4258</v>
      </c>
      <c r="AR166" s="50">
        <f t="shared" si="44"/>
        <v>4271</v>
      </c>
      <c r="AS166" s="50">
        <f t="shared" si="44"/>
        <v>4283</v>
      </c>
      <c r="AT166" s="50">
        <f t="shared" si="44"/>
        <v>4295</v>
      </c>
      <c r="AU166" s="50">
        <f t="shared" si="44"/>
        <v>4312</v>
      </c>
      <c r="AV166" s="16"/>
    </row>
    <row r="167" spans="1:48">
      <c r="D167" s="1" t="s">
        <v>296</v>
      </c>
      <c r="E167" s="1"/>
      <c r="F167" s="4" t="s">
        <v>169</v>
      </c>
      <c r="H167" s="17"/>
      <c r="I167" s="50">
        <f t="shared" si="44"/>
        <v>0</v>
      </c>
      <c r="J167" s="50">
        <f t="shared" si="44"/>
        <v>0</v>
      </c>
      <c r="K167" s="50">
        <f t="shared" si="44"/>
        <v>0</v>
      </c>
      <c r="L167" s="50">
        <f t="shared" si="44"/>
        <v>0</v>
      </c>
      <c r="M167" s="50">
        <f t="shared" si="44"/>
        <v>31</v>
      </c>
      <c r="N167" s="50">
        <f t="shared" si="44"/>
        <v>31</v>
      </c>
      <c r="O167" s="50">
        <f t="shared" si="44"/>
        <v>65</v>
      </c>
      <c r="P167" s="50">
        <f t="shared" si="44"/>
        <v>159</v>
      </c>
      <c r="Q167" s="50">
        <f t="shared" si="44"/>
        <v>239</v>
      </c>
      <c r="R167" s="50">
        <f t="shared" si="44"/>
        <v>319</v>
      </c>
      <c r="S167" s="50">
        <f t="shared" si="44"/>
        <v>479</v>
      </c>
      <c r="T167" s="50">
        <f t="shared" si="44"/>
        <v>639</v>
      </c>
      <c r="U167" s="50">
        <f t="shared" si="44"/>
        <v>799</v>
      </c>
      <c r="V167" s="50">
        <f t="shared" si="44"/>
        <v>1049</v>
      </c>
      <c r="W167" s="50">
        <f t="shared" si="44"/>
        <v>1223</v>
      </c>
      <c r="X167" s="50">
        <f t="shared" si="44"/>
        <v>1576</v>
      </c>
      <c r="Y167" s="50">
        <f t="shared" si="44"/>
        <v>1929</v>
      </c>
      <c r="Z167" s="50">
        <f t="shared" si="44"/>
        <v>2458</v>
      </c>
      <c r="AA167" s="50">
        <f t="shared" si="44"/>
        <v>2992</v>
      </c>
      <c r="AB167" s="50">
        <f t="shared" si="44"/>
        <v>3526</v>
      </c>
      <c r="AC167" s="50">
        <f t="shared" si="44"/>
        <v>3534</v>
      </c>
      <c r="AD167" s="50">
        <f t="shared" si="44"/>
        <v>3538</v>
      </c>
      <c r="AE167" s="50">
        <f t="shared" si="44"/>
        <v>3544</v>
      </c>
      <c r="AF167" s="50">
        <f t="shared" si="44"/>
        <v>3847</v>
      </c>
      <c r="AG167" s="50">
        <f t="shared" si="44"/>
        <v>3848</v>
      </c>
      <c r="AH167" s="50">
        <f t="shared" si="44"/>
        <v>3861</v>
      </c>
      <c r="AI167" s="50">
        <f t="shared" si="44"/>
        <v>3870</v>
      </c>
      <c r="AJ167" s="50">
        <f t="shared" si="44"/>
        <v>3879</v>
      </c>
      <c r="AK167" s="50">
        <f t="shared" si="44"/>
        <v>3887</v>
      </c>
      <c r="AL167" s="50">
        <f t="shared" si="44"/>
        <v>3900</v>
      </c>
      <c r="AM167" s="50">
        <f t="shared" si="44"/>
        <v>3911</v>
      </c>
      <c r="AN167" s="50">
        <f t="shared" si="44"/>
        <v>3919</v>
      </c>
      <c r="AO167" s="50">
        <f t="shared" si="44"/>
        <v>3929</v>
      </c>
      <c r="AP167" s="50">
        <f t="shared" si="44"/>
        <v>4234</v>
      </c>
      <c r="AQ167" s="50">
        <f t="shared" si="44"/>
        <v>4241</v>
      </c>
      <c r="AR167" s="50">
        <f t="shared" si="44"/>
        <v>4258</v>
      </c>
      <c r="AS167" s="50">
        <f t="shared" si="44"/>
        <v>4271</v>
      </c>
      <c r="AT167" s="50">
        <f t="shared" si="44"/>
        <v>4283</v>
      </c>
      <c r="AU167" s="50">
        <f t="shared" si="44"/>
        <v>4295</v>
      </c>
      <c r="AV167" s="16"/>
    </row>
    <row r="168" spans="1:48">
      <c r="D168" s="1" t="s">
        <v>297</v>
      </c>
      <c r="E168" s="1"/>
      <c r="F168" s="4" t="s">
        <v>169</v>
      </c>
      <c r="H168" s="17"/>
      <c r="I168" s="50">
        <f t="shared" si="44"/>
        <v>0</v>
      </c>
      <c r="J168" s="50">
        <f t="shared" si="44"/>
        <v>0</v>
      </c>
      <c r="K168" s="50">
        <f t="shared" si="44"/>
        <v>0</v>
      </c>
      <c r="L168" s="50">
        <f t="shared" si="44"/>
        <v>0</v>
      </c>
      <c r="M168" s="50">
        <f t="shared" si="44"/>
        <v>0</v>
      </c>
      <c r="N168" s="50">
        <f t="shared" si="44"/>
        <v>31</v>
      </c>
      <c r="O168" s="50">
        <f t="shared" si="44"/>
        <v>31</v>
      </c>
      <c r="P168" s="50">
        <f t="shared" si="44"/>
        <v>65</v>
      </c>
      <c r="Q168" s="50">
        <f t="shared" si="44"/>
        <v>159</v>
      </c>
      <c r="R168" s="50">
        <f t="shared" si="44"/>
        <v>239</v>
      </c>
      <c r="S168" s="50">
        <f t="shared" si="44"/>
        <v>319</v>
      </c>
      <c r="T168" s="50">
        <f t="shared" si="44"/>
        <v>479</v>
      </c>
      <c r="U168" s="50">
        <f t="shared" si="44"/>
        <v>639</v>
      </c>
      <c r="V168" s="50">
        <f t="shared" si="44"/>
        <v>799</v>
      </c>
      <c r="W168" s="50">
        <f t="shared" si="44"/>
        <v>1049</v>
      </c>
      <c r="X168" s="50">
        <f t="shared" si="44"/>
        <v>1223</v>
      </c>
      <c r="Y168" s="50">
        <f t="shared" si="44"/>
        <v>1576</v>
      </c>
      <c r="Z168" s="50">
        <f t="shared" si="44"/>
        <v>1929</v>
      </c>
      <c r="AA168" s="50">
        <f t="shared" si="44"/>
        <v>2458</v>
      </c>
      <c r="AB168" s="50">
        <f t="shared" si="44"/>
        <v>2992</v>
      </c>
      <c r="AC168" s="50">
        <f t="shared" si="44"/>
        <v>3526</v>
      </c>
      <c r="AD168" s="50">
        <f t="shared" si="44"/>
        <v>3534</v>
      </c>
      <c r="AE168" s="50">
        <f t="shared" si="44"/>
        <v>3538</v>
      </c>
      <c r="AF168" s="50">
        <f t="shared" si="44"/>
        <v>3544</v>
      </c>
      <c r="AG168" s="50">
        <f t="shared" si="44"/>
        <v>3847</v>
      </c>
      <c r="AH168" s="50">
        <f t="shared" si="44"/>
        <v>3848</v>
      </c>
      <c r="AI168" s="50">
        <f t="shared" si="44"/>
        <v>3861</v>
      </c>
      <c r="AJ168" s="50">
        <f t="shared" si="44"/>
        <v>3870</v>
      </c>
      <c r="AK168" s="50">
        <f t="shared" si="44"/>
        <v>3879</v>
      </c>
      <c r="AL168" s="50">
        <f t="shared" si="44"/>
        <v>3887</v>
      </c>
      <c r="AM168" s="50">
        <f t="shared" si="44"/>
        <v>3900</v>
      </c>
      <c r="AN168" s="50">
        <f t="shared" si="44"/>
        <v>3911</v>
      </c>
      <c r="AO168" s="50">
        <f t="shared" si="44"/>
        <v>3919</v>
      </c>
      <c r="AP168" s="50">
        <f t="shared" si="44"/>
        <v>3929</v>
      </c>
      <c r="AQ168" s="50">
        <f t="shared" si="44"/>
        <v>4234</v>
      </c>
      <c r="AR168" s="50">
        <f t="shared" si="44"/>
        <v>4241</v>
      </c>
      <c r="AS168" s="50">
        <f t="shared" si="44"/>
        <v>4258</v>
      </c>
      <c r="AT168" s="50">
        <f t="shared" si="44"/>
        <v>4271</v>
      </c>
      <c r="AU168" s="50">
        <f t="shared" si="44"/>
        <v>4283</v>
      </c>
      <c r="AV168" s="16"/>
    </row>
    <row r="169" spans="1:48">
      <c r="D169" s="1" t="s">
        <v>298</v>
      </c>
      <c r="E169" s="1"/>
      <c r="F169" s="4" t="s">
        <v>169</v>
      </c>
      <c r="H169" s="17"/>
      <c r="I169" s="50">
        <f t="shared" si="44"/>
        <v>0</v>
      </c>
      <c r="J169" s="50">
        <f t="shared" si="44"/>
        <v>0</v>
      </c>
      <c r="K169" s="50">
        <f t="shared" si="44"/>
        <v>0</v>
      </c>
      <c r="L169" s="50">
        <f t="shared" si="44"/>
        <v>0</v>
      </c>
      <c r="M169" s="50">
        <f t="shared" si="44"/>
        <v>0</v>
      </c>
      <c r="N169" s="50">
        <f t="shared" si="44"/>
        <v>0</v>
      </c>
      <c r="O169" s="50">
        <f t="shared" si="44"/>
        <v>31</v>
      </c>
      <c r="P169" s="50">
        <f t="shared" si="44"/>
        <v>31</v>
      </c>
      <c r="Q169" s="50">
        <f t="shared" si="44"/>
        <v>65</v>
      </c>
      <c r="R169" s="50">
        <f t="shared" si="44"/>
        <v>159</v>
      </c>
      <c r="S169" s="50">
        <f t="shared" si="44"/>
        <v>239</v>
      </c>
      <c r="T169" s="50">
        <f t="shared" si="44"/>
        <v>319</v>
      </c>
      <c r="U169" s="50">
        <f t="shared" si="44"/>
        <v>479</v>
      </c>
      <c r="V169" s="50">
        <f t="shared" si="44"/>
        <v>639</v>
      </c>
      <c r="W169" s="50">
        <f t="shared" si="44"/>
        <v>799</v>
      </c>
      <c r="X169" s="50">
        <f t="shared" si="44"/>
        <v>1049</v>
      </c>
      <c r="Y169" s="50">
        <f t="shared" si="44"/>
        <v>1223</v>
      </c>
      <c r="Z169" s="50">
        <f t="shared" si="44"/>
        <v>1576</v>
      </c>
      <c r="AA169" s="50">
        <f t="shared" si="44"/>
        <v>1929</v>
      </c>
      <c r="AB169" s="50">
        <f t="shared" si="44"/>
        <v>2458</v>
      </c>
      <c r="AC169" s="50">
        <f t="shared" si="44"/>
        <v>2992</v>
      </c>
      <c r="AD169" s="50">
        <f t="shared" si="44"/>
        <v>3526</v>
      </c>
      <c r="AE169" s="50">
        <f t="shared" si="44"/>
        <v>3534</v>
      </c>
      <c r="AF169" s="50">
        <f t="shared" si="44"/>
        <v>3538</v>
      </c>
      <c r="AG169" s="50">
        <f t="shared" si="44"/>
        <v>3544</v>
      </c>
      <c r="AH169" s="50">
        <f t="shared" si="44"/>
        <v>3847</v>
      </c>
      <c r="AI169" s="50">
        <f t="shared" si="44"/>
        <v>3848</v>
      </c>
      <c r="AJ169" s="50">
        <f t="shared" si="44"/>
        <v>3861</v>
      </c>
      <c r="AK169" s="50">
        <f t="shared" si="44"/>
        <v>3870</v>
      </c>
      <c r="AL169" s="50">
        <f t="shared" si="44"/>
        <v>3879</v>
      </c>
      <c r="AM169" s="50">
        <f t="shared" si="44"/>
        <v>3887</v>
      </c>
      <c r="AN169" s="50">
        <f t="shared" si="44"/>
        <v>3900</v>
      </c>
      <c r="AO169" s="50">
        <f t="shared" si="44"/>
        <v>3911</v>
      </c>
      <c r="AP169" s="50">
        <f t="shared" si="44"/>
        <v>3919</v>
      </c>
      <c r="AQ169" s="50">
        <f t="shared" si="44"/>
        <v>3929</v>
      </c>
      <c r="AR169" s="50">
        <f t="shared" si="44"/>
        <v>4234</v>
      </c>
      <c r="AS169" s="50">
        <f t="shared" si="44"/>
        <v>4241</v>
      </c>
      <c r="AT169" s="50">
        <f t="shared" si="44"/>
        <v>4258</v>
      </c>
      <c r="AU169" s="50">
        <f t="shared" si="44"/>
        <v>4271</v>
      </c>
      <c r="AV169" s="16"/>
    </row>
    <row r="170" spans="1:48">
      <c r="D170" s="1" t="s">
        <v>299</v>
      </c>
      <c r="E170" s="1"/>
      <c r="F170" s="4" t="s">
        <v>169</v>
      </c>
      <c r="H170" s="17"/>
      <c r="I170" s="50">
        <f t="shared" si="44"/>
        <v>0</v>
      </c>
      <c r="J170" s="50">
        <f t="shared" si="44"/>
        <v>0</v>
      </c>
      <c r="K170" s="50">
        <f t="shared" si="44"/>
        <v>0</v>
      </c>
      <c r="L170" s="50">
        <f t="shared" si="44"/>
        <v>0</v>
      </c>
      <c r="M170" s="50">
        <f t="shared" si="44"/>
        <v>0</v>
      </c>
      <c r="N170" s="50">
        <f t="shared" si="44"/>
        <v>0</v>
      </c>
      <c r="O170" s="50">
        <f t="shared" si="44"/>
        <v>0</v>
      </c>
      <c r="P170" s="50">
        <f t="shared" si="44"/>
        <v>31</v>
      </c>
      <c r="Q170" s="50">
        <f t="shared" si="44"/>
        <v>31</v>
      </c>
      <c r="R170" s="50">
        <f t="shared" si="44"/>
        <v>65</v>
      </c>
      <c r="S170" s="50">
        <f t="shared" si="44"/>
        <v>159</v>
      </c>
      <c r="T170" s="50">
        <f t="shared" si="44"/>
        <v>239</v>
      </c>
      <c r="U170" s="50">
        <f t="shared" si="44"/>
        <v>319</v>
      </c>
      <c r="V170" s="50">
        <f t="shared" si="44"/>
        <v>479</v>
      </c>
      <c r="W170" s="50">
        <f t="shared" si="44"/>
        <v>639</v>
      </c>
      <c r="X170" s="50">
        <f t="shared" si="44"/>
        <v>799</v>
      </c>
      <c r="Y170" s="50">
        <f t="shared" si="44"/>
        <v>1049</v>
      </c>
      <c r="Z170" s="50">
        <f t="shared" si="44"/>
        <v>1223</v>
      </c>
      <c r="AA170" s="50">
        <f t="shared" si="44"/>
        <v>1576</v>
      </c>
      <c r="AB170" s="50">
        <f t="shared" si="44"/>
        <v>1929</v>
      </c>
      <c r="AC170" s="50">
        <f t="shared" si="44"/>
        <v>2458</v>
      </c>
      <c r="AD170" s="50">
        <f t="shared" si="44"/>
        <v>2992</v>
      </c>
      <c r="AE170" s="50">
        <f t="shared" si="44"/>
        <v>3526</v>
      </c>
      <c r="AF170" s="50">
        <f t="shared" si="44"/>
        <v>3534</v>
      </c>
      <c r="AG170" s="50">
        <f t="shared" si="44"/>
        <v>3538</v>
      </c>
      <c r="AH170" s="50">
        <f t="shared" si="44"/>
        <v>3544</v>
      </c>
      <c r="AI170" s="50">
        <f t="shared" si="44"/>
        <v>3847</v>
      </c>
      <c r="AJ170" s="50">
        <f t="shared" si="44"/>
        <v>3848</v>
      </c>
      <c r="AK170" s="50">
        <f t="shared" si="44"/>
        <v>3861</v>
      </c>
      <c r="AL170" s="50">
        <f t="shared" si="44"/>
        <v>3870</v>
      </c>
      <c r="AM170" s="50">
        <f t="shared" si="44"/>
        <v>3879</v>
      </c>
      <c r="AN170" s="50">
        <f t="shared" si="44"/>
        <v>3887</v>
      </c>
      <c r="AO170" s="50">
        <f t="shared" si="44"/>
        <v>3900</v>
      </c>
      <c r="AP170" s="50">
        <f t="shared" si="44"/>
        <v>3911</v>
      </c>
      <c r="AQ170" s="50">
        <f t="shared" si="44"/>
        <v>3919</v>
      </c>
      <c r="AR170" s="50">
        <f t="shared" si="44"/>
        <v>3929</v>
      </c>
      <c r="AS170" s="50">
        <f t="shared" si="44"/>
        <v>4234</v>
      </c>
      <c r="AT170" s="50">
        <f t="shared" si="44"/>
        <v>4241</v>
      </c>
      <c r="AU170" s="50">
        <f t="shared" si="44"/>
        <v>4258</v>
      </c>
      <c r="AV170" s="16"/>
    </row>
    <row r="171" spans="1:48">
      <c r="D171" s="1" t="s">
        <v>300</v>
      </c>
      <c r="E171" s="1"/>
      <c r="F171" s="4" t="s">
        <v>169</v>
      </c>
      <c r="H171" s="17"/>
      <c r="I171" s="50">
        <f t="shared" si="44"/>
        <v>0</v>
      </c>
      <c r="J171" s="50">
        <f t="shared" si="44"/>
        <v>0</v>
      </c>
      <c r="K171" s="50">
        <f t="shared" si="44"/>
        <v>0</v>
      </c>
      <c r="L171" s="50">
        <f t="shared" si="44"/>
        <v>0</v>
      </c>
      <c r="M171" s="50">
        <f t="shared" si="44"/>
        <v>0</v>
      </c>
      <c r="N171" s="50">
        <f t="shared" si="44"/>
        <v>0</v>
      </c>
      <c r="O171" s="50">
        <f t="shared" si="44"/>
        <v>0</v>
      </c>
      <c r="P171" s="50">
        <f t="shared" si="44"/>
        <v>0</v>
      </c>
      <c r="Q171" s="50">
        <f t="shared" si="44"/>
        <v>31</v>
      </c>
      <c r="R171" s="50">
        <f t="shared" si="44"/>
        <v>31</v>
      </c>
      <c r="S171" s="50">
        <f t="shared" si="44"/>
        <v>65</v>
      </c>
      <c r="T171" s="50">
        <f t="shared" si="44"/>
        <v>159</v>
      </c>
      <c r="U171" s="50">
        <f t="shared" si="44"/>
        <v>239</v>
      </c>
      <c r="V171" s="50">
        <f t="shared" si="44"/>
        <v>319</v>
      </c>
      <c r="W171" s="50">
        <f t="shared" si="44"/>
        <v>479</v>
      </c>
      <c r="X171" s="50">
        <f t="shared" si="44"/>
        <v>639</v>
      </c>
      <c r="Y171" s="50">
        <f t="shared" si="44"/>
        <v>799</v>
      </c>
      <c r="Z171" s="50">
        <f t="shared" si="44"/>
        <v>1049</v>
      </c>
      <c r="AA171" s="50">
        <f t="shared" si="44"/>
        <v>1223</v>
      </c>
      <c r="AB171" s="50">
        <f t="shared" si="44"/>
        <v>1576</v>
      </c>
      <c r="AC171" s="50">
        <f t="shared" si="44"/>
        <v>1929</v>
      </c>
      <c r="AD171" s="50">
        <f t="shared" ref="AD171:AU171" si="45">AD21+AD51+AD81+AD111+AD141</f>
        <v>2458</v>
      </c>
      <c r="AE171" s="50">
        <f t="shared" si="45"/>
        <v>2992</v>
      </c>
      <c r="AF171" s="50">
        <f t="shared" si="45"/>
        <v>3526</v>
      </c>
      <c r="AG171" s="50">
        <f t="shared" si="45"/>
        <v>3534</v>
      </c>
      <c r="AH171" s="50">
        <f t="shared" si="45"/>
        <v>3538</v>
      </c>
      <c r="AI171" s="50">
        <f t="shared" si="45"/>
        <v>3544</v>
      </c>
      <c r="AJ171" s="50">
        <f t="shared" si="45"/>
        <v>3847</v>
      </c>
      <c r="AK171" s="50">
        <f t="shared" si="45"/>
        <v>3848</v>
      </c>
      <c r="AL171" s="50">
        <f t="shared" si="45"/>
        <v>3861</v>
      </c>
      <c r="AM171" s="50">
        <f t="shared" si="45"/>
        <v>3870</v>
      </c>
      <c r="AN171" s="50">
        <f t="shared" si="45"/>
        <v>3879</v>
      </c>
      <c r="AO171" s="50">
        <f t="shared" si="45"/>
        <v>3887</v>
      </c>
      <c r="AP171" s="50">
        <f t="shared" si="45"/>
        <v>3900</v>
      </c>
      <c r="AQ171" s="50">
        <f t="shared" si="45"/>
        <v>3911</v>
      </c>
      <c r="AR171" s="50">
        <f t="shared" si="45"/>
        <v>3919</v>
      </c>
      <c r="AS171" s="50">
        <f t="shared" si="45"/>
        <v>3929</v>
      </c>
      <c r="AT171" s="50">
        <f t="shared" si="45"/>
        <v>4234</v>
      </c>
      <c r="AU171" s="50">
        <f t="shared" si="45"/>
        <v>4241</v>
      </c>
      <c r="AV171" s="16"/>
    </row>
    <row r="172" spans="1:48">
      <c r="D172" s="1" t="s">
        <v>301</v>
      </c>
      <c r="E172" s="1"/>
      <c r="F172" s="4" t="s">
        <v>169</v>
      </c>
      <c r="H172" s="17"/>
      <c r="I172" s="50">
        <f t="shared" ref="I172:AU180" si="46">I22+I52+I82+I112+I142</f>
        <v>0</v>
      </c>
      <c r="J172" s="50">
        <f t="shared" si="46"/>
        <v>0</v>
      </c>
      <c r="K172" s="50">
        <f t="shared" si="46"/>
        <v>0</v>
      </c>
      <c r="L172" s="50">
        <f t="shared" si="46"/>
        <v>0</v>
      </c>
      <c r="M172" s="50">
        <f t="shared" si="46"/>
        <v>0</v>
      </c>
      <c r="N172" s="50">
        <f t="shared" si="46"/>
        <v>0</v>
      </c>
      <c r="O172" s="50">
        <f t="shared" si="46"/>
        <v>0</v>
      </c>
      <c r="P172" s="50">
        <f t="shared" si="46"/>
        <v>0</v>
      </c>
      <c r="Q172" s="50">
        <f t="shared" si="46"/>
        <v>0</v>
      </c>
      <c r="R172" s="50">
        <f t="shared" si="46"/>
        <v>31</v>
      </c>
      <c r="S172" s="50">
        <f t="shared" si="46"/>
        <v>31</v>
      </c>
      <c r="T172" s="50">
        <f t="shared" si="46"/>
        <v>65</v>
      </c>
      <c r="U172" s="50">
        <f t="shared" si="46"/>
        <v>159</v>
      </c>
      <c r="V172" s="50">
        <f t="shared" si="46"/>
        <v>239</v>
      </c>
      <c r="W172" s="50">
        <f t="shared" si="46"/>
        <v>319</v>
      </c>
      <c r="X172" s="50">
        <f t="shared" si="46"/>
        <v>479</v>
      </c>
      <c r="Y172" s="50">
        <f t="shared" si="46"/>
        <v>639</v>
      </c>
      <c r="Z172" s="50">
        <f t="shared" si="46"/>
        <v>799</v>
      </c>
      <c r="AA172" s="50">
        <f t="shared" si="46"/>
        <v>1049</v>
      </c>
      <c r="AB172" s="50">
        <f t="shared" si="46"/>
        <v>1223</v>
      </c>
      <c r="AC172" s="50">
        <f t="shared" si="46"/>
        <v>1576</v>
      </c>
      <c r="AD172" s="50">
        <f t="shared" si="46"/>
        <v>1929</v>
      </c>
      <c r="AE172" s="50">
        <f t="shared" si="46"/>
        <v>2458</v>
      </c>
      <c r="AF172" s="50">
        <f t="shared" si="46"/>
        <v>2992</v>
      </c>
      <c r="AG172" s="50">
        <f t="shared" si="46"/>
        <v>3526</v>
      </c>
      <c r="AH172" s="50">
        <f t="shared" si="46"/>
        <v>3534</v>
      </c>
      <c r="AI172" s="50">
        <f t="shared" si="46"/>
        <v>3538</v>
      </c>
      <c r="AJ172" s="50">
        <f t="shared" si="46"/>
        <v>3544</v>
      </c>
      <c r="AK172" s="50">
        <f t="shared" si="46"/>
        <v>3847</v>
      </c>
      <c r="AL172" s="50">
        <f t="shared" si="46"/>
        <v>3848</v>
      </c>
      <c r="AM172" s="50">
        <f t="shared" si="46"/>
        <v>3861</v>
      </c>
      <c r="AN172" s="50">
        <f t="shared" si="46"/>
        <v>3870</v>
      </c>
      <c r="AO172" s="50">
        <f t="shared" si="46"/>
        <v>3879</v>
      </c>
      <c r="AP172" s="50">
        <f t="shared" si="46"/>
        <v>3887</v>
      </c>
      <c r="AQ172" s="50">
        <f t="shared" si="46"/>
        <v>3900</v>
      </c>
      <c r="AR172" s="50">
        <f t="shared" si="46"/>
        <v>3911</v>
      </c>
      <c r="AS172" s="50">
        <f t="shared" si="46"/>
        <v>3919</v>
      </c>
      <c r="AT172" s="50">
        <f t="shared" si="46"/>
        <v>3929</v>
      </c>
      <c r="AU172" s="50">
        <f t="shared" si="46"/>
        <v>4234</v>
      </c>
      <c r="AV172" s="16"/>
    </row>
    <row r="173" spans="1:48">
      <c r="D173" s="1" t="s">
        <v>302</v>
      </c>
      <c r="E173" s="1"/>
      <c r="F173" s="4" t="s">
        <v>169</v>
      </c>
      <c r="H173" s="17"/>
      <c r="I173" s="50">
        <f t="shared" si="46"/>
        <v>0</v>
      </c>
      <c r="J173" s="50">
        <f t="shared" si="46"/>
        <v>0</v>
      </c>
      <c r="K173" s="50">
        <f t="shared" si="46"/>
        <v>0</v>
      </c>
      <c r="L173" s="50">
        <f t="shared" si="46"/>
        <v>0</v>
      </c>
      <c r="M173" s="50">
        <f t="shared" si="46"/>
        <v>0</v>
      </c>
      <c r="N173" s="50">
        <f t="shared" si="46"/>
        <v>0</v>
      </c>
      <c r="O173" s="50">
        <f t="shared" si="46"/>
        <v>0</v>
      </c>
      <c r="P173" s="50">
        <f t="shared" si="46"/>
        <v>0</v>
      </c>
      <c r="Q173" s="50">
        <f t="shared" si="46"/>
        <v>0</v>
      </c>
      <c r="R173" s="50">
        <f t="shared" si="46"/>
        <v>0</v>
      </c>
      <c r="S173" s="50">
        <f t="shared" si="46"/>
        <v>31</v>
      </c>
      <c r="T173" s="50">
        <f t="shared" si="46"/>
        <v>31</v>
      </c>
      <c r="U173" s="50">
        <f t="shared" si="46"/>
        <v>65</v>
      </c>
      <c r="V173" s="50">
        <f t="shared" si="46"/>
        <v>159</v>
      </c>
      <c r="W173" s="50">
        <f t="shared" si="46"/>
        <v>239</v>
      </c>
      <c r="X173" s="50">
        <f t="shared" si="46"/>
        <v>319</v>
      </c>
      <c r="Y173" s="50">
        <f t="shared" si="46"/>
        <v>479</v>
      </c>
      <c r="Z173" s="50">
        <f t="shared" si="46"/>
        <v>639</v>
      </c>
      <c r="AA173" s="50">
        <f t="shared" si="46"/>
        <v>799</v>
      </c>
      <c r="AB173" s="50">
        <f t="shared" si="46"/>
        <v>1049</v>
      </c>
      <c r="AC173" s="50">
        <f t="shared" si="46"/>
        <v>1223</v>
      </c>
      <c r="AD173" s="50">
        <f t="shared" si="46"/>
        <v>1576</v>
      </c>
      <c r="AE173" s="50">
        <f t="shared" si="46"/>
        <v>1929</v>
      </c>
      <c r="AF173" s="50">
        <f t="shared" si="46"/>
        <v>2458</v>
      </c>
      <c r="AG173" s="50">
        <f t="shared" si="46"/>
        <v>2992</v>
      </c>
      <c r="AH173" s="50">
        <f t="shared" si="46"/>
        <v>3526</v>
      </c>
      <c r="AI173" s="50">
        <f t="shared" si="46"/>
        <v>3534</v>
      </c>
      <c r="AJ173" s="50">
        <f t="shared" si="46"/>
        <v>3538</v>
      </c>
      <c r="AK173" s="50">
        <f t="shared" si="46"/>
        <v>3544</v>
      </c>
      <c r="AL173" s="50">
        <f t="shared" si="46"/>
        <v>3847</v>
      </c>
      <c r="AM173" s="50">
        <f t="shared" si="46"/>
        <v>3848</v>
      </c>
      <c r="AN173" s="50">
        <f t="shared" si="46"/>
        <v>3861</v>
      </c>
      <c r="AO173" s="50">
        <f t="shared" si="46"/>
        <v>3870</v>
      </c>
      <c r="AP173" s="50">
        <f t="shared" si="46"/>
        <v>3879</v>
      </c>
      <c r="AQ173" s="50">
        <f t="shared" si="46"/>
        <v>3887</v>
      </c>
      <c r="AR173" s="50">
        <f t="shared" si="46"/>
        <v>3900</v>
      </c>
      <c r="AS173" s="50">
        <f t="shared" si="46"/>
        <v>3911</v>
      </c>
      <c r="AT173" s="50">
        <f t="shared" si="46"/>
        <v>3919</v>
      </c>
      <c r="AU173" s="50">
        <f t="shared" si="46"/>
        <v>3929</v>
      </c>
      <c r="AV173" s="16"/>
    </row>
    <row r="174" spans="1:48">
      <c r="D174" s="1" t="s">
        <v>303</v>
      </c>
      <c r="E174" s="1"/>
      <c r="F174" s="4" t="s">
        <v>169</v>
      </c>
      <c r="H174" s="17"/>
      <c r="I174" s="50">
        <f t="shared" si="46"/>
        <v>0</v>
      </c>
      <c r="J174" s="50">
        <f t="shared" si="46"/>
        <v>0</v>
      </c>
      <c r="K174" s="50">
        <f t="shared" si="46"/>
        <v>0</v>
      </c>
      <c r="L174" s="50">
        <f t="shared" si="46"/>
        <v>0</v>
      </c>
      <c r="M174" s="50">
        <f t="shared" si="46"/>
        <v>0</v>
      </c>
      <c r="N174" s="50">
        <f t="shared" si="46"/>
        <v>0</v>
      </c>
      <c r="O174" s="50">
        <f t="shared" si="46"/>
        <v>0</v>
      </c>
      <c r="P174" s="50">
        <f t="shared" si="46"/>
        <v>0</v>
      </c>
      <c r="Q174" s="50">
        <f t="shared" si="46"/>
        <v>0</v>
      </c>
      <c r="R174" s="50">
        <f t="shared" si="46"/>
        <v>0</v>
      </c>
      <c r="S174" s="50">
        <f t="shared" si="46"/>
        <v>0</v>
      </c>
      <c r="T174" s="50">
        <f t="shared" si="46"/>
        <v>31</v>
      </c>
      <c r="U174" s="50">
        <f t="shared" si="46"/>
        <v>31</v>
      </c>
      <c r="V174" s="50">
        <f t="shared" si="46"/>
        <v>65</v>
      </c>
      <c r="W174" s="50">
        <f t="shared" si="46"/>
        <v>159</v>
      </c>
      <c r="X174" s="50">
        <f t="shared" si="46"/>
        <v>239</v>
      </c>
      <c r="Y174" s="50">
        <f t="shared" si="46"/>
        <v>319</v>
      </c>
      <c r="Z174" s="50">
        <f t="shared" si="46"/>
        <v>479</v>
      </c>
      <c r="AA174" s="50">
        <f t="shared" si="46"/>
        <v>639</v>
      </c>
      <c r="AB174" s="50">
        <f t="shared" si="46"/>
        <v>799</v>
      </c>
      <c r="AC174" s="50">
        <f t="shared" si="46"/>
        <v>1049</v>
      </c>
      <c r="AD174" s="50">
        <f t="shared" si="46"/>
        <v>1223</v>
      </c>
      <c r="AE174" s="50">
        <f t="shared" si="46"/>
        <v>1576</v>
      </c>
      <c r="AF174" s="50">
        <f t="shared" si="46"/>
        <v>1929</v>
      </c>
      <c r="AG174" s="50">
        <f t="shared" si="46"/>
        <v>2458</v>
      </c>
      <c r="AH174" s="50">
        <f t="shared" si="46"/>
        <v>2992</v>
      </c>
      <c r="AI174" s="50">
        <f t="shared" si="46"/>
        <v>3526</v>
      </c>
      <c r="AJ174" s="50">
        <f t="shared" si="46"/>
        <v>3534</v>
      </c>
      <c r="AK174" s="50">
        <f t="shared" si="46"/>
        <v>3538</v>
      </c>
      <c r="AL174" s="50">
        <f t="shared" si="46"/>
        <v>3544</v>
      </c>
      <c r="AM174" s="50">
        <f t="shared" si="46"/>
        <v>3847</v>
      </c>
      <c r="AN174" s="50">
        <f t="shared" si="46"/>
        <v>3848</v>
      </c>
      <c r="AO174" s="50">
        <f t="shared" si="46"/>
        <v>3861</v>
      </c>
      <c r="AP174" s="50">
        <f t="shared" si="46"/>
        <v>3870</v>
      </c>
      <c r="AQ174" s="50">
        <f t="shared" si="46"/>
        <v>3879</v>
      </c>
      <c r="AR174" s="50">
        <f t="shared" si="46"/>
        <v>3887</v>
      </c>
      <c r="AS174" s="50">
        <f t="shared" si="46"/>
        <v>3900</v>
      </c>
      <c r="AT174" s="50">
        <f t="shared" si="46"/>
        <v>3911</v>
      </c>
      <c r="AU174" s="50">
        <f t="shared" si="46"/>
        <v>3919</v>
      </c>
      <c r="AV174" s="16"/>
    </row>
    <row r="175" spans="1:48">
      <c r="H175" s="17"/>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16"/>
    </row>
    <row r="176" spans="1:48">
      <c r="D176" s="1" t="s">
        <v>304</v>
      </c>
      <c r="F176" s="4" t="s">
        <v>169</v>
      </c>
      <c r="H176" s="17"/>
      <c r="I176" s="50">
        <f t="shared" si="46"/>
        <v>0</v>
      </c>
      <c r="J176" s="50">
        <f t="shared" si="46"/>
        <v>0</v>
      </c>
      <c r="K176" s="50">
        <f t="shared" si="46"/>
        <v>31</v>
      </c>
      <c r="L176" s="50">
        <f t="shared" si="46"/>
        <v>62</v>
      </c>
      <c r="M176" s="50">
        <f t="shared" si="46"/>
        <v>127</v>
      </c>
      <c r="N176" s="50">
        <f t="shared" si="46"/>
        <v>286</v>
      </c>
      <c r="O176" s="50">
        <f t="shared" si="46"/>
        <v>525</v>
      </c>
      <c r="P176" s="50">
        <f t="shared" si="46"/>
        <v>844</v>
      </c>
      <c r="Q176" s="50">
        <f t="shared" si="46"/>
        <v>1323</v>
      </c>
      <c r="R176" s="50">
        <f t="shared" si="46"/>
        <v>1962</v>
      </c>
      <c r="S176" s="50">
        <f t="shared" si="46"/>
        <v>2761</v>
      </c>
      <c r="T176" s="50">
        <f t="shared" si="46"/>
        <v>3810</v>
      </c>
      <c r="U176" s="50">
        <f t="shared" si="46"/>
        <v>5002</v>
      </c>
      <c r="V176" s="50">
        <f t="shared" si="46"/>
        <v>6547</v>
      </c>
      <c r="W176" s="50">
        <f t="shared" si="46"/>
        <v>8411</v>
      </c>
      <c r="X176" s="50">
        <f t="shared" si="46"/>
        <v>10710</v>
      </c>
      <c r="Y176" s="50">
        <f t="shared" si="46"/>
        <v>13463</v>
      </c>
      <c r="Z176" s="50">
        <f t="shared" si="46"/>
        <v>16670</v>
      </c>
      <c r="AA176" s="50">
        <f t="shared" si="46"/>
        <v>19725</v>
      </c>
      <c r="AB176" s="50">
        <f t="shared" si="46"/>
        <v>22624</v>
      </c>
      <c r="AC176" s="50">
        <f t="shared" si="46"/>
        <v>25369</v>
      </c>
      <c r="AD176" s="50">
        <f t="shared" si="46"/>
        <v>28167</v>
      </c>
      <c r="AE176" s="50">
        <f t="shared" si="46"/>
        <v>30792</v>
      </c>
      <c r="AF176" s="50">
        <f t="shared" si="46"/>
        <v>33077</v>
      </c>
      <c r="AG176" s="50">
        <f t="shared" si="46"/>
        <v>35018</v>
      </c>
      <c r="AH176" s="50">
        <f t="shared" si="46"/>
        <v>36439</v>
      </c>
      <c r="AI176" s="50">
        <f t="shared" si="46"/>
        <v>37334</v>
      </c>
      <c r="AJ176" s="50">
        <f t="shared" si="46"/>
        <v>37708</v>
      </c>
      <c r="AK176" s="50">
        <f t="shared" si="46"/>
        <v>38085</v>
      </c>
      <c r="AL176" s="50">
        <f t="shared" si="46"/>
        <v>38466</v>
      </c>
      <c r="AM176" s="50">
        <f t="shared" si="46"/>
        <v>38851</v>
      </c>
      <c r="AN176" s="50">
        <f t="shared" si="46"/>
        <v>39238</v>
      </c>
      <c r="AO176" s="50">
        <f t="shared" si="46"/>
        <v>39631</v>
      </c>
      <c r="AP176" s="50">
        <f t="shared" si="46"/>
        <v>40028</v>
      </c>
      <c r="AQ176" s="50">
        <f t="shared" si="46"/>
        <v>40429</v>
      </c>
      <c r="AR176" s="50">
        <f t="shared" si="46"/>
        <v>40833</v>
      </c>
      <c r="AS176" s="50">
        <f t="shared" si="46"/>
        <v>41241</v>
      </c>
      <c r="AT176" s="50">
        <f t="shared" si="46"/>
        <v>41653</v>
      </c>
      <c r="AU176" s="50">
        <f t="shared" si="46"/>
        <v>42070</v>
      </c>
      <c r="AV176" s="16"/>
    </row>
    <row r="177" spans="4:48">
      <c r="H177" s="17"/>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16"/>
    </row>
    <row r="178" spans="4:48">
      <c r="D178" s="1" t="s">
        <v>186</v>
      </c>
      <c r="F178" s="4" t="s">
        <v>169</v>
      </c>
      <c r="H178" s="17"/>
      <c r="I178" s="50">
        <f t="shared" si="46"/>
        <v>2882</v>
      </c>
      <c r="J178" s="50">
        <f t="shared" si="46"/>
        <v>3175</v>
      </c>
      <c r="K178" s="50">
        <f t="shared" si="46"/>
        <v>3141</v>
      </c>
      <c r="L178" s="50">
        <f t="shared" si="46"/>
        <v>3146</v>
      </c>
      <c r="M178" s="50">
        <f t="shared" si="46"/>
        <v>3114</v>
      </c>
      <c r="N178" s="50">
        <f t="shared" si="46"/>
        <v>3023</v>
      </c>
      <c r="O178" s="50">
        <f t="shared" si="46"/>
        <v>2945</v>
      </c>
      <c r="P178" s="50">
        <f t="shared" si="46"/>
        <v>2870</v>
      </c>
      <c r="Q178" s="50">
        <f t="shared" si="46"/>
        <v>2712</v>
      </c>
      <c r="R178" s="50">
        <f t="shared" si="46"/>
        <v>2554</v>
      </c>
      <c r="S178" s="50">
        <f t="shared" si="46"/>
        <v>2398</v>
      </c>
      <c r="T178" s="50">
        <f t="shared" si="46"/>
        <v>2445</v>
      </c>
      <c r="U178" s="50">
        <f t="shared" si="46"/>
        <v>2270</v>
      </c>
      <c r="V178" s="50">
        <f t="shared" si="46"/>
        <v>1926</v>
      </c>
      <c r="W178" s="50">
        <f t="shared" si="46"/>
        <v>1579</v>
      </c>
      <c r="X178" s="50">
        <f t="shared" si="46"/>
        <v>1054</v>
      </c>
      <c r="Y178" s="50">
        <f t="shared" si="46"/>
        <v>527</v>
      </c>
      <c r="Z178" s="50">
        <f t="shared" si="46"/>
        <v>0</v>
      </c>
      <c r="AA178" s="50">
        <f t="shared" si="46"/>
        <v>0</v>
      </c>
      <c r="AB178" s="50">
        <f t="shared" si="46"/>
        <v>0</v>
      </c>
      <c r="AC178" s="50">
        <f t="shared" si="46"/>
        <v>0</v>
      </c>
      <c r="AD178" s="50">
        <f t="shared" si="46"/>
        <v>0</v>
      </c>
      <c r="AE178" s="50">
        <f t="shared" si="46"/>
        <v>0</v>
      </c>
      <c r="AF178" s="50">
        <f t="shared" si="46"/>
        <v>0</v>
      </c>
      <c r="AG178" s="50">
        <f t="shared" si="46"/>
        <v>0</v>
      </c>
      <c r="AH178" s="50">
        <f t="shared" si="46"/>
        <v>0</v>
      </c>
      <c r="AI178" s="50">
        <f t="shared" si="46"/>
        <v>0</v>
      </c>
      <c r="AJ178" s="50">
        <f t="shared" si="46"/>
        <v>0</v>
      </c>
      <c r="AK178" s="50">
        <f t="shared" si="46"/>
        <v>0</v>
      </c>
      <c r="AL178" s="50">
        <f t="shared" si="46"/>
        <v>0</v>
      </c>
      <c r="AM178" s="50">
        <f t="shared" si="46"/>
        <v>0</v>
      </c>
      <c r="AN178" s="50">
        <f t="shared" si="46"/>
        <v>0</v>
      </c>
      <c r="AO178" s="50">
        <f t="shared" si="46"/>
        <v>0</v>
      </c>
      <c r="AP178" s="50">
        <f t="shared" si="46"/>
        <v>0</v>
      </c>
      <c r="AQ178" s="50">
        <f t="shared" si="46"/>
        <v>0</v>
      </c>
      <c r="AR178" s="50">
        <f t="shared" si="46"/>
        <v>0</v>
      </c>
      <c r="AS178" s="50">
        <f t="shared" si="46"/>
        <v>0</v>
      </c>
      <c r="AT178" s="50">
        <f t="shared" si="46"/>
        <v>0</v>
      </c>
      <c r="AU178" s="50">
        <f t="shared" si="46"/>
        <v>0</v>
      </c>
      <c r="AV178" s="16"/>
    </row>
    <row r="179" spans="4:48">
      <c r="D179" s="1" t="s">
        <v>187</v>
      </c>
      <c r="F179" s="4" t="s">
        <v>169</v>
      </c>
      <c r="H179" s="17"/>
      <c r="I179" s="50">
        <f t="shared" si="46"/>
        <v>2882</v>
      </c>
      <c r="J179" s="50">
        <f t="shared" si="46"/>
        <v>2882</v>
      </c>
      <c r="K179" s="50">
        <f t="shared" si="46"/>
        <v>3175</v>
      </c>
      <c r="L179" s="50">
        <f t="shared" si="46"/>
        <v>3141</v>
      </c>
      <c r="M179" s="50">
        <f t="shared" si="46"/>
        <v>3146</v>
      </c>
      <c r="N179" s="50">
        <f t="shared" si="46"/>
        <v>3114</v>
      </c>
      <c r="O179" s="50">
        <f t="shared" si="46"/>
        <v>3023</v>
      </c>
      <c r="P179" s="50">
        <f t="shared" si="46"/>
        <v>2945</v>
      </c>
      <c r="Q179" s="50">
        <f t="shared" si="46"/>
        <v>2870</v>
      </c>
      <c r="R179" s="50">
        <f t="shared" si="46"/>
        <v>2712</v>
      </c>
      <c r="S179" s="50">
        <f t="shared" si="46"/>
        <v>2554</v>
      </c>
      <c r="T179" s="50">
        <f t="shared" si="46"/>
        <v>2398</v>
      </c>
      <c r="U179" s="50">
        <f t="shared" si="46"/>
        <v>2445</v>
      </c>
      <c r="V179" s="50">
        <f t="shared" si="46"/>
        <v>2270</v>
      </c>
      <c r="W179" s="50">
        <f t="shared" si="46"/>
        <v>1926</v>
      </c>
      <c r="X179" s="50">
        <f t="shared" si="46"/>
        <v>1579</v>
      </c>
      <c r="Y179" s="50">
        <f t="shared" si="46"/>
        <v>1054</v>
      </c>
      <c r="Z179" s="50">
        <f t="shared" si="46"/>
        <v>527</v>
      </c>
      <c r="AA179" s="50">
        <f t="shared" si="46"/>
        <v>0</v>
      </c>
      <c r="AB179" s="50">
        <f t="shared" si="46"/>
        <v>0</v>
      </c>
      <c r="AC179" s="50">
        <f t="shared" si="46"/>
        <v>0</v>
      </c>
      <c r="AD179" s="50">
        <f t="shared" si="46"/>
        <v>0</v>
      </c>
      <c r="AE179" s="50">
        <f t="shared" si="46"/>
        <v>0</v>
      </c>
      <c r="AF179" s="50">
        <f t="shared" si="46"/>
        <v>0</v>
      </c>
      <c r="AG179" s="50">
        <f t="shared" si="46"/>
        <v>0</v>
      </c>
      <c r="AH179" s="50">
        <f t="shared" si="46"/>
        <v>0</v>
      </c>
      <c r="AI179" s="50">
        <f t="shared" si="46"/>
        <v>0</v>
      </c>
      <c r="AJ179" s="50">
        <f t="shared" si="46"/>
        <v>0</v>
      </c>
      <c r="AK179" s="50">
        <f t="shared" si="46"/>
        <v>0</v>
      </c>
      <c r="AL179" s="50">
        <f t="shared" si="46"/>
        <v>0</v>
      </c>
      <c r="AM179" s="50">
        <f t="shared" si="46"/>
        <v>0</v>
      </c>
      <c r="AN179" s="50">
        <f t="shared" si="46"/>
        <v>0</v>
      </c>
      <c r="AO179" s="50">
        <f t="shared" si="46"/>
        <v>0</v>
      </c>
      <c r="AP179" s="50">
        <f t="shared" si="46"/>
        <v>0</v>
      </c>
      <c r="AQ179" s="50">
        <f t="shared" si="46"/>
        <v>0</v>
      </c>
      <c r="AR179" s="50">
        <f t="shared" si="46"/>
        <v>0</v>
      </c>
      <c r="AS179" s="50">
        <f t="shared" si="46"/>
        <v>0</v>
      </c>
      <c r="AT179" s="50">
        <f t="shared" si="46"/>
        <v>0</v>
      </c>
      <c r="AU179" s="50">
        <f t="shared" si="46"/>
        <v>0</v>
      </c>
      <c r="AV179" s="16"/>
    </row>
    <row r="180" spans="4:48">
      <c r="D180" s="1" t="s">
        <v>188</v>
      </c>
      <c r="F180" s="4" t="s">
        <v>169</v>
      </c>
      <c r="H180" s="17"/>
      <c r="I180" s="50">
        <f t="shared" si="46"/>
        <v>2882</v>
      </c>
      <c r="J180" s="50">
        <f t="shared" si="46"/>
        <v>2882</v>
      </c>
      <c r="K180" s="50">
        <f t="shared" si="46"/>
        <v>2882</v>
      </c>
      <c r="L180" s="50">
        <f t="shared" si="46"/>
        <v>3175</v>
      </c>
      <c r="M180" s="50">
        <f t="shared" si="46"/>
        <v>3141</v>
      </c>
      <c r="N180" s="50">
        <f t="shared" si="46"/>
        <v>3146</v>
      </c>
      <c r="O180" s="50">
        <f t="shared" si="46"/>
        <v>3114</v>
      </c>
      <c r="P180" s="50">
        <f t="shared" si="46"/>
        <v>3023</v>
      </c>
      <c r="Q180" s="50">
        <f t="shared" si="46"/>
        <v>2945</v>
      </c>
      <c r="R180" s="50">
        <f t="shared" si="46"/>
        <v>2870</v>
      </c>
      <c r="S180" s="50">
        <f t="shared" si="46"/>
        <v>2712</v>
      </c>
      <c r="T180" s="50">
        <f t="shared" si="46"/>
        <v>2554</v>
      </c>
      <c r="U180" s="50">
        <f t="shared" si="46"/>
        <v>2398</v>
      </c>
      <c r="V180" s="50">
        <f t="shared" si="46"/>
        <v>2445</v>
      </c>
      <c r="W180" s="50">
        <f t="shared" si="46"/>
        <v>2270</v>
      </c>
      <c r="X180" s="50">
        <f t="shared" si="46"/>
        <v>1926</v>
      </c>
      <c r="Y180" s="50">
        <f t="shared" si="46"/>
        <v>1579</v>
      </c>
      <c r="Z180" s="50">
        <f t="shared" si="46"/>
        <v>1054</v>
      </c>
      <c r="AA180" s="50">
        <f t="shared" si="46"/>
        <v>527</v>
      </c>
      <c r="AB180" s="50">
        <f t="shared" si="46"/>
        <v>0</v>
      </c>
      <c r="AC180" s="50">
        <f t="shared" si="46"/>
        <v>0</v>
      </c>
      <c r="AD180" s="50">
        <f t="shared" ref="AD180:AU180" si="47">AD30+AD60+AD90+AD120+AD150</f>
        <v>0</v>
      </c>
      <c r="AE180" s="50">
        <f t="shared" si="47"/>
        <v>0</v>
      </c>
      <c r="AF180" s="50">
        <f t="shared" si="47"/>
        <v>0</v>
      </c>
      <c r="AG180" s="50">
        <f t="shared" si="47"/>
        <v>0</v>
      </c>
      <c r="AH180" s="50">
        <f t="shared" si="47"/>
        <v>0</v>
      </c>
      <c r="AI180" s="50">
        <f t="shared" si="47"/>
        <v>0</v>
      </c>
      <c r="AJ180" s="50">
        <f t="shared" si="47"/>
        <v>0</v>
      </c>
      <c r="AK180" s="50">
        <f t="shared" si="47"/>
        <v>0</v>
      </c>
      <c r="AL180" s="50">
        <f t="shared" si="47"/>
        <v>0</v>
      </c>
      <c r="AM180" s="50">
        <f t="shared" si="47"/>
        <v>0</v>
      </c>
      <c r="AN180" s="50">
        <f t="shared" si="47"/>
        <v>0</v>
      </c>
      <c r="AO180" s="50">
        <f t="shared" si="47"/>
        <v>0</v>
      </c>
      <c r="AP180" s="50">
        <f t="shared" si="47"/>
        <v>0</v>
      </c>
      <c r="AQ180" s="50">
        <f t="shared" si="47"/>
        <v>0</v>
      </c>
      <c r="AR180" s="50">
        <f t="shared" si="47"/>
        <v>0</v>
      </c>
      <c r="AS180" s="50">
        <f t="shared" si="47"/>
        <v>0</v>
      </c>
      <c r="AT180" s="50">
        <f t="shared" si="47"/>
        <v>0</v>
      </c>
      <c r="AU180" s="50">
        <f t="shared" si="47"/>
        <v>0</v>
      </c>
      <c r="AV180" s="16"/>
    </row>
    <row r="181" spans="4:48">
      <c r="D181" s="1" t="s">
        <v>189</v>
      </c>
      <c r="F181" s="4" t="s">
        <v>169</v>
      </c>
      <c r="H181" s="17"/>
      <c r="I181" s="50">
        <f t="shared" ref="I181:AU187" si="48">I31+I61+I91+I121+I151</f>
        <v>2882</v>
      </c>
      <c r="J181" s="50">
        <f t="shared" si="48"/>
        <v>2882</v>
      </c>
      <c r="K181" s="50">
        <f t="shared" si="48"/>
        <v>2882</v>
      </c>
      <c r="L181" s="50">
        <f t="shared" si="48"/>
        <v>2882</v>
      </c>
      <c r="M181" s="50">
        <f t="shared" si="48"/>
        <v>3175</v>
      </c>
      <c r="N181" s="50">
        <f t="shared" si="48"/>
        <v>3141</v>
      </c>
      <c r="O181" s="50">
        <f t="shared" si="48"/>
        <v>3146</v>
      </c>
      <c r="P181" s="50">
        <f t="shared" si="48"/>
        <v>3114</v>
      </c>
      <c r="Q181" s="50">
        <f t="shared" si="48"/>
        <v>3023</v>
      </c>
      <c r="R181" s="50">
        <f t="shared" si="48"/>
        <v>2945</v>
      </c>
      <c r="S181" s="50">
        <f t="shared" si="48"/>
        <v>2870</v>
      </c>
      <c r="T181" s="50">
        <f t="shared" si="48"/>
        <v>2712</v>
      </c>
      <c r="U181" s="50">
        <f t="shared" si="48"/>
        <v>2554</v>
      </c>
      <c r="V181" s="50">
        <f t="shared" si="48"/>
        <v>2398</v>
      </c>
      <c r="W181" s="50">
        <f t="shared" si="48"/>
        <v>2445</v>
      </c>
      <c r="X181" s="50">
        <f t="shared" si="48"/>
        <v>2270</v>
      </c>
      <c r="Y181" s="50">
        <f t="shared" si="48"/>
        <v>1926</v>
      </c>
      <c r="Z181" s="50">
        <f t="shared" si="48"/>
        <v>1579</v>
      </c>
      <c r="AA181" s="50">
        <f t="shared" si="48"/>
        <v>1054</v>
      </c>
      <c r="AB181" s="50">
        <f t="shared" si="48"/>
        <v>527</v>
      </c>
      <c r="AC181" s="50">
        <f t="shared" si="48"/>
        <v>0</v>
      </c>
      <c r="AD181" s="50">
        <f t="shared" si="48"/>
        <v>0</v>
      </c>
      <c r="AE181" s="50">
        <f t="shared" si="48"/>
        <v>0</v>
      </c>
      <c r="AF181" s="50">
        <f t="shared" si="48"/>
        <v>0</v>
      </c>
      <c r="AG181" s="50">
        <f t="shared" si="48"/>
        <v>0</v>
      </c>
      <c r="AH181" s="50">
        <f t="shared" si="48"/>
        <v>0</v>
      </c>
      <c r="AI181" s="50">
        <f t="shared" si="48"/>
        <v>0</v>
      </c>
      <c r="AJ181" s="50">
        <f t="shared" si="48"/>
        <v>0</v>
      </c>
      <c r="AK181" s="50">
        <f t="shared" si="48"/>
        <v>0</v>
      </c>
      <c r="AL181" s="50">
        <f t="shared" si="48"/>
        <v>0</v>
      </c>
      <c r="AM181" s="50">
        <f t="shared" si="48"/>
        <v>0</v>
      </c>
      <c r="AN181" s="50">
        <f t="shared" si="48"/>
        <v>0</v>
      </c>
      <c r="AO181" s="50">
        <f t="shared" si="48"/>
        <v>0</v>
      </c>
      <c r="AP181" s="50">
        <f t="shared" si="48"/>
        <v>0</v>
      </c>
      <c r="AQ181" s="50">
        <f t="shared" si="48"/>
        <v>0</v>
      </c>
      <c r="AR181" s="50">
        <f t="shared" si="48"/>
        <v>0</v>
      </c>
      <c r="AS181" s="50">
        <f t="shared" si="48"/>
        <v>0</v>
      </c>
      <c r="AT181" s="50">
        <f t="shared" si="48"/>
        <v>0</v>
      </c>
      <c r="AU181" s="50">
        <f t="shared" si="48"/>
        <v>0</v>
      </c>
      <c r="AV181" s="16"/>
    </row>
    <row r="182" spans="4:48">
      <c r="D182" s="1" t="s">
        <v>190</v>
      </c>
      <c r="F182" s="4" t="s">
        <v>169</v>
      </c>
      <c r="H182" s="17"/>
      <c r="I182" s="50">
        <f t="shared" si="48"/>
        <v>2882</v>
      </c>
      <c r="J182" s="50">
        <f t="shared" si="48"/>
        <v>2882</v>
      </c>
      <c r="K182" s="50">
        <f t="shared" si="48"/>
        <v>2882</v>
      </c>
      <c r="L182" s="50">
        <f t="shared" si="48"/>
        <v>2882</v>
      </c>
      <c r="M182" s="50">
        <f t="shared" si="48"/>
        <v>2882</v>
      </c>
      <c r="N182" s="50">
        <f t="shared" si="48"/>
        <v>3175</v>
      </c>
      <c r="O182" s="50">
        <f t="shared" si="48"/>
        <v>3141</v>
      </c>
      <c r="P182" s="50">
        <f t="shared" si="48"/>
        <v>3146</v>
      </c>
      <c r="Q182" s="50">
        <f t="shared" si="48"/>
        <v>3114</v>
      </c>
      <c r="R182" s="50">
        <f t="shared" si="48"/>
        <v>3023</v>
      </c>
      <c r="S182" s="50">
        <f t="shared" si="48"/>
        <v>2945</v>
      </c>
      <c r="T182" s="50">
        <f t="shared" si="48"/>
        <v>2870</v>
      </c>
      <c r="U182" s="50">
        <f t="shared" si="48"/>
        <v>2712</v>
      </c>
      <c r="V182" s="50">
        <f t="shared" si="48"/>
        <v>2554</v>
      </c>
      <c r="W182" s="50">
        <f t="shared" si="48"/>
        <v>2398</v>
      </c>
      <c r="X182" s="50">
        <f t="shared" si="48"/>
        <v>2445</v>
      </c>
      <c r="Y182" s="50">
        <f t="shared" si="48"/>
        <v>2270</v>
      </c>
      <c r="Z182" s="50">
        <f t="shared" si="48"/>
        <v>1926</v>
      </c>
      <c r="AA182" s="50">
        <f t="shared" si="48"/>
        <v>1579</v>
      </c>
      <c r="AB182" s="50">
        <f t="shared" si="48"/>
        <v>1054</v>
      </c>
      <c r="AC182" s="50">
        <f t="shared" si="48"/>
        <v>527</v>
      </c>
      <c r="AD182" s="50">
        <f t="shared" si="48"/>
        <v>0</v>
      </c>
      <c r="AE182" s="50">
        <f t="shared" si="48"/>
        <v>0</v>
      </c>
      <c r="AF182" s="50">
        <f t="shared" si="48"/>
        <v>0</v>
      </c>
      <c r="AG182" s="50">
        <f t="shared" si="48"/>
        <v>0</v>
      </c>
      <c r="AH182" s="50">
        <f t="shared" si="48"/>
        <v>0</v>
      </c>
      <c r="AI182" s="50">
        <f t="shared" si="48"/>
        <v>0</v>
      </c>
      <c r="AJ182" s="50">
        <f t="shared" si="48"/>
        <v>0</v>
      </c>
      <c r="AK182" s="50">
        <f t="shared" si="48"/>
        <v>0</v>
      </c>
      <c r="AL182" s="50">
        <f t="shared" si="48"/>
        <v>0</v>
      </c>
      <c r="AM182" s="50">
        <f t="shared" si="48"/>
        <v>0</v>
      </c>
      <c r="AN182" s="50">
        <f t="shared" si="48"/>
        <v>0</v>
      </c>
      <c r="AO182" s="50">
        <f t="shared" si="48"/>
        <v>0</v>
      </c>
      <c r="AP182" s="50">
        <f t="shared" si="48"/>
        <v>0</v>
      </c>
      <c r="AQ182" s="50">
        <f t="shared" si="48"/>
        <v>0</v>
      </c>
      <c r="AR182" s="50">
        <f t="shared" si="48"/>
        <v>0</v>
      </c>
      <c r="AS182" s="50">
        <f t="shared" si="48"/>
        <v>0</v>
      </c>
      <c r="AT182" s="50">
        <f t="shared" si="48"/>
        <v>0</v>
      </c>
      <c r="AU182" s="50">
        <f t="shared" si="48"/>
        <v>0</v>
      </c>
      <c r="AV182" s="16"/>
    </row>
    <row r="183" spans="4:48">
      <c r="D183" s="1" t="s">
        <v>191</v>
      </c>
      <c r="F183" s="4" t="s">
        <v>169</v>
      </c>
      <c r="H183" s="17"/>
      <c r="I183" s="50">
        <f t="shared" si="48"/>
        <v>2882</v>
      </c>
      <c r="J183" s="50">
        <f t="shared" si="48"/>
        <v>2882</v>
      </c>
      <c r="K183" s="50">
        <f t="shared" si="48"/>
        <v>2882</v>
      </c>
      <c r="L183" s="50">
        <f t="shared" si="48"/>
        <v>2882</v>
      </c>
      <c r="M183" s="50">
        <f t="shared" si="48"/>
        <v>2882</v>
      </c>
      <c r="N183" s="50">
        <f t="shared" si="48"/>
        <v>2882</v>
      </c>
      <c r="O183" s="50">
        <f t="shared" si="48"/>
        <v>3175</v>
      </c>
      <c r="P183" s="50">
        <f t="shared" si="48"/>
        <v>3141</v>
      </c>
      <c r="Q183" s="50">
        <f t="shared" si="48"/>
        <v>3146</v>
      </c>
      <c r="R183" s="50">
        <f t="shared" si="48"/>
        <v>3114</v>
      </c>
      <c r="S183" s="50">
        <f t="shared" si="48"/>
        <v>3023</v>
      </c>
      <c r="T183" s="50">
        <f t="shared" si="48"/>
        <v>2945</v>
      </c>
      <c r="U183" s="50">
        <f t="shared" si="48"/>
        <v>2870</v>
      </c>
      <c r="V183" s="50">
        <f t="shared" si="48"/>
        <v>2712</v>
      </c>
      <c r="W183" s="50">
        <f t="shared" si="48"/>
        <v>2554</v>
      </c>
      <c r="X183" s="50">
        <f t="shared" si="48"/>
        <v>2398</v>
      </c>
      <c r="Y183" s="50">
        <f t="shared" si="48"/>
        <v>2445</v>
      </c>
      <c r="Z183" s="50">
        <f t="shared" si="48"/>
        <v>2270</v>
      </c>
      <c r="AA183" s="50">
        <f t="shared" si="48"/>
        <v>1926</v>
      </c>
      <c r="AB183" s="50">
        <f t="shared" si="48"/>
        <v>1579</v>
      </c>
      <c r="AC183" s="50">
        <f t="shared" si="48"/>
        <v>1054</v>
      </c>
      <c r="AD183" s="50">
        <f t="shared" si="48"/>
        <v>527</v>
      </c>
      <c r="AE183" s="50">
        <f t="shared" si="48"/>
        <v>0</v>
      </c>
      <c r="AF183" s="50">
        <f t="shared" si="48"/>
        <v>0</v>
      </c>
      <c r="AG183" s="50">
        <f t="shared" si="48"/>
        <v>0</v>
      </c>
      <c r="AH183" s="50">
        <f t="shared" si="48"/>
        <v>0</v>
      </c>
      <c r="AI183" s="50">
        <f t="shared" si="48"/>
        <v>0</v>
      </c>
      <c r="AJ183" s="50">
        <f t="shared" si="48"/>
        <v>0</v>
      </c>
      <c r="AK183" s="50">
        <f t="shared" si="48"/>
        <v>0</v>
      </c>
      <c r="AL183" s="50">
        <f t="shared" si="48"/>
        <v>0</v>
      </c>
      <c r="AM183" s="50">
        <f t="shared" si="48"/>
        <v>0</v>
      </c>
      <c r="AN183" s="50">
        <f t="shared" si="48"/>
        <v>0</v>
      </c>
      <c r="AO183" s="50">
        <f t="shared" si="48"/>
        <v>0</v>
      </c>
      <c r="AP183" s="50">
        <f t="shared" si="48"/>
        <v>0</v>
      </c>
      <c r="AQ183" s="50">
        <f t="shared" si="48"/>
        <v>0</v>
      </c>
      <c r="AR183" s="50">
        <f t="shared" si="48"/>
        <v>0</v>
      </c>
      <c r="AS183" s="50">
        <f t="shared" si="48"/>
        <v>0</v>
      </c>
      <c r="AT183" s="50">
        <f t="shared" si="48"/>
        <v>0</v>
      </c>
      <c r="AU183" s="50">
        <f t="shared" si="48"/>
        <v>0</v>
      </c>
      <c r="AV183" s="16"/>
    </row>
    <row r="184" spans="4:48">
      <c r="D184" s="1" t="s">
        <v>192</v>
      </c>
      <c r="F184" s="4" t="s">
        <v>169</v>
      </c>
      <c r="H184" s="17"/>
      <c r="I184" s="50">
        <f t="shared" si="48"/>
        <v>2882</v>
      </c>
      <c r="J184" s="50">
        <f t="shared" si="48"/>
        <v>2882</v>
      </c>
      <c r="K184" s="50">
        <f t="shared" si="48"/>
        <v>2882</v>
      </c>
      <c r="L184" s="50">
        <f t="shared" si="48"/>
        <v>2882</v>
      </c>
      <c r="M184" s="50">
        <f t="shared" si="48"/>
        <v>2882</v>
      </c>
      <c r="N184" s="50">
        <f t="shared" si="48"/>
        <v>2882</v>
      </c>
      <c r="O184" s="50">
        <f t="shared" si="48"/>
        <v>2882</v>
      </c>
      <c r="P184" s="50">
        <f t="shared" si="48"/>
        <v>3175</v>
      </c>
      <c r="Q184" s="50">
        <f t="shared" si="48"/>
        <v>3141</v>
      </c>
      <c r="R184" s="50">
        <f t="shared" si="48"/>
        <v>3146</v>
      </c>
      <c r="S184" s="50">
        <f t="shared" si="48"/>
        <v>3114</v>
      </c>
      <c r="T184" s="50">
        <f t="shared" si="48"/>
        <v>3023</v>
      </c>
      <c r="U184" s="50">
        <f t="shared" si="48"/>
        <v>2945</v>
      </c>
      <c r="V184" s="50">
        <f t="shared" si="48"/>
        <v>2870</v>
      </c>
      <c r="W184" s="50">
        <f t="shared" si="48"/>
        <v>2712</v>
      </c>
      <c r="X184" s="50">
        <f t="shared" si="48"/>
        <v>2554</v>
      </c>
      <c r="Y184" s="50">
        <f t="shared" si="48"/>
        <v>2398</v>
      </c>
      <c r="Z184" s="50">
        <f t="shared" si="48"/>
        <v>2445</v>
      </c>
      <c r="AA184" s="50">
        <f t="shared" si="48"/>
        <v>2270</v>
      </c>
      <c r="AB184" s="50">
        <f t="shared" si="48"/>
        <v>1926</v>
      </c>
      <c r="AC184" s="50">
        <f t="shared" si="48"/>
        <v>1579</v>
      </c>
      <c r="AD184" s="50">
        <f t="shared" si="48"/>
        <v>1054</v>
      </c>
      <c r="AE184" s="50">
        <f t="shared" si="48"/>
        <v>527</v>
      </c>
      <c r="AF184" s="50">
        <f t="shared" si="48"/>
        <v>0</v>
      </c>
      <c r="AG184" s="50">
        <f t="shared" si="48"/>
        <v>0</v>
      </c>
      <c r="AH184" s="50">
        <f t="shared" si="48"/>
        <v>0</v>
      </c>
      <c r="AI184" s="50">
        <f t="shared" si="48"/>
        <v>0</v>
      </c>
      <c r="AJ184" s="50">
        <f t="shared" si="48"/>
        <v>0</v>
      </c>
      <c r="AK184" s="50">
        <f t="shared" si="48"/>
        <v>0</v>
      </c>
      <c r="AL184" s="50">
        <f t="shared" si="48"/>
        <v>0</v>
      </c>
      <c r="AM184" s="50">
        <f t="shared" si="48"/>
        <v>0</v>
      </c>
      <c r="AN184" s="50">
        <f t="shared" si="48"/>
        <v>0</v>
      </c>
      <c r="AO184" s="50">
        <f t="shared" si="48"/>
        <v>0</v>
      </c>
      <c r="AP184" s="50">
        <f t="shared" si="48"/>
        <v>0</v>
      </c>
      <c r="AQ184" s="50">
        <f t="shared" si="48"/>
        <v>0</v>
      </c>
      <c r="AR184" s="50">
        <f t="shared" si="48"/>
        <v>0</v>
      </c>
      <c r="AS184" s="50">
        <f t="shared" si="48"/>
        <v>0</v>
      </c>
      <c r="AT184" s="50">
        <f t="shared" si="48"/>
        <v>0</v>
      </c>
      <c r="AU184" s="50">
        <f t="shared" si="48"/>
        <v>0</v>
      </c>
      <c r="AV184" s="16"/>
    </row>
    <row r="185" spans="4:48">
      <c r="D185" s="1" t="s">
        <v>193</v>
      </c>
      <c r="F185" s="4" t="s">
        <v>169</v>
      </c>
      <c r="H185" s="17"/>
      <c r="I185" s="50">
        <f t="shared" si="48"/>
        <v>2882</v>
      </c>
      <c r="J185" s="50">
        <f t="shared" si="48"/>
        <v>2882</v>
      </c>
      <c r="K185" s="50">
        <f t="shared" si="48"/>
        <v>2882</v>
      </c>
      <c r="L185" s="50">
        <f t="shared" si="48"/>
        <v>2882</v>
      </c>
      <c r="M185" s="50">
        <f t="shared" si="48"/>
        <v>2882</v>
      </c>
      <c r="N185" s="50">
        <f t="shared" si="48"/>
        <v>2882</v>
      </c>
      <c r="O185" s="50">
        <f t="shared" si="48"/>
        <v>2882</v>
      </c>
      <c r="P185" s="50">
        <f t="shared" si="48"/>
        <v>2882</v>
      </c>
      <c r="Q185" s="50">
        <f t="shared" si="48"/>
        <v>3175</v>
      </c>
      <c r="R185" s="50">
        <f t="shared" si="48"/>
        <v>3141</v>
      </c>
      <c r="S185" s="50">
        <f t="shared" si="48"/>
        <v>3146</v>
      </c>
      <c r="T185" s="50">
        <f t="shared" si="48"/>
        <v>3114</v>
      </c>
      <c r="U185" s="50">
        <f t="shared" si="48"/>
        <v>3023</v>
      </c>
      <c r="V185" s="50">
        <f t="shared" si="48"/>
        <v>2945</v>
      </c>
      <c r="W185" s="50">
        <f t="shared" si="48"/>
        <v>2870</v>
      </c>
      <c r="X185" s="50">
        <f t="shared" si="48"/>
        <v>2712</v>
      </c>
      <c r="Y185" s="50">
        <f t="shared" si="48"/>
        <v>2554</v>
      </c>
      <c r="Z185" s="50">
        <f t="shared" si="48"/>
        <v>2398</v>
      </c>
      <c r="AA185" s="50">
        <f t="shared" si="48"/>
        <v>2445</v>
      </c>
      <c r="AB185" s="50">
        <f t="shared" si="48"/>
        <v>2270</v>
      </c>
      <c r="AC185" s="50">
        <f t="shared" si="48"/>
        <v>1926</v>
      </c>
      <c r="AD185" s="50">
        <f t="shared" si="48"/>
        <v>1579</v>
      </c>
      <c r="AE185" s="50">
        <f t="shared" si="48"/>
        <v>1054</v>
      </c>
      <c r="AF185" s="50">
        <f t="shared" si="48"/>
        <v>527</v>
      </c>
      <c r="AG185" s="50">
        <f t="shared" si="48"/>
        <v>0</v>
      </c>
      <c r="AH185" s="50">
        <f t="shared" si="48"/>
        <v>0</v>
      </c>
      <c r="AI185" s="50">
        <f t="shared" si="48"/>
        <v>0</v>
      </c>
      <c r="AJ185" s="50">
        <f t="shared" si="48"/>
        <v>0</v>
      </c>
      <c r="AK185" s="50">
        <f t="shared" si="48"/>
        <v>0</v>
      </c>
      <c r="AL185" s="50">
        <f t="shared" si="48"/>
        <v>0</v>
      </c>
      <c r="AM185" s="50">
        <f t="shared" si="48"/>
        <v>0</v>
      </c>
      <c r="AN185" s="50">
        <f t="shared" si="48"/>
        <v>0</v>
      </c>
      <c r="AO185" s="50">
        <f t="shared" si="48"/>
        <v>0</v>
      </c>
      <c r="AP185" s="50">
        <f t="shared" si="48"/>
        <v>0</v>
      </c>
      <c r="AQ185" s="50">
        <f t="shared" si="48"/>
        <v>0</v>
      </c>
      <c r="AR185" s="50">
        <f t="shared" si="48"/>
        <v>0</v>
      </c>
      <c r="AS185" s="50">
        <f t="shared" si="48"/>
        <v>0</v>
      </c>
      <c r="AT185" s="50">
        <f t="shared" si="48"/>
        <v>0</v>
      </c>
      <c r="AU185" s="50">
        <f t="shared" si="48"/>
        <v>0</v>
      </c>
      <c r="AV185" s="16"/>
    </row>
    <row r="186" spans="4:48">
      <c r="D186" s="1" t="s">
        <v>194</v>
      </c>
      <c r="F186" s="4" t="s">
        <v>169</v>
      </c>
      <c r="H186" s="17"/>
      <c r="I186" s="50">
        <f t="shared" si="48"/>
        <v>2882</v>
      </c>
      <c r="J186" s="50">
        <f t="shared" si="48"/>
        <v>2882</v>
      </c>
      <c r="K186" s="50">
        <f t="shared" si="48"/>
        <v>2882</v>
      </c>
      <c r="L186" s="50">
        <f t="shared" si="48"/>
        <v>2882</v>
      </c>
      <c r="M186" s="50">
        <f t="shared" si="48"/>
        <v>2882</v>
      </c>
      <c r="N186" s="50">
        <f t="shared" si="48"/>
        <v>2882</v>
      </c>
      <c r="O186" s="50">
        <f t="shared" si="48"/>
        <v>2882</v>
      </c>
      <c r="P186" s="50">
        <f t="shared" si="48"/>
        <v>2882</v>
      </c>
      <c r="Q186" s="50">
        <f t="shared" si="48"/>
        <v>2882</v>
      </c>
      <c r="R186" s="50">
        <f t="shared" si="48"/>
        <v>3175</v>
      </c>
      <c r="S186" s="50">
        <f t="shared" si="48"/>
        <v>3141</v>
      </c>
      <c r="T186" s="50">
        <f t="shared" si="48"/>
        <v>3146</v>
      </c>
      <c r="U186" s="50">
        <f t="shared" si="48"/>
        <v>3114</v>
      </c>
      <c r="V186" s="50">
        <f t="shared" si="48"/>
        <v>3023</v>
      </c>
      <c r="W186" s="50">
        <f t="shared" si="48"/>
        <v>2945</v>
      </c>
      <c r="X186" s="50">
        <f t="shared" si="48"/>
        <v>2870</v>
      </c>
      <c r="Y186" s="50">
        <f t="shared" si="48"/>
        <v>2712</v>
      </c>
      <c r="Z186" s="50">
        <f t="shared" si="48"/>
        <v>2554</v>
      </c>
      <c r="AA186" s="50">
        <f t="shared" si="48"/>
        <v>2398</v>
      </c>
      <c r="AB186" s="50">
        <f t="shared" si="48"/>
        <v>2445</v>
      </c>
      <c r="AC186" s="50">
        <f t="shared" si="48"/>
        <v>2270</v>
      </c>
      <c r="AD186" s="50">
        <f t="shared" si="48"/>
        <v>1926</v>
      </c>
      <c r="AE186" s="50">
        <f t="shared" si="48"/>
        <v>1579</v>
      </c>
      <c r="AF186" s="50">
        <f t="shared" si="48"/>
        <v>1054</v>
      </c>
      <c r="AG186" s="50">
        <f t="shared" si="48"/>
        <v>527</v>
      </c>
      <c r="AH186" s="50">
        <f t="shared" si="48"/>
        <v>0</v>
      </c>
      <c r="AI186" s="50">
        <f t="shared" si="48"/>
        <v>0</v>
      </c>
      <c r="AJ186" s="50">
        <f t="shared" si="48"/>
        <v>0</v>
      </c>
      <c r="AK186" s="50">
        <f t="shared" si="48"/>
        <v>0</v>
      </c>
      <c r="AL186" s="50">
        <f t="shared" si="48"/>
        <v>0</v>
      </c>
      <c r="AM186" s="50">
        <f t="shared" si="48"/>
        <v>0</v>
      </c>
      <c r="AN186" s="50">
        <f t="shared" si="48"/>
        <v>0</v>
      </c>
      <c r="AO186" s="50">
        <f t="shared" si="48"/>
        <v>0</v>
      </c>
      <c r="AP186" s="50">
        <f t="shared" si="48"/>
        <v>0</v>
      </c>
      <c r="AQ186" s="50">
        <f t="shared" si="48"/>
        <v>0</v>
      </c>
      <c r="AR186" s="50">
        <f t="shared" si="48"/>
        <v>0</v>
      </c>
      <c r="AS186" s="50">
        <f t="shared" si="48"/>
        <v>0</v>
      </c>
      <c r="AT186" s="50">
        <f t="shared" si="48"/>
        <v>0</v>
      </c>
      <c r="AU186" s="50">
        <f t="shared" si="48"/>
        <v>0</v>
      </c>
      <c r="AV186" s="16"/>
    </row>
    <row r="187" spans="4:48">
      <c r="D187" s="1" t="s">
        <v>195</v>
      </c>
      <c r="F187" s="4" t="s">
        <v>169</v>
      </c>
      <c r="H187" s="17"/>
      <c r="I187" s="50">
        <f t="shared" si="48"/>
        <v>2885</v>
      </c>
      <c r="J187" s="50">
        <f t="shared" si="48"/>
        <v>2882</v>
      </c>
      <c r="K187" s="50">
        <f t="shared" si="48"/>
        <v>2882</v>
      </c>
      <c r="L187" s="50">
        <f t="shared" si="48"/>
        <v>2882</v>
      </c>
      <c r="M187" s="50">
        <f t="shared" si="48"/>
        <v>2882</v>
      </c>
      <c r="N187" s="50">
        <f t="shared" si="48"/>
        <v>2882</v>
      </c>
      <c r="O187" s="50">
        <f t="shared" si="48"/>
        <v>2882</v>
      </c>
      <c r="P187" s="50">
        <f t="shared" si="48"/>
        <v>2882</v>
      </c>
      <c r="Q187" s="50">
        <f t="shared" si="48"/>
        <v>2882</v>
      </c>
      <c r="R187" s="50">
        <f t="shared" si="48"/>
        <v>2882</v>
      </c>
      <c r="S187" s="50">
        <f t="shared" si="48"/>
        <v>3175</v>
      </c>
      <c r="T187" s="50">
        <f t="shared" si="48"/>
        <v>3141</v>
      </c>
      <c r="U187" s="50">
        <f t="shared" si="48"/>
        <v>3146</v>
      </c>
      <c r="V187" s="50">
        <f t="shared" si="48"/>
        <v>3114</v>
      </c>
      <c r="W187" s="50">
        <f t="shared" si="48"/>
        <v>3023</v>
      </c>
      <c r="X187" s="50">
        <f t="shared" si="48"/>
        <v>2945</v>
      </c>
      <c r="Y187" s="50">
        <f t="shared" si="48"/>
        <v>2870</v>
      </c>
      <c r="Z187" s="50">
        <f t="shared" si="48"/>
        <v>2712</v>
      </c>
      <c r="AA187" s="50">
        <f t="shared" si="48"/>
        <v>2554</v>
      </c>
      <c r="AB187" s="50">
        <f t="shared" si="48"/>
        <v>2398</v>
      </c>
      <c r="AC187" s="50">
        <f t="shared" si="48"/>
        <v>2445</v>
      </c>
      <c r="AD187" s="50">
        <f t="shared" ref="AD187:AU187" si="49">AD37+AD67+AD97+AD127+AD157</f>
        <v>2270</v>
      </c>
      <c r="AE187" s="50">
        <f t="shared" si="49"/>
        <v>1926</v>
      </c>
      <c r="AF187" s="50">
        <f t="shared" si="49"/>
        <v>1579</v>
      </c>
      <c r="AG187" s="50">
        <f t="shared" si="49"/>
        <v>1054</v>
      </c>
      <c r="AH187" s="50">
        <f t="shared" si="49"/>
        <v>527</v>
      </c>
      <c r="AI187" s="50">
        <f t="shared" si="49"/>
        <v>0</v>
      </c>
      <c r="AJ187" s="50">
        <f t="shared" si="49"/>
        <v>0</v>
      </c>
      <c r="AK187" s="50">
        <f t="shared" si="49"/>
        <v>0</v>
      </c>
      <c r="AL187" s="50">
        <f t="shared" si="49"/>
        <v>0</v>
      </c>
      <c r="AM187" s="50">
        <f t="shared" si="49"/>
        <v>0</v>
      </c>
      <c r="AN187" s="50">
        <f t="shared" si="49"/>
        <v>0</v>
      </c>
      <c r="AO187" s="50">
        <f t="shared" si="49"/>
        <v>0</v>
      </c>
      <c r="AP187" s="50">
        <f t="shared" si="49"/>
        <v>0</v>
      </c>
      <c r="AQ187" s="50">
        <f t="shared" si="49"/>
        <v>0</v>
      </c>
      <c r="AR187" s="50">
        <f t="shared" si="49"/>
        <v>0</v>
      </c>
      <c r="AS187" s="50">
        <f t="shared" si="49"/>
        <v>0</v>
      </c>
      <c r="AT187" s="50">
        <f t="shared" si="49"/>
        <v>0</v>
      </c>
      <c r="AU187" s="50">
        <f t="shared" si="49"/>
        <v>0</v>
      </c>
      <c r="AV187" s="16"/>
    </row>
    <row r="188" spans="4:48">
      <c r="H188" s="17"/>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16"/>
    </row>
    <row r="189" spans="4:48">
      <c r="D189" s="1" t="s">
        <v>196</v>
      </c>
      <c r="F189" s="65" t="s">
        <v>169</v>
      </c>
      <c r="H189" s="17"/>
      <c r="I189" s="50">
        <f t="shared" ref="I189:AU189" si="50">I39+I69+I99+I129+I159</f>
        <v>28823</v>
      </c>
      <c r="J189" s="50">
        <f t="shared" si="50"/>
        <v>29113</v>
      </c>
      <c r="K189" s="50">
        <f t="shared" si="50"/>
        <v>29372</v>
      </c>
      <c r="L189" s="50">
        <f t="shared" si="50"/>
        <v>29636</v>
      </c>
      <c r="M189" s="50">
        <f t="shared" si="50"/>
        <v>29868</v>
      </c>
      <c r="N189" s="50">
        <f t="shared" si="50"/>
        <v>30009</v>
      </c>
      <c r="O189" s="50">
        <f t="shared" si="50"/>
        <v>30072</v>
      </c>
      <c r="P189" s="50">
        <f t="shared" si="50"/>
        <v>30060</v>
      </c>
      <c r="Q189" s="50">
        <f t="shared" si="50"/>
        <v>29890</v>
      </c>
      <c r="R189" s="50">
        <f t="shared" si="50"/>
        <v>29562</v>
      </c>
      <c r="S189" s="50">
        <f t="shared" si="50"/>
        <v>29078</v>
      </c>
      <c r="T189" s="50">
        <f t="shared" si="50"/>
        <v>28348</v>
      </c>
      <c r="U189" s="50">
        <f t="shared" si="50"/>
        <v>27477</v>
      </c>
      <c r="V189" s="50">
        <f t="shared" si="50"/>
        <v>26257</v>
      </c>
      <c r="W189" s="50">
        <f t="shared" si="50"/>
        <v>24722</v>
      </c>
      <c r="X189" s="50">
        <f t="shared" si="50"/>
        <v>22753</v>
      </c>
      <c r="Y189" s="50">
        <f t="shared" si="50"/>
        <v>20335</v>
      </c>
      <c r="Z189" s="50">
        <f t="shared" si="50"/>
        <v>17465</v>
      </c>
      <c r="AA189" s="50">
        <f t="shared" si="50"/>
        <v>14753</v>
      </c>
      <c r="AB189" s="50">
        <f t="shared" si="50"/>
        <v>12199</v>
      </c>
      <c r="AC189" s="50">
        <f t="shared" si="50"/>
        <v>9801</v>
      </c>
      <c r="AD189" s="50">
        <f t="shared" si="50"/>
        <v>7356</v>
      </c>
      <c r="AE189" s="50">
        <f t="shared" si="50"/>
        <v>5086</v>
      </c>
      <c r="AF189" s="50">
        <f t="shared" si="50"/>
        <v>3160</v>
      </c>
      <c r="AG189" s="50">
        <f t="shared" si="50"/>
        <v>1581</v>
      </c>
      <c r="AH189" s="50">
        <f t="shared" si="50"/>
        <v>527</v>
      </c>
      <c r="AI189" s="50">
        <f t="shared" si="50"/>
        <v>0</v>
      </c>
      <c r="AJ189" s="50">
        <f t="shared" si="50"/>
        <v>0</v>
      </c>
      <c r="AK189" s="50">
        <f t="shared" si="50"/>
        <v>0</v>
      </c>
      <c r="AL189" s="50">
        <f t="shared" si="50"/>
        <v>0</v>
      </c>
      <c r="AM189" s="50">
        <f t="shared" si="50"/>
        <v>0</v>
      </c>
      <c r="AN189" s="50">
        <f t="shared" si="50"/>
        <v>0</v>
      </c>
      <c r="AO189" s="50">
        <f t="shared" si="50"/>
        <v>0</v>
      </c>
      <c r="AP189" s="50">
        <f t="shared" si="50"/>
        <v>0</v>
      </c>
      <c r="AQ189" s="50">
        <f t="shared" si="50"/>
        <v>0</v>
      </c>
      <c r="AR189" s="50">
        <f t="shared" si="50"/>
        <v>0</v>
      </c>
      <c r="AS189" s="50">
        <f t="shared" si="50"/>
        <v>0</v>
      </c>
      <c r="AT189" s="50">
        <f t="shared" si="50"/>
        <v>0</v>
      </c>
      <c r="AU189" s="50">
        <f t="shared" si="50"/>
        <v>0</v>
      </c>
      <c r="AV189" s="16"/>
    </row>
    <row r="190" spans="4:48">
      <c r="H190" s="17"/>
      <c r="AV190" s="16"/>
    </row>
    <row r="191" spans="4:48">
      <c r="H191" s="17"/>
      <c r="AV191" s="16"/>
    </row>
    <row r="192" spans="4:48">
      <c r="H192" s="17"/>
    </row>
    <row r="193" spans="8:8">
      <c r="H193" s="17"/>
    </row>
    <row r="194" spans="8:8">
      <c r="H194" s="17"/>
    </row>
  </sheetData>
  <sheetProtection algorithmName="SHA-512" hashValue="RztkewEOARJOzi8NVeDB+3tiZA4TFTfbv+FyRHBXv50zali9ZTBfMwRf4NGfEe78GmlPyO2S/EyxmBztxcQhgQ==" saltValue="SV8X25y7NHwaLAJEp2N7Dw==" spinCount="100000" sheet="1" objects="1" scenarios="1"/>
  <phoneticPr fontId="7"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31EF-9058-4A93-9D35-2FCE78A06399}">
  <sheetPr codeName="Sheet4">
    <tabColor theme="5"/>
  </sheetPr>
  <dimension ref="A1:AW257"/>
  <sheetViews>
    <sheetView zoomScale="90" zoomScaleNormal="90" workbookViewId="0">
      <pane xSplit="7" ySplit="4" topLeftCell="H5" activePane="bottomRight" state="frozen"/>
      <selection pane="topRight" activeCell="H1" sqref="H1"/>
      <selection pane="bottomLeft" activeCell="A5" sqref="A5"/>
      <selection pane="bottomRight" activeCell="D22" sqref="D22"/>
    </sheetView>
  </sheetViews>
  <sheetFormatPr baseColWidth="10" defaultColWidth="0" defaultRowHeight="14.4" zeroHeight="1"/>
  <cols>
    <col min="1" max="1" width="9.109375" customWidth="1"/>
    <col min="2" max="2" width="20.33203125" bestFit="1" customWidth="1"/>
    <col min="3" max="3" width="9.109375" customWidth="1"/>
    <col min="4" max="4" width="54.109375" bestFit="1" customWidth="1"/>
    <col min="5" max="5" width="12" bestFit="1" customWidth="1"/>
    <col min="6" max="6" width="26" customWidth="1"/>
    <col min="7" max="7" width="9.109375" customWidth="1"/>
    <col min="8" max="8" width="3.88671875" customWidth="1"/>
    <col min="9" max="12" width="14.33203125" bestFit="1" customWidth="1"/>
    <col min="13" max="47" width="15.33203125" customWidth="1"/>
    <col min="48" max="48" width="3.109375" customWidth="1"/>
    <col min="49" max="49" width="9.109375" customWidth="1"/>
    <col min="50" max="16384" width="9.109375" hidden="1"/>
  </cols>
  <sheetData>
    <row r="1" spans="1:49">
      <c r="A1" s="1"/>
      <c r="B1" s="1"/>
      <c r="C1" s="1"/>
      <c r="D1" s="1"/>
      <c r="E1" s="1"/>
      <c r="F1" s="1"/>
      <c r="G1" s="1"/>
      <c r="H1" s="2"/>
      <c r="I1" s="1"/>
      <c r="J1" s="1"/>
      <c r="K1" s="1"/>
      <c r="L1" s="1"/>
      <c r="M1" s="1"/>
      <c r="N1" s="1"/>
      <c r="O1" s="1"/>
      <c r="P1" s="1"/>
      <c r="Q1" s="1"/>
      <c r="R1" s="1"/>
      <c r="S1" s="1"/>
      <c r="T1" s="1"/>
      <c r="U1" s="1"/>
      <c r="AV1" s="16"/>
    </row>
    <row r="2" spans="1:49" ht="15" thickBot="1">
      <c r="A2" s="8"/>
      <c r="B2" s="9" t="s">
        <v>27</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1"/>
      <c r="B3" s="1"/>
      <c r="C3" s="1"/>
      <c r="D3" s="1" t="s">
        <v>153</v>
      </c>
      <c r="E3" s="1"/>
      <c r="F3" s="1"/>
      <c r="G3" s="1"/>
      <c r="H3" s="2"/>
      <c r="I3" s="4">
        <v>1</v>
      </c>
      <c r="J3" s="4">
        <v>2</v>
      </c>
      <c r="K3" s="4">
        <v>3</v>
      </c>
      <c r="L3" s="4">
        <v>4</v>
      </c>
      <c r="M3" s="4">
        <v>5</v>
      </c>
      <c r="N3" s="4">
        <v>6</v>
      </c>
      <c r="O3" s="4">
        <v>7</v>
      </c>
      <c r="P3" s="4">
        <v>8</v>
      </c>
      <c r="Q3" s="4">
        <v>9</v>
      </c>
      <c r="R3" s="4">
        <v>10</v>
      </c>
      <c r="S3" s="4">
        <v>11</v>
      </c>
      <c r="T3" s="4">
        <v>12</v>
      </c>
      <c r="U3" s="4">
        <v>13</v>
      </c>
      <c r="V3" s="4">
        <v>14</v>
      </c>
      <c r="W3" s="4">
        <v>15</v>
      </c>
      <c r="X3" s="4">
        <v>16</v>
      </c>
      <c r="Y3" s="4">
        <v>17</v>
      </c>
      <c r="Z3" s="4">
        <v>18</v>
      </c>
      <c r="AA3" s="4">
        <v>19</v>
      </c>
      <c r="AB3" s="4">
        <v>20</v>
      </c>
      <c r="AC3" s="4">
        <v>21</v>
      </c>
      <c r="AD3" s="4">
        <v>22</v>
      </c>
      <c r="AE3" s="4">
        <v>23</v>
      </c>
      <c r="AF3" s="4">
        <v>24</v>
      </c>
      <c r="AG3" s="4">
        <v>25</v>
      </c>
      <c r="AH3" s="4">
        <v>26</v>
      </c>
      <c r="AI3" s="4">
        <v>27</v>
      </c>
      <c r="AJ3" s="4">
        <v>28</v>
      </c>
      <c r="AK3" s="4">
        <v>29</v>
      </c>
      <c r="AL3" s="4">
        <v>30</v>
      </c>
      <c r="AM3" s="4">
        <v>31</v>
      </c>
      <c r="AN3" s="4">
        <v>32</v>
      </c>
      <c r="AO3" s="4">
        <v>33</v>
      </c>
      <c r="AP3" s="4">
        <v>34</v>
      </c>
      <c r="AQ3" s="4">
        <v>35</v>
      </c>
      <c r="AR3" s="4">
        <v>36</v>
      </c>
      <c r="AS3" s="4">
        <v>37</v>
      </c>
      <c r="AT3" s="4">
        <v>38</v>
      </c>
      <c r="AU3" s="4">
        <v>39</v>
      </c>
      <c r="AV3" s="16"/>
    </row>
    <row r="4" spans="1:49">
      <c r="A4" s="1"/>
      <c r="C4" s="1"/>
      <c r="D4" s="1" t="s">
        <v>141</v>
      </c>
      <c r="E4" s="1"/>
      <c r="F4" s="1"/>
      <c r="G4" s="1"/>
      <c r="H4" s="2"/>
      <c r="I4" s="34">
        <v>2022</v>
      </c>
      <c r="J4" s="34">
        <f>I4+1</f>
        <v>2023</v>
      </c>
      <c r="K4" s="34">
        <f t="shared" ref="K4:AU4" si="0">J4+1</f>
        <v>2024</v>
      </c>
      <c r="L4" s="34">
        <f t="shared" si="0"/>
        <v>2025</v>
      </c>
      <c r="M4" s="34">
        <f t="shared" si="0"/>
        <v>2026</v>
      </c>
      <c r="N4" s="34">
        <f t="shared" si="0"/>
        <v>2027</v>
      </c>
      <c r="O4" s="34">
        <f t="shared" si="0"/>
        <v>2028</v>
      </c>
      <c r="P4" s="34">
        <f t="shared" si="0"/>
        <v>2029</v>
      </c>
      <c r="Q4" s="34">
        <f t="shared" si="0"/>
        <v>2030</v>
      </c>
      <c r="R4" s="34">
        <f t="shared" si="0"/>
        <v>2031</v>
      </c>
      <c r="S4" s="34">
        <f t="shared" si="0"/>
        <v>2032</v>
      </c>
      <c r="T4" s="34">
        <f t="shared" si="0"/>
        <v>2033</v>
      </c>
      <c r="U4" s="34">
        <f t="shared" si="0"/>
        <v>2034</v>
      </c>
      <c r="V4" s="34">
        <f t="shared" si="0"/>
        <v>2035</v>
      </c>
      <c r="W4" s="34">
        <f t="shared" si="0"/>
        <v>2036</v>
      </c>
      <c r="X4" s="34">
        <f t="shared" si="0"/>
        <v>2037</v>
      </c>
      <c r="Y4" s="34">
        <f t="shared" si="0"/>
        <v>2038</v>
      </c>
      <c r="Z4" s="34">
        <f t="shared" si="0"/>
        <v>2039</v>
      </c>
      <c r="AA4" s="34">
        <f t="shared" si="0"/>
        <v>2040</v>
      </c>
      <c r="AB4" s="34">
        <f t="shared" si="0"/>
        <v>2041</v>
      </c>
      <c r="AC4" s="34">
        <f t="shared" si="0"/>
        <v>2042</v>
      </c>
      <c r="AD4" s="34">
        <f t="shared" si="0"/>
        <v>2043</v>
      </c>
      <c r="AE4" s="34">
        <f t="shared" si="0"/>
        <v>2044</v>
      </c>
      <c r="AF4" s="34">
        <f t="shared" si="0"/>
        <v>2045</v>
      </c>
      <c r="AG4" s="34">
        <f t="shared" si="0"/>
        <v>2046</v>
      </c>
      <c r="AH4" s="34">
        <f t="shared" si="0"/>
        <v>2047</v>
      </c>
      <c r="AI4" s="34">
        <f t="shared" si="0"/>
        <v>2048</v>
      </c>
      <c r="AJ4" s="34">
        <f t="shared" si="0"/>
        <v>2049</v>
      </c>
      <c r="AK4" s="34">
        <f t="shared" si="0"/>
        <v>2050</v>
      </c>
      <c r="AL4" s="34">
        <f t="shared" si="0"/>
        <v>2051</v>
      </c>
      <c r="AM4" s="34">
        <f t="shared" si="0"/>
        <v>2052</v>
      </c>
      <c r="AN4" s="34">
        <f t="shared" si="0"/>
        <v>2053</v>
      </c>
      <c r="AO4" s="34">
        <f t="shared" si="0"/>
        <v>2054</v>
      </c>
      <c r="AP4" s="34">
        <f t="shared" si="0"/>
        <v>2055</v>
      </c>
      <c r="AQ4" s="34">
        <f t="shared" si="0"/>
        <v>2056</v>
      </c>
      <c r="AR4" s="34">
        <f t="shared" si="0"/>
        <v>2057</v>
      </c>
      <c r="AS4" s="34">
        <f t="shared" si="0"/>
        <v>2058</v>
      </c>
      <c r="AT4" s="34">
        <f t="shared" si="0"/>
        <v>2059</v>
      </c>
      <c r="AU4" s="34">
        <f t="shared" si="0"/>
        <v>2060</v>
      </c>
      <c r="AV4" s="16"/>
    </row>
    <row r="5" spans="1:49">
      <c r="A5" s="1"/>
      <c r="B5" s="1"/>
      <c r="C5" s="1"/>
      <c r="D5" s="1"/>
      <c r="E5" s="1"/>
      <c r="F5" s="1"/>
      <c r="G5" s="1"/>
      <c r="H5" s="2"/>
      <c r="I5" s="1"/>
      <c r="J5" s="1"/>
      <c r="K5" s="1"/>
      <c r="L5" s="1"/>
      <c r="M5" s="1"/>
      <c r="N5" s="1"/>
      <c r="O5" s="1"/>
      <c r="P5" s="1"/>
      <c r="Q5" s="1"/>
      <c r="R5" s="1"/>
      <c r="S5" s="1"/>
      <c r="T5" s="1"/>
      <c r="U5" s="1"/>
      <c r="AV5" s="16"/>
    </row>
    <row r="6" spans="1:49">
      <c r="A6" s="1"/>
      <c r="B6" s="1"/>
      <c r="C6" s="1"/>
      <c r="D6" s="15" t="s">
        <v>4</v>
      </c>
      <c r="E6" s="5" t="s">
        <v>5</v>
      </c>
      <c r="F6" s="5" t="s">
        <v>6</v>
      </c>
      <c r="G6" s="5" t="s">
        <v>26</v>
      </c>
      <c r="H6" s="2"/>
      <c r="I6" s="1"/>
      <c r="J6" s="1"/>
      <c r="K6" s="1"/>
      <c r="L6" s="1"/>
      <c r="M6" s="1"/>
      <c r="N6" s="1"/>
      <c r="O6" s="1"/>
      <c r="P6" s="1"/>
      <c r="Q6" s="1"/>
      <c r="R6" s="1"/>
      <c r="S6" s="1"/>
      <c r="T6" s="1"/>
      <c r="U6" s="1"/>
      <c r="AV6" s="16"/>
    </row>
    <row r="7" spans="1:49">
      <c r="A7" s="1"/>
      <c r="B7" s="1"/>
      <c r="C7" s="1"/>
      <c r="D7" s="1"/>
      <c r="E7" s="1"/>
      <c r="F7" s="1"/>
      <c r="G7" s="1"/>
      <c r="H7" s="2"/>
      <c r="I7" s="51"/>
      <c r="J7" s="1"/>
      <c r="K7" s="1"/>
      <c r="L7" s="1"/>
      <c r="M7" s="1"/>
      <c r="N7" s="1"/>
      <c r="O7" s="1"/>
      <c r="P7" s="1"/>
      <c r="Q7" s="1"/>
      <c r="R7" s="1"/>
      <c r="S7" s="1"/>
      <c r="T7" s="1"/>
      <c r="U7" s="1"/>
      <c r="AV7" s="16"/>
    </row>
    <row r="8" spans="1:49">
      <c r="A8" s="2"/>
      <c r="B8" s="20" t="s">
        <v>28</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16"/>
      <c r="AW8" s="16"/>
    </row>
    <row r="9" spans="1:49">
      <c r="A9" s="1"/>
      <c r="B9" s="1"/>
      <c r="C9" s="1"/>
      <c r="D9" s="1"/>
      <c r="E9" s="1"/>
      <c r="F9" s="1"/>
      <c r="G9" s="1"/>
      <c r="H9" s="2"/>
      <c r="I9" s="1"/>
      <c r="J9" s="1"/>
      <c r="K9" s="1"/>
      <c r="L9" s="1"/>
      <c r="M9" s="1"/>
      <c r="N9" s="1"/>
      <c r="O9" s="1"/>
      <c r="P9" s="1"/>
      <c r="Q9" s="1"/>
      <c r="R9" s="1"/>
      <c r="S9" s="1"/>
      <c r="T9" s="1"/>
      <c r="U9" s="1"/>
      <c r="AV9" s="16"/>
    </row>
    <row r="10" spans="1:49">
      <c r="A10" s="1"/>
      <c r="B10" s="1"/>
      <c r="C10" s="14" t="s">
        <v>29</v>
      </c>
      <c r="D10" s="1"/>
      <c r="E10" s="1"/>
      <c r="F10" s="1"/>
      <c r="G10" s="1"/>
      <c r="H10" s="2"/>
      <c r="I10" s="1"/>
      <c r="J10" s="1"/>
      <c r="K10" s="1"/>
      <c r="L10" s="1"/>
      <c r="M10" s="1"/>
      <c r="N10" s="1"/>
      <c r="O10" s="1"/>
      <c r="P10" s="1"/>
      <c r="Q10" s="1"/>
      <c r="R10" s="1"/>
      <c r="S10" s="1"/>
      <c r="T10" s="1"/>
      <c r="U10" s="1"/>
      <c r="AV10" s="16"/>
    </row>
    <row r="11" spans="1:49">
      <c r="A11" s="1"/>
      <c r="B11" s="1"/>
      <c r="C11" s="1"/>
      <c r="D11" s="1"/>
      <c r="E11" s="1"/>
      <c r="F11" s="1"/>
      <c r="G11" s="1"/>
      <c r="H11" s="2"/>
      <c r="I11" s="1"/>
      <c r="J11" s="1"/>
      <c r="K11" s="1"/>
      <c r="L11" s="1"/>
      <c r="M11" s="1"/>
      <c r="N11" s="1"/>
      <c r="O11" s="1"/>
      <c r="P11" s="1"/>
      <c r="Q11" s="1"/>
      <c r="R11" s="1"/>
      <c r="S11" s="1"/>
      <c r="T11" s="1"/>
      <c r="U11" s="1"/>
      <c r="AV11" s="16"/>
    </row>
    <row r="12" spans="1:49">
      <c r="A12" s="1"/>
      <c r="B12" s="1"/>
      <c r="C12" s="1"/>
      <c r="D12" s="1" t="s">
        <v>29</v>
      </c>
      <c r="E12" s="4" t="s">
        <v>25</v>
      </c>
      <c r="F12" s="4" t="s">
        <v>30</v>
      </c>
      <c r="G12" s="1"/>
      <c r="H12" s="2"/>
      <c r="I12" s="34">
        <f>H12+1</f>
        <v>1</v>
      </c>
      <c r="J12" s="34">
        <f>I12+1</f>
        <v>2</v>
      </c>
      <c r="K12" s="34">
        <f t="shared" ref="K12:AU12" si="1">J12+1</f>
        <v>3</v>
      </c>
      <c r="L12" s="34">
        <f t="shared" si="1"/>
        <v>4</v>
      </c>
      <c r="M12" s="34">
        <f t="shared" si="1"/>
        <v>5</v>
      </c>
      <c r="N12" s="34">
        <f t="shared" si="1"/>
        <v>6</v>
      </c>
      <c r="O12" s="34">
        <f t="shared" si="1"/>
        <v>7</v>
      </c>
      <c r="P12" s="34">
        <f t="shared" si="1"/>
        <v>8</v>
      </c>
      <c r="Q12" s="34">
        <f t="shared" si="1"/>
        <v>9</v>
      </c>
      <c r="R12" s="34">
        <f t="shared" si="1"/>
        <v>10</v>
      </c>
      <c r="S12" s="34">
        <f t="shared" si="1"/>
        <v>11</v>
      </c>
      <c r="T12" s="34">
        <f t="shared" si="1"/>
        <v>12</v>
      </c>
      <c r="U12" s="34">
        <f t="shared" si="1"/>
        <v>13</v>
      </c>
      <c r="V12" s="34">
        <f t="shared" si="1"/>
        <v>14</v>
      </c>
      <c r="W12" s="34">
        <f>V12+1</f>
        <v>15</v>
      </c>
      <c r="X12" s="34">
        <f t="shared" si="1"/>
        <v>16</v>
      </c>
      <c r="Y12" s="34">
        <f t="shared" si="1"/>
        <v>17</v>
      </c>
      <c r="Z12" s="34">
        <f t="shared" si="1"/>
        <v>18</v>
      </c>
      <c r="AA12" s="34">
        <f t="shared" si="1"/>
        <v>19</v>
      </c>
      <c r="AB12" s="34">
        <f t="shared" si="1"/>
        <v>20</v>
      </c>
      <c r="AC12" s="34">
        <f t="shared" si="1"/>
        <v>21</v>
      </c>
      <c r="AD12" s="34">
        <f>AC12+1</f>
        <v>22</v>
      </c>
      <c r="AE12" s="34">
        <f t="shared" si="1"/>
        <v>23</v>
      </c>
      <c r="AF12" s="34">
        <f t="shared" si="1"/>
        <v>24</v>
      </c>
      <c r="AG12" s="34">
        <f t="shared" si="1"/>
        <v>25</v>
      </c>
      <c r="AH12" s="34">
        <f t="shared" si="1"/>
        <v>26</v>
      </c>
      <c r="AI12" s="34">
        <f t="shared" si="1"/>
        <v>27</v>
      </c>
      <c r="AJ12" s="34">
        <f t="shared" si="1"/>
        <v>28</v>
      </c>
      <c r="AK12" s="34">
        <f t="shared" si="1"/>
        <v>29</v>
      </c>
      <c r="AL12" s="34">
        <f t="shared" si="1"/>
        <v>30</v>
      </c>
      <c r="AM12" s="34">
        <f t="shared" si="1"/>
        <v>31</v>
      </c>
      <c r="AN12" s="34">
        <f t="shared" si="1"/>
        <v>32</v>
      </c>
      <c r="AO12" s="34">
        <f t="shared" si="1"/>
        <v>33</v>
      </c>
      <c r="AP12" s="34">
        <f t="shared" si="1"/>
        <v>34</v>
      </c>
      <c r="AQ12" s="34">
        <f t="shared" si="1"/>
        <v>35</v>
      </c>
      <c r="AR12" s="34">
        <f>AQ12+1</f>
        <v>36</v>
      </c>
      <c r="AS12" s="34">
        <f t="shared" si="1"/>
        <v>37</v>
      </c>
      <c r="AT12" s="34">
        <f t="shared" si="1"/>
        <v>38</v>
      </c>
      <c r="AU12" s="34">
        <f t="shared" si="1"/>
        <v>39</v>
      </c>
      <c r="AV12" s="17"/>
    </row>
    <row r="13" spans="1:49">
      <c r="A13" s="1"/>
      <c r="B13" s="1"/>
      <c r="C13" s="1"/>
      <c r="D13" s="1"/>
      <c r="E13" s="1"/>
      <c r="F13" s="1"/>
      <c r="G13" s="1"/>
      <c r="H13" s="2"/>
      <c r="I13" s="55"/>
      <c r="J13" s="55"/>
      <c r="K13" s="55"/>
      <c r="L13" s="55"/>
      <c r="M13" s="55"/>
      <c r="N13" s="55"/>
      <c r="O13" s="55"/>
      <c r="P13" s="55"/>
      <c r="Q13" s="55"/>
      <c r="R13" s="55"/>
      <c r="S13" s="55"/>
      <c r="T13" s="55"/>
      <c r="U13" s="55"/>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16"/>
    </row>
    <row r="14" spans="1:49">
      <c r="A14" s="1"/>
      <c r="B14" s="1"/>
      <c r="C14" s="14" t="s">
        <v>28</v>
      </c>
      <c r="D14" s="1"/>
      <c r="E14" s="1"/>
      <c r="F14" s="1"/>
      <c r="G14" s="1"/>
      <c r="H14" s="2"/>
      <c r="I14" s="55"/>
      <c r="J14" s="55"/>
      <c r="K14" s="55"/>
      <c r="L14" s="55"/>
      <c r="M14" s="55"/>
      <c r="N14" s="55"/>
      <c r="O14" s="55"/>
      <c r="P14" s="55"/>
      <c r="Q14" s="55"/>
      <c r="R14" s="55"/>
      <c r="S14" s="55"/>
      <c r="T14" s="55"/>
      <c r="U14" s="55"/>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16"/>
    </row>
    <row r="15" spans="1:49">
      <c r="B15" s="1"/>
      <c r="C15" s="1"/>
      <c r="D15" s="1" t="str">
        <f>'Input C'!$C$12</f>
        <v>Start of Forecast</v>
      </c>
      <c r="E15" s="34">
        <f>'Input C'!$D$12</f>
        <v>2022</v>
      </c>
      <c r="F15" s="4" t="str">
        <f>'Input C'!$E$12</f>
        <v>year</v>
      </c>
      <c r="G15" s="1"/>
      <c r="H15" s="17"/>
      <c r="I15" s="55"/>
      <c r="J15" s="55"/>
      <c r="K15" s="55"/>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16"/>
    </row>
    <row r="16" spans="1:49">
      <c r="B16" s="1"/>
      <c r="C16" s="1"/>
      <c r="D16" s="1" t="str">
        <f>'Input C'!$C$13</f>
        <v>End of Forecast</v>
      </c>
      <c r="E16" s="34">
        <f>'Input C'!$D$13</f>
        <v>2050</v>
      </c>
      <c r="F16" s="4" t="str">
        <f>'Input C'!$E$13</f>
        <v>year</v>
      </c>
      <c r="G16" s="1"/>
      <c r="H16" s="17"/>
      <c r="I16" s="55"/>
      <c r="J16" s="55"/>
      <c r="K16" s="55"/>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16"/>
    </row>
    <row r="17" spans="2:48">
      <c r="B17" s="1"/>
      <c r="C17" s="1"/>
      <c r="D17" s="1" t="s">
        <v>32</v>
      </c>
      <c r="E17" s="4" t="s">
        <v>33</v>
      </c>
      <c r="F17" s="4" t="s">
        <v>31</v>
      </c>
      <c r="G17" s="1"/>
      <c r="H17" s="17"/>
      <c r="I17" s="4">
        <f t="shared" ref="I17:AU17" si="2">IF(AND(I$4&gt;=$E15,I$4&lt;$E16+1),1,0)</f>
        <v>1</v>
      </c>
      <c r="J17" s="4">
        <f t="shared" si="2"/>
        <v>1</v>
      </c>
      <c r="K17" s="4">
        <f t="shared" si="2"/>
        <v>1</v>
      </c>
      <c r="L17" s="4">
        <f t="shared" si="2"/>
        <v>1</v>
      </c>
      <c r="M17" s="4">
        <f t="shared" si="2"/>
        <v>1</v>
      </c>
      <c r="N17" s="4">
        <f t="shared" si="2"/>
        <v>1</v>
      </c>
      <c r="O17" s="4">
        <f t="shared" si="2"/>
        <v>1</v>
      </c>
      <c r="P17" s="4">
        <f t="shared" si="2"/>
        <v>1</v>
      </c>
      <c r="Q17" s="4">
        <f t="shared" si="2"/>
        <v>1</v>
      </c>
      <c r="R17" s="4">
        <f t="shared" si="2"/>
        <v>1</v>
      </c>
      <c r="S17" s="4">
        <f t="shared" si="2"/>
        <v>1</v>
      </c>
      <c r="T17" s="4">
        <f t="shared" si="2"/>
        <v>1</v>
      </c>
      <c r="U17" s="4">
        <f t="shared" si="2"/>
        <v>1</v>
      </c>
      <c r="V17" s="4">
        <f t="shared" si="2"/>
        <v>1</v>
      </c>
      <c r="W17" s="4">
        <f t="shared" si="2"/>
        <v>1</v>
      </c>
      <c r="X17" s="4">
        <f t="shared" si="2"/>
        <v>1</v>
      </c>
      <c r="Y17" s="4">
        <f t="shared" si="2"/>
        <v>1</v>
      </c>
      <c r="Z17" s="4">
        <f t="shared" si="2"/>
        <v>1</v>
      </c>
      <c r="AA17" s="4">
        <f t="shared" si="2"/>
        <v>1</v>
      </c>
      <c r="AB17" s="4">
        <f t="shared" si="2"/>
        <v>1</v>
      </c>
      <c r="AC17" s="4">
        <f t="shared" si="2"/>
        <v>1</v>
      </c>
      <c r="AD17" s="4">
        <f t="shared" si="2"/>
        <v>1</v>
      </c>
      <c r="AE17" s="4">
        <f t="shared" si="2"/>
        <v>1</v>
      </c>
      <c r="AF17" s="4">
        <f t="shared" si="2"/>
        <v>1</v>
      </c>
      <c r="AG17" s="4">
        <f t="shared" si="2"/>
        <v>1</v>
      </c>
      <c r="AH17" s="4">
        <f t="shared" si="2"/>
        <v>1</v>
      </c>
      <c r="AI17" s="4">
        <f t="shared" si="2"/>
        <v>1</v>
      </c>
      <c r="AJ17" s="4">
        <f t="shared" si="2"/>
        <v>1</v>
      </c>
      <c r="AK17" s="4">
        <f t="shared" si="2"/>
        <v>1</v>
      </c>
      <c r="AL17" s="4">
        <f t="shared" si="2"/>
        <v>0</v>
      </c>
      <c r="AM17" s="4">
        <f t="shared" si="2"/>
        <v>0</v>
      </c>
      <c r="AN17" s="4">
        <f t="shared" si="2"/>
        <v>0</v>
      </c>
      <c r="AO17" s="4">
        <f t="shared" si="2"/>
        <v>0</v>
      </c>
      <c r="AP17" s="4">
        <f t="shared" si="2"/>
        <v>0</v>
      </c>
      <c r="AQ17" s="4">
        <f t="shared" si="2"/>
        <v>0</v>
      </c>
      <c r="AR17" s="4">
        <f t="shared" si="2"/>
        <v>0</v>
      </c>
      <c r="AS17" s="4">
        <f t="shared" si="2"/>
        <v>0</v>
      </c>
      <c r="AT17" s="4">
        <f t="shared" si="2"/>
        <v>0</v>
      </c>
      <c r="AU17" s="4">
        <f t="shared" si="2"/>
        <v>0</v>
      </c>
      <c r="AV17" s="16"/>
    </row>
    <row r="18" spans="2:48">
      <c r="B18" s="1"/>
      <c r="C18" s="1"/>
      <c r="D18" s="1"/>
      <c r="E18" s="1"/>
      <c r="F18" s="1"/>
      <c r="G18" s="1"/>
      <c r="H18" s="17"/>
      <c r="I18" s="1"/>
      <c r="J18" s="1"/>
      <c r="K18" s="1"/>
      <c r="AV18" s="16"/>
    </row>
    <row r="19" spans="2:48">
      <c r="B19" s="1"/>
      <c r="C19" s="14" t="s">
        <v>19</v>
      </c>
      <c r="D19" s="1"/>
      <c r="E19" s="1"/>
      <c r="F19" s="1"/>
      <c r="G19" s="1"/>
      <c r="H19" s="17"/>
      <c r="I19" s="1"/>
      <c r="J19" s="1"/>
      <c r="K19" s="1"/>
      <c r="AV19" s="16"/>
    </row>
    <row r="20" spans="2:48">
      <c r="B20" s="1"/>
      <c r="C20" s="1"/>
      <c r="D20" s="1"/>
      <c r="E20" s="1"/>
      <c r="F20" s="1"/>
      <c r="G20" s="1"/>
      <c r="H20" s="17"/>
      <c r="I20" s="1"/>
      <c r="J20" s="1"/>
      <c r="K20" s="1"/>
      <c r="AV20" s="16"/>
    </row>
    <row r="21" spans="2:48">
      <c r="B21" s="1"/>
      <c r="C21" s="1"/>
      <c r="D21" s="1" t="str">
        <f>'Input C'!C17</f>
        <v>Discount Rate</v>
      </c>
      <c r="E21" s="12">
        <f>'Input C'!D17</f>
        <v>0.1</v>
      </c>
      <c r="F21" s="4" t="str">
        <f>'Input C'!E17</f>
        <v>percentage</v>
      </c>
      <c r="G21" s="1"/>
      <c r="H21" s="17"/>
      <c r="I21" s="1"/>
      <c r="J21" s="1"/>
      <c r="K21" s="1"/>
      <c r="AV21" s="16"/>
    </row>
    <row r="22" spans="2:48">
      <c r="D22" s="1" t="str">
        <f>'Input C'!C15</f>
        <v>Base Year for Cost Values / Parameters</v>
      </c>
      <c r="E22" s="34">
        <f>'Input C'!D15</f>
        <v>2022</v>
      </c>
      <c r="F22" s="4" t="str">
        <f>'Input C'!E15</f>
        <v>year</v>
      </c>
      <c r="H22" s="17"/>
      <c r="AV22" s="16"/>
    </row>
    <row r="23" spans="2:48">
      <c r="H23" s="17"/>
      <c r="AV23" s="16"/>
    </row>
    <row r="24" spans="2:48">
      <c r="D24" s="1" t="s">
        <v>34</v>
      </c>
      <c r="F24" s="18" t="s">
        <v>142</v>
      </c>
      <c r="H24" s="17"/>
      <c r="I24" s="19">
        <f>IF(I$4&lt;=$E$22,1,(1/(1+$E$21)^(I$4-$E$22)))</f>
        <v>1</v>
      </c>
      <c r="J24" s="19">
        <f t="shared" ref="J24:AU24" si="3">IF(J$4&lt;=$E$22,1,(1/(1+$E$21)^(J$4-$E$22)))</f>
        <v>0.90909090909090906</v>
      </c>
      <c r="K24" s="19">
        <f t="shared" si="3"/>
        <v>0.82644628099173545</v>
      </c>
      <c r="L24" s="19">
        <f t="shared" si="3"/>
        <v>0.75131480090157754</v>
      </c>
      <c r="M24" s="19">
        <f t="shared" si="3"/>
        <v>0.68301345536507052</v>
      </c>
      <c r="N24" s="19">
        <f t="shared" si="3"/>
        <v>0.62092132305915493</v>
      </c>
      <c r="O24" s="19">
        <f t="shared" si="3"/>
        <v>0.56447393005377722</v>
      </c>
      <c r="P24" s="19">
        <f t="shared" si="3"/>
        <v>0.51315811823070645</v>
      </c>
      <c r="Q24" s="19">
        <f t="shared" si="3"/>
        <v>0.46650738020973315</v>
      </c>
      <c r="R24" s="19">
        <f t="shared" si="3"/>
        <v>0.42409761837248466</v>
      </c>
      <c r="S24" s="19">
        <f t="shared" si="3"/>
        <v>0.38554328942953148</v>
      </c>
      <c r="T24" s="19">
        <f t="shared" si="3"/>
        <v>0.3504938994813922</v>
      </c>
      <c r="U24" s="19">
        <f t="shared" si="3"/>
        <v>0.31863081771035656</v>
      </c>
      <c r="V24" s="19">
        <f t="shared" si="3"/>
        <v>0.28966437973668779</v>
      </c>
      <c r="W24" s="19">
        <f t="shared" si="3"/>
        <v>0.26333125430607973</v>
      </c>
      <c r="X24" s="19">
        <f t="shared" si="3"/>
        <v>0.23939204936916339</v>
      </c>
      <c r="Y24" s="19">
        <f t="shared" si="3"/>
        <v>0.21762913579014853</v>
      </c>
      <c r="Z24" s="19">
        <f t="shared" si="3"/>
        <v>0.19784466890013502</v>
      </c>
      <c r="AA24" s="19">
        <f t="shared" si="3"/>
        <v>0.17985878990921364</v>
      </c>
      <c r="AB24" s="19">
        <f t="shared" si="3"/>
        <v>0.16350799082655781</v>
      </c>
      <c r="AC24" s="19">
        <f t="shared" si="3"/>
        <v>0.14864362802414349</v>
      </c>
      <c r="AD24" s="19">
        <f t="shared" si="3"/>
        <v>0.13513057093103953</v>
      </c>
      <c r="AE24" s="19">
        <f t="shared" si="3"/>
        <v>0.12284597357367227</v>
      </c>
      <c r="AF24" s="19">
        <f t="shared" si="3"/>
        <v>0.11167815779424752</v>
      </c>
      <c r="AG24" s="19">
        <f t="shared" si="3"/>
        <v>0.10152559799477048</v>
      </c>
      <c r="AH24" s="19">
        <f t="shared" si="3"/>
        <v>9.2295998177064048E-2</v>
      </c>
      <c r="AI24" s="19">
        <f t="shared" si="3"/>
        <v>8.3905452888240042E-2</v>
      </c>
      <c r="AJ24" s="19">
        <f t="shared" si="3"/>
        <v>7.6277684443854576E-2</v>
      </c>
      <c r="AK24" s="19">
        <f t="shared" si="3"/>
        <v>6.9343349494413245E-2</v>
      </c>
      <c r="AL24" s="19">
        <f t="shared" si="3"/>
        <v>6.3039408631284766E-2</v>
      </c>
      <c r="AM24" s="19">
        <f t="shared" si="3"/>
        <v>5.7308553301167964E-2</v>
      </c>
      <c r="AN24" s="19">
        <f t="shared" si="3"/>
        <v>5.2098684819243603E-2</v>
      </c>
      <c r="AO24" s="19">
        <f t="shared" si="3"/>
        <v>4.7362440744766907E-2</v>
      </c>
      <c r="AP24" s="19">
        <f t="shared" si="3"/>
        <v>4.3056764313424457E-2</v>
      </c>
      <c r="AQ24" s="19">
        <f t="shared" si="3"/>
        <v>3.9142513012204054E-2</v>
      </c>
      <c r="AR24" s="19">
        <f t="shared" si="3"/>
        <v>3.5584102738367311E-2</v>
      </c>
      <c r="AS24" s="19">
        <f t="shared" si="3"/>
        <v>3.2349184307606652E-2</v>
      </c>
      <c r="AT24" s="19">
        <f t="shared" si="3"/>
        <v>2.94083493705515E-2</v>
      </c>
      <c r="AU24" s="19">
        <f t="shared" si="3"/>
        <v>2.6734863064137721E-2</v>
      </c>
      <c r="AV24" s="16"/>
    </row>
    <row r="25" spans="2:48">
      <c r="H25" s="17"/>
      <c r="AV25" s="16"/>
    </row>
    <row r="26" spans="2:48">
      <c r="C26" s="14" t="s">
        <v>17</v>
      </c>
      <c r="H26" s="17"/>
      <c r="AV26" s="16"/>
    </row>
    <row r="27" spans="2:48">
      <c r="H27" s="17"/>
      <c r="AV27" s="16"/>
    </row>
    <row r="28" spans="2:48">
      <c r="D28" s="1" t="str">
        <f>'Input C'!C16</f>
        <v>Inflation Rate</v>
      </c>
      <c r="E28" s="12">
        <f>'Input C'!D16</f>
        <v>0</v>
      </c>
      <c r="F28" s="4" t="str">
        <f>'Input C'!E16</f>
        <v>percentage</v>
      </c>
      <c r="H28" s="17"/>
      <c r="AV28" s="16"/>
    </row>
    <row r="29" spans="2:48">
      <c r="D29" s="1" t="str">
        <f>'Input C'!C15</f>
        <v>Base Year for Cost Values / Parameters</v>
      </c>
      <c r="E29" s="34">
        <f>'Input C'!D15</f>
        <v>2022</v>
      </c>
      <c r="F29" s="4" t="str">
        <f>'Input C'!E15</f>
        <v>year</v>
      </c>
      <c r="H29" s="17"/>
      <c r="AV29" s="16"/>
    </row>
    <row r="30" spans="2:48">
      <c r="H30" s="17"/>
      <c r="AV30" s="16"/>
    </row>
    <row r="31" spans="2:48">
      <c r="D31" s="1" t="s">
        <v>35</v>
      </c>
      <c r="F31" s="4" t="s">
        <v>142</v>
      </c>
      <c r="H31" s="17"/>
      <c r="I31" s="19">
        <f>IF(I$4&lt;=$E$29,1,(1+$E$28)^(I$4-$E$29))</f>
        <v>1</v>
      </c>
      <c r="J31" s="19">
        <f t="shared" ref="J31:AU31" si="4">IF(J$4&lt;=$E$29,1,(1+$E$28)^(J$4-$E$29))</f>
        <v>1</v>
      </c>
      <c r="K31" s="19">
        <f t="shared" si="4"/>
        <v>1</v>
      </c>
      <c r="L31" s="19">
        <f t="shared" si="4"/>
        <v>1</v>
      </c>
      <c r="M31" s="19">
        <f t="shared" si="4"/>
        <v>1</v>
      </c>
      <c r="N31" s="19">
        <f t="shared" si="4"/>
        <v>1</v>
      </c>
      <c r="O31" s="19">
        <f t="shared" si="4"/>
        <v>1</v>
      </c>
      <c r="P31" s="19">
        <f t="shared" si="4"/>
        <v>1</v>
      </c>
      <c r="Q31" s="19">
        <f t="shared" si="4"/>
        <v>1</v>
      </c>
      <c r="R31" s="19">
        <f t="shared" si="4"/>
        <v>1</v>
      </c>
      <c r="S31" s="19">
        <f t="shared" si="4"/>
        <v>1</v>
      </c>
      <c r="T31" s="19">
        <f t="shared" si="4"/>
        <v>1</v>
      </c>
      <c r="U31" s="19">
        <f t="shared" si="4"/>
        <v>1</v>
      </c>
      <c r="V31" s="19">
        <f t="shared" si="4"/>
        <v>1</v>
      </c>
      <c r="W31" s="19">
        <f t="shared" si="4"/>
        <v>1</v>
      </c>
      <c r="X31" s="19">
        <f t="shared" si="4"/>
        <v>1</v>
      </c>
      <c r="Y31" s="19">
        <f t="shared" si="4"/>
        <v>1</v>
      </c>
      <c r="Z31" s="19">
        <f t="shared" si="4"/>
        <v>1</v>
      </c>
      <c r="AA31" s="19">
        <f t="shared" si="4"/>
        <v>1</v>
      </c>
      <c r="AB31" s="19">
        <f t="shared" si="4"/>
        <v>1</v>
      </c>
      <c r="AC31" s="19">
        <f t="shared" si="4"/>
        <v>1</v>
      </c>
      <c r="AD31" s="19">
        <f t="shared" si="4"/>
        <v>1</v>
      </c>
      <c r="AE31" s="19">
        <f t="shared" si="4"/>
        <v>1</v>
      </c>
      <c r="AF31" s="19">
        <f t="shared" si="4"/>
        <v>1</v>
      </c>
      <c r="AG31" s="19">
        <f t="shared" si="4"/>
        <v>1</v>
      </c>
      <c r="AH31" s="19">
        <f t="shared" si="4"/>
        <v>1</v>
      </c>
      <c r="AI31" s="19">
        <f t="shared" si="4"/>
        <v>1</v>
      </c>
      <c r="AJ31" s="19">
        <f t="shared" si="4"/>
        <v>1</v>
      </c>
      <c r="AK31" s="19">
        <f t="shared" si="4"/>
        <v>1</v>
      </c>
      <c r="AL31" s="19">
        <f t="shared" si="4"/>
        <v>1</v>
      </c>
      <c r="AM31" s="19">
        <f t="shared" si="4"/>
        <v>1</v>
      </c>
      <c r="AN31" s="19">
        <f t="shared" si="4"/>
        <v>1</v>
      </c>
      <c r="AO31" s="19">
        <f t="shared" si="4"/>
        <v>1</v>
      </c>
      <c r="AP31" s="19">
        <f t="shared" si="4"/>
        <v>1</v>
      </c>
      <c r="AQ31" s="19">
        <f t="shared" si="4"/>
        <v>1</v>
      </c>
      <c r="AR31" s="19">
        <f t="shared" si="4"/>
        <v>1</v>
      </c>
      <c r="AS31" s="19">
        <f t="shared" si="4"/>
        <v>1</v>
      </c>
      <c r="AT31" s="19">
        <f t="shared" si="4"/>
        <v>1</v>
      </c>
      <c r="AU31" s="19">
        <f t="shared" si="4"/>
        <v>1</v>
      </c>
      <c r="AV31" s="16"/>
    </row>
    <row r="32" spans="2:48">
      <c r="H32" s="17"/>
      <c r="AV32" s="16"/>
    </row>
    <row r="33" spans="1:49">
      <c r="A33" s="2"/>
      <c r="B33" s="20" t="s">
        <v>129</v>
      </c>
      <c r="C33" s="2"/>
      <c r="D33" s="2"/>
      <c r="E33" s="2"/>
      <c r="F33" s="2"/>
      <c r="G33" s="2"/>
      <c r="H33" s="1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6"/>
      <c r="AW33" s="16"/>
    </row>
    <row r="34" spans="1:49">
      <c r="H34" s="17"/>
      <c r="AV34" s="16"/>
    </row>
    <row r="35" spans="1:49">
      <c r="D35" s="1" t="str">
        <f>'Input C'!C15</f>
        <v>Base Year for Cost Values / Parameters</v>
      </c>
      <c r="E35" s="34">
        <f>'Input C'!$D$15</f>
        <v>2022</v>
      </c>
      <c r="F35" s="4" t="str">
        <f>'Input C'!E15</f>
        <v>year</v>
      </c>
      <c r="H35" s="17"/>
      <c r="AV35" s="16"/>
    </row>
    <row r="36" spans="1:49">
      <c r="D36" s="1" t="str">
        <f>'Input C'!C52</f>
        <v>Truck traffic growth rate</v>
      </c>
      <c r="E36" s="30">
        <f>'Input C'!D52</f>
        <v>0.01</v>
      </c>
      <c r="F36" s="4" t="str">
        <f>'Input C'!E52</f>
        <v>%/year</v>
      </c>
      <c r="H36" s="17"/>
      <c r="AV36" s="16"/>
    </row>
    <row r="37" spans="1:49">
      <c r="H37" s="17"/>
      <c r="AV37" s="16"/>
    </row>
    <row r="38" spans="1:49">
      <c r="D38" s="1" t="s">
        <v>132</v>
      </c>
      <c r="E38" s="1"/>
      <c r="F38" s="4" t="s">
        <v>18</v>
      </c>
      <c r="H38" s="17"/>
      <c r="I38" s="19">
        <f>IF(I$4&lt;=$E$35,1,(1+$E$36)^(I$4-$E$35))</f>
        <v>1</v>
      </c>
      <c r="J38" s="19">
        <f t="shared" ref="J38:AU38" si="5">IF(J$4&lt;=$E$35,1,(1+$E$36)^(J$4-$E$35))</f>
        <v>1.01</v>
      </c>
      <c r="K38" s="19">
        <f t="shared" si="5"/>
        <v>1.0201</v>
      </c>
      <c r="L38" s="19">
        <f t="shared" si="5"/>
        <v>1.0303009999999999</v>
      </c>
      <c r="M38" s="19">
        <f t="shared" si="5"/>
        <v>1.04060401</v>
      </c>
      <c r="N38" s="19">
        <f t="shared" si="5"/>
        <v>1.0510100500999999</v>
      </c>
      <c r="O38" s="19">
        <f t="shared" si="5"/>
        <v>1.0615201506010001</v>
      </c>
      <c r="P38" s="19">
        <f t="shared" si="5"/>
        <v>1.0721353521070098</v>
      </c>
      <c r="Q38" s="19">
        <f t="shared" si="5"/>
        <v>1.0828567056280802</v>
      </c>
      <c r="R38" s="19">
        <f t="shared" si="5"/>
        <v>1.0936852726843611</v>
      </c>
      <c r="S38" s="19">
        <f t="shared" si="5"/>
        <v>1.1046221254112047</v>
      </c>
      <c r="T38" s="19">
        <f t="shared" si="5"/>
        <v>1.1156683466653166</v>
      </c>
      <c r="U38" s="19">
        <f t="shared" si="5"/>
        <v>1.1268250301319698</v>
      </c>
      <c r="V38" s="19">
        <f t="shared" si="5"/>
        <v>1.1380932804332895</v>
      </c>
      <c r="W38" s="19">
        <f t="shared" si="5"/>
        <v>1.1494742132376226</v>
      </c>
      <c r="X38" s="19">
        <f t="shared" si="5"/>
        <v>1.1609689553699984</v>
      </c>
      <c r="Y38" s="19">
        <f t="shared" si="5"/>
        <v>1.1725786449236988</v>
      </c>
      <c r="Z38" s="19">
        <f t="shared" si="5"/>
        <v>1.1843044313729358</v>
      </c>
      <c r="AA38" s="19">
        <f t="shared" si="5"/>
        <v>1.1961474756866652</v>
      </c>
      <c r="AB38" s="19">
        <f t="shared" si="5"/>
        <v>1.2081089504435316</v>
      </c>
      <c r="AC38" s="19">
        <f t="shared" si="5"/>
        <v>1.220190039947967</v>
      </c>
      <c r="AD38" s="19">
        <f t="shared" si="5"/>
        <v>1.2323919403474466</v>
      </c>
      <c r="AE38" s="19">
        <f t="shared" si="5"/>
        <v>1.2447158597509214</v>
      </c>
      <c r="AF38" s="19">
        <f t="shared" si="5"/>
        <v>1.2571630183484304</v>
      </c>
      <c r="AG38" s="19">
        <f t="shared" si="5"/>
        <v>1.269734648531915</v>
      </c>
      <c r="AH38" s="19">
        <f t="shared" si="5"/>
        <v>1.2824319950172343</v>
      </c>
      <c r="AI38" s="19">
        <f t="shared" si="5"/>
        <v>1.2952563149674066</v>
      </c>
      <c r="AJ38" s="19">
        <f t="shared" si="5"/>
        <v>1.3082088781170802</v>
      </c>
      <c r="AK38" s="19">
        <f t="shared" si="5"/>
        <v>1.3212909668982511</v>
      </c>
      <c r="AL38" s="19">
        <f t="shared" si="5"/>
        <v>1.3345038765672337</v>
      </c>
      <c r="AM38" s="19">
        <f t="shared" si="5"/>
        <v>1.3478489153329063</v>
      </c>
      <c r="AN38" s="19">
        <f t="shared" si="5"/>
        <v>1.3613274044862349</v>
      </c>
      <c r="AO38" s="19">
        <f t="shared" si="5"/>
        <v>1.3749406785310976</v>
      </c>
      <c r="AP38" s="19">
        <f t="shared" si="5"/>
        <v>1.3886900853164086</v>
      </c>
      <c r="AQ38" s="19">
        <f t="shared" si="5"/>
        <v>1.4025769861695727</v>
      </c>
      <c r="AR38" s="19">
        <f t="shared" si="5"/>
        <v>1.4166027560312682</v>
      </c>
      <c r="AS38" s="19">
        <f t="shared" si="5"/>
        <v>1.430768783591581</v>
      </c>
      <c r="AT38" s="19">
        <f t="shared" si="5"/>
        <v>1.4450764714274968</v>
      </c>
      <c r="AU38" s="19">
        <f t="shared" si="5"/>
        <v>1.4595272361417719</v>
      </c>
      <c r="AV38" s="16"/>
    </row>
    <row r="39" spans="1:49">
      <c r="D39" s="1"/>
      <c r="E39" s="1"/>
      <c r="F39" s="4"/>
      <c r="H39" s="17"/>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6"/>
    </row>
    <row r="40" spans="1:49">
      <c r="B40" s="7" t="s">
        <v>133</v>
      </c>
      <c r="H40" s="17"/>
      <c r="AV40" s="16"/>
    </row>
    <row r="41" spans="1:49">
      <c r="B41" s="7"/>
      <c r="D41" s="1" t="str">
        <f>'Input C'!C43</f>
        <v>1. Rivière du Loup - Quebec (without city areas)</v>
      </c>
      <c r="E41" s="50">
        <f>'Input C'!D43</f>
        <v>508079.99999999988</v>
      </c>
      <c r="F41" s="4" t="str">
        <f>'Input C'!E43</f>
        <v>trucks/year (1-way)</v>
      </c>
      <c r="H41" s="17"/>
      <c r="AV41" s="16"/>
    </row>
    <row r="42" spans="1:49">
      <c r="B42" s="7"/>
      <c r="D42" s="1" t="str">
        <f>'Input C'!C45</f>
        <v>3. Quebec-Montreal (without city areas)</v>
      </c>
      <c r="E42" s="50">
        <f>'Input C'!D45</f>
        <v>528337.5</v>
      </c>
      <c r="F42" s="4" t="str">
        <f>'Input C'!E45</f>
        <v>trucks/year (1-way)</v>
      </c>
      <c r="H42" s="17"/>
      <c r="AV42" s="16"/>
    </row>
    <row r="43" spans="1:49">
      <c r="B43" s="7"/>
      <c r="D43" s="1" t="str">
        <f>'Input C'!C47</f>
        <v>5. Montreal - Prescott (without city area)</v>
      </c>
      <c r="E43" s="50">
        <f>'Input C'!D47</f>
        <v>1043566.1253749998</v>
      </c>
      <c r="F43" s="4" t="str">
        <f>'Input C'!E47</f>
        <v>trucks/year (1-way)</v>
      </c>
      <c r="H43" s="17"/>
      <c r="AV43" s="16"/>
    </row>
    <row r="44" spans="1:49">
      <c r="B44" s="7"/>
      <c r="D44" s="1" t="str">
        <f>'Input C'!C48</f>
        <v>6. Prescott - Toronto (without city area)</v>
      </c>
      <c r="E44" s="50">
        <f>'Input C'!D48</f>
        <v>1170486.3298124999</v>
      </c>
      <c r="F44" s="4" t="str">
        <f>'Input C'!E48</f>
        <v>trucks/year (1-way)</v>
      </c>
      <c r="H44" s="17"/>
      <c r="AV44" s="16"/>
    </row>
    <row r="45" spans="1:49">
      <c r="B45" s="7"/>
      <c r="D45" s="1" t="str">
        <f>'Input C'!C50</f>
        <v>8. Toronto - Windsor (without city area)</v>
      </c>
      <c r="E45" s="50">
        <f>'Input C'!D50</f>
        <v>1269202.0443749998</v>
      </c>
      <c r="F45" s="4" t="str">
        <f>'Input C'!E50</f>
        <v>trucks/year (1-way)</v>
      </c>
      <c r="H45" s="17"/>
      <c r="AV45" s="16"/>
    </row>
    <row r="46" spans="1:49">
      <c r="B46" s="7"/>
      <c r="D46" s="6" t="s">
        <v>135</v>
      </c>
      <c r="E46" s="52">
        <f>SUM(E41:E45)</f>
        <v>4519671.9995624991</v>
      </c>
      <c r="F46" s="35" t="s">
        <v>72</v>
      </c>
      <c r="H46" s="17"/>
      <c r="AV46" s="16"/>
    </row>
    <row r="47" spans="1:49">
      <c r="B47" s="7"/>
      <c r="H47" s="17"/>
      <c r="AV47" s="16"/>
    </row>
    <row r="48" spans="1:49">
      <c r="B48" s="7"/>
      <c r="H48" s="17"/>
      <c r="AV48" s="16"/>
    </row>
    <row r="49" spans="2:48">
      <c r="D49" s="1" t="str">
        <f>'Input C'!C43</f>
        <v>1. Rivière du Loup - Quebec (without city areas)</v>
      </c>
      <c r="E49" s="50"/>
      <c r="F49" s="4" t="s">
        <v>151</v>
      </c>
      <c r="H49" s="17"/>
      <c r="I49" s="50">
        <f t="shared" ref="I49:J53" si="6">ROUNDUP($E41*I$38*2,0)</f>
        <v>1016160</v>
      </c>
      <c r="J49" s="50">
        <f t="shared" si="6"/>
        <v>1026322</v>
      </c>
      <c r="K49" s="50">
        <f t="shared" ref="K49:AU49" si="7">ROUNDUP($E41*K$38*2,0)</f>
        <v>1036585</v>
      </c>
      <c r="L49" s="50">
        <f t="shared" si="7"/>
        <v>1046951</v>
      </c>
      <c r="M49" s="50">
        <f t="shared" si="7"/>
        <v>1057421</v>
      </c>
      <c r="N49" s="50">
        <f t="shared" si="7"/>
        <v>1067995</v>
      </c>
      <c r="O49" s="50">
        <f t="shared" si="7"/>
        <v>1078675</v>
      </c>
      <c r="P49" s="50">
        <f t="shared" si="7"/>
        <v>1089462</v>
      </c>
      <c r="Q49" s="50">
        <f t="shared" si="7"/>
        <v>1100356</v>
      </c>
      <c r="R49" s="50">
        <f t="shared" si="7"/>
        <v>1111360</v>
      </c>
      <c r="S49" s="50">
        <f t="shared" si="7"/>
        <v>1122473</v>
      </c>
      <c r="T49" s="50">
        <f t="shared" si="7"/>
        <v>1133698</v>
      </c>
      <c r="U49" s="50">
        <f t="shared" si="7"/>
        <v>1145035</v>
      </c>
      <c r="V49" s="50">
        <f t="shared" si="7"/>
        <v>1156485</v>
      </c>
      <c r="W49" s="50">
        <f t="shared" si="7"/>
        <v>1168050</v>
      </c>
      <c r="X49" s="50">
        <f t="shared" si="7"/>
        <v>1179731</v>
      </c>
      <c r="Y49" s="50">
        <f t="shared" si="7"/>
        <v>1191528</v>
      </c>
      <c r="Z49" s="50">
        <f t="shared" si="7"/>
        <v>1203443</v>
      </c>
      <c r="AA49" s="50">
        <f t="shared" si="7"/>
        <v>1215478</v>
      </c>
      <c r="AB49" s="50">
        <f t="shared" si="7"/>
        <v>1227632</v>
      </c>
      <c r="AC49" s="50">
        <f t="shared" si="7"/>
        <v>1239909</v>
      </c>
      <c r="AD49" s="50">
        <f t="shared" si="7"/>
        <v>1252308</v>
      </c>
      <c r="AE49" s="50">
        <f t="shared" si="7"/>
        <v>1264831</v>
      </c>
      <c r="AF49" s="50">
        <f t="shared" si="7"/>
        <v>1277479</v>
      </c>
      <c r="AG49" s="50">
        <f t="shared" si="7"/>
        <v>1290254</v>
      </c>
      <c r="AH49" s="50">
        <f t="shared" si="7"/>
        <v>1303157</v>
      </c>
      <c r="AI49" s="50">
        <f t="shared" si="7"/>
        <v>1316188</v>
      </c>
      <c r="AJ49" s="50">
        <f t="shared" si="7"/>
        <v>1329350</v>
      </c>
      <c r="AK49" s="50">
        <f t="shared" si="7"/>
        <v>1342644</v>
      </c>
      <c r="AL49" s="50">
        <f t="shared" si="7"/>
        <v>1356070</v>
      </c>
      <c r="AM49" s="50">
        <f t="shared" si="7"/>
        <v>1369631</v>
      </c>
      <c r="AN49" s="50">
        <f t="shared" si="7"/>
        <v>1383327</v>
      </c>
      <c r="AO49" s="50">
        <f t="shared" si="7"/>
        <v>1397160</v>
      </c>
      <c r="AP49" s="50">
        <f t="shared" si="7"/>
        <v>1411132</v>
      </c>
      <c r="AQ49" s="50">
        <f t="shared" si="7"/>
        <v>1425243</v>
      </c>
      <c r="AR49" s="50">
        <f t="shared" si="7"/>
        <v>1439496</v>
      </c>
      <c r="AS49" s="50">
        <f t="shared" si="7"/>
        <v>1453891</v>
      </c>
      <c r="AT49" s="50">
        <f t="shared" si="7"/>
        <v>1468429</v>
      </c>
      <c r="AU49" s="50">
        <f t="shared" si="7"/>
        <v>1483114</v>
      </c>
      <c r="AV49" s="16"/>
    </row>
    <row r="50" spans="2:48">
      <c r="D50" s="1" t="str">
        <f>'Input C'!C45</f>
        <v>3. Quebec-Montreal (without city areas)</v>
      </c>
      <c r="E50" s="50"/>
      <c r="F50" s="4" t="s">
        <v>151</v>
      </c>
      <c r="H50" s="17"/>
      <c r="I50" s="50">
        <f t="shared" si="6"/>
        <v>1056675</v>
      </c>
      <c r="J50" s="50">
        <f t="shared" si="6"/>
        <v>1067242</v>
      </c>
      <c r="K50" s="50">
        <f t="shared" ref="K50:AU50" si="8">ROUNDUP($E42*K$38*2,0)</f>
        <v>1077915</v>
      </c>
      <c r="L50" s="50">
        <f t="shared" si="8"/>
        <v>1088694</v>
      </c>
      <c r="M50" s="50">
        <f t="shared" si="8"/>
        <v>1099581</v>
      </c>
      <c r="N50" s="50">
        <f t="shared" si="8"/>
        <v>1110577</v>
      </c>
      <c r="O50" s="50">
        <f t="shared" si="8"/>
        <v>1121682</v>
      </c>
      <c r="P50" s="50">
        <f t="shared" si="8"/>
        <v>1132899</v>
      </c>
      <c r="Q50" s="50">
        <f t="shared" si="8"/>
        <v>1144228</v>
      </c>
      <c r="R50" s="50">
        <f t="shared" si="8"/>
        <v>1155670</v>
      </c>
      <c r="S50" s="50">
        <f t="shared" si="8"/>
        <v>1167227</v>
      </c>
      <c r="T50" s="50">
        <f t="shared" si="8"/>
        <v>1178899</v>
      </c>
      <c r="U50" s="50">
        <f t="shared" si="8"/>
        <v>1190688</v>
      </c>
      <c r="V50" s="50">
        <f t="shared" si="8"/>
        <v>1202595</v>
      </c>
      <c r="W50" s="50">
        <f t="shared" si="8"/>
        <v>1214621</v>
      </c>
      <c r="X50" s="50">
        <f t="shared" si="8"/>
        <v>1226767</v>
      </c>
      <c r="Y50" s="50">
        <f t="shared" si="8"/>
        <v>1239035</v>
      </c>
      <c r="Z50" s="50">
        <f t="shared" si="8"/>
        <v>1251425</v>
      </c>
      <c r="AA50" s="50">
        <f t="shared" si="8"/>
        <v>1263940</v>
      </c>
      <c r="AB50" s="50">
        <f t="shared" si="8"/>
        <v>1276579</v>
      </c>
      <c r="AC50" s="50">
        <f t="shared" si="8"/>
        <v>1289345</v>
      </c>
      <c r="AD50" s="50">
        <f t="shared" si="8"/>
        <v>1302238</v>
      </c>
      <c r="AE50" s="50">
        <f t="shared" si="8"/>
        <v>1315261</v>
      </c>
      <c r="AF50" s="50">
        <f t="shared" si="8"/>
        <v>1328413</v>
      </c>
      <c r="AG50" s="50">
        <f t="shared" si="8"/>
        <v>1341697</v>
      </c>
      <c r="AH50" s="50">
        <f t="shared" si="8"/>
        <v>1355114</v>
      </c>
      <c r="AI50" s="50">
        <f t="shared" si="8"/>
        <v>1368665</v>
      </c>
      <c r="AJ50" s="50">
        <f t="shared" si="8"/>
        <v>1382352</v>
      </c>
      <c r="AK50" s="50">
        <f t="shared" si="8"/>
        <v>1396176</v>
      </c>
      <c r="AL50" s="50">
        <f t="shared" si="8"/>
        <v>1410137</v>
      </c>
      <c r="AM50" s="50">
        <f t="shared" si="8"/>
        <v>1424239</v>
      </c>
      <c r="AN50" s="50">
        <f t="shared" si="8"/>
        <v>1438481</v>
      </c>
      <c r="AO50" s="50">
        <f t="shared" si="8"/>
        <v>1452866</v>
      </c>
      <c r="AP50" s="50">
        <f t="shared" si="8"/>
        <v>1467395</v>
      </c>
      <c r="AQ50" s="50">
        <f t="shared" si="8"/>
        <v>1482069</v>
      </c>
      <c r="AR50" s="50">
        <f t="shared" si="8"/>
        <v>1496889</v>
      </c>
      <c r="AS50" s="50">
        <f t="shared" si="8"/>
        <v>1511858</v>
      </c>
      <c r="AT50" s="50">
        <f t="shared" si="8"/>
        <v>1526977</v>
      </c>
      <c r="AU50" s="50">
        <f t="shared" si="8"/>
        <v>1542246</v>
      </c>
      <c r="AV50" s="16"/>
    </row>
    <row r="51" spans="2:48">
      <c r="D51" s="1" t="str">
        <f>'Input C'!C47</f>
        <v>5. Montreal - Prescott (without city area)</v>
      </c>
      <c r="E51" s="50"/>
      <c r="F51" s="4" t="s">
        <v>151</v>
      </c>
      <c r="H51" s="17"/>
      <c r="I51" s="50">
        <f t="shared" si="6"/>
        <v>2087133</v>
      </c>
      <c r="J51" s="50">
        <f t="shared" si="6"/>
        <v>2108004</v>
      </c>
      <c r="K51" s="50">
        <f t="shared" ref="K51:AU51" si="9">ROUNDUP($E43*K$38*2,0)</f>
        <v>2129084</v>
      </c>
      <c r="L51" s="50">
        <f t="shared" si="9"/>
        <v>2150375</v>
      </c>
      <c r="M51" s="50">
        <f t="shared" si="9"/>
        <v>2171879</v>
      </c>
      <c r="N51" s="50">
        <f t="shared" si="9"/>
        <v>2193597</v>
      </c>
      <c r="O51" s="50">
        <f t="shared" si="9"/>
        <v>2215533</v>
      </c>
      <c r="P51" s="50">
        <f t="shared" si="9"/>
        <v>2237689</v>
      </c>
      <c r="Q51" s="50">
        <f t="shared" si="9"/>
        <v>2260066</v>
      </c>
      <c r="R51" s="50">
        <f t="shared" si="9"/>
        <v>2282666</v>
      </c>
      <c r="S51" s="50">
        <f t="shared" si="9"/>
        <v>2305493</v>
      </c>
      <c r="T51" s="50">
        <f t="shared" si="9"/>
        <v>2328548</v>
      </c>
      <c r="U51" s="50">
        <f t="shared" si="9"/>
        <v>2351833</v>
      </c>
      <c r="V51" s="50">
        <f t="shared" si="9"/>
        <v>2375352</v>
      </c>
      <c r="W51" s="50">
        <f t="shared" si="9"/>
        <v>2399105</v>
      </c>
      <c r="X51" s="50">
        <f t="shared" si="9"/>
        <v>2423096</v>
      </c>
      <c r="Y51" s="50">
        <f t="shared" si="9"/>
        <v>2447327</v>
      </c>
      <c r="Z51" s="50">
        <f t="shared" si="9"/>
        <v>2471800</v>
      </c>
      <c r="AA51" s="50">
        <f t="shared" si="9"/>
        <v>2496518</v>
      </c>
      <c r="AB51" s="50">
        <f t="shared" si="9"/>
        <v>2521484</v>
      </c>
      <c r="AC51" s="50">
        <f t="shared" si="9"/>
        <v>2546698</v>
      </c>
      <c r="AD51" s="50">
        <f t="shared" si="9"/>
        <v>2572165</v>
      </c>
      <c r="AE51" s="50">
        <f t="shared" si="9"/>
        <v>2597887</v>
      </c>
      <c r="AF51" s="50">
        <f t="shared" si="9"/>
        <v>2623866</v>
      </c>
      <c r="AG51" s="50">
        <f t="shared" si="9"/>
        <v>2650105</v>
      </c>
      <c r="AH51" s="50">
        <f t="shared" si="9"/>
        <v>2676606</v>
      </c>
      <c r="AI51" s="50">
        <f t="shared" si="9"/>
        <v>2703372</v>
      </c>
      <c r="AJ51" s="50">
        <f t="shared" si="9"/>
        <v>2730405</v>
      </c>
      <c r="AK51" s="50">
        <f t="shared" si="9"/>
        <v>2757709</v>
      </c>
      <c r="AL51" s="50">
        <f t="shared" si="9"/>
        <v>2785287</v>
      </c>
      <c r="AM51" s="50">
        <f t="shared" si="9"/>
        <v>2813139</v>
      </c>
      <c r="AN51" s="50">
        <f t="shared" si="9"/>
        <v>2841271</v>
      </c>
      <c r="AO51" s="50">
        <f t="shared" si="9"/>
        <v>2869684</v>
      </c>
      <c r="AP51" s="50">
        <f t="shared" si="9"/>
        <v>2898380</v>
      </c>
      <c r="AQ51" s="50">
        <f t="shared" si="9"/>
        <v>2927364</v>
      </c>
      <c r="AR51" s="50">
        <f t="shared" si="9"/>
        <v>2956638</v>
      </c>
      <c r="AS51" s="50">
        <f t="shared" si="9"/>
        <v>2986204</v>
      </c>
      <c r="AT51" s="50">
        <f t="shared" si="9"/>
        <v>3016066</v>
      </c>
      <c r="AU51" s="50">
        <f t="shared" si="9"/>
        <v>3046227</v>
      </c>
      <c r="AV51" s="16"/>
    </row>
    <row r="52" spans="2:48">
      <c r="D52" s="1" t="str">
        <f>'Input C'!C48</f>
        <v>6. Prescott - Toronto (without city area)</v>
      </c>
      <c r="E52" s="50"/>
      <c r="F52" s="4" t="s">
        <v>151</v>
      </c>
      <c r="H52" s="17"/>
      <c r="I52" s="50">
        <f t="shared" si="6"/>
        <v>2340973</v>
      </c>
      <c r="J52" s="50">
        <f t="shared" si="6"/>
        <v>2364383</v>
      </c>
      <c r="K52" s="50">
        <f t="shared" ref="K52:AU52" si="10">ROUNDUP($E44*K$38*2,0)</f>
        <v>2388027</v>
      </c>
      <c r="L52" s="50">
        <f t="shared" si="10"/>
        <v>2411907</v>
      </c>
      <c r="M52" s="50">
        <f t="shared" si="10"/>
        <v>2436026</v>
      </c>
      <c r="N52" s="50">
        <f t="shared" si="10"/>
        <v>2460386</v>
      </c>
      <c r="O52" s="50">
        <f t="shared" si="10"/>
        <v>2484990</v>
      </c>
      <c r="P52" s="50">
        <f t="shared" si="10"/>
        <v>2509840</v>
      </c>
      <c r="Q52" s="50">
        <f t="shared" si="10"/>
        <v>2534938</v>
      </c>
      <c r="R52" s="50">
        <f t="shared" si="10"/>
        <v>2560288</v>
      </c>
      <c r="S52" s="50">
        <f t="shared" si="10"/>
        <v>2585891</v>
      </c>
      <c r="T52" s="50">
        <f t="shared" si="10"/>
        <v>2611750</v>
      </c>
      <c r="U52" s="50">
        <f t="shared" si="10"/>
        <v>2637867</v>
      </c>
      <c r="V52" s="50">
        <f t="shared" si="10"/>
        <v>2664246</v>
      </c>
      <c r="W52" s="50">
        <f t="shared" si="10"/>
        <v>2690888</v>
      </c>
      <c r="X52" s="50">
        <f t="shared" si="10"/>
        <v>2717797</v>
      </c>
      <c r="Y52" s="50">
        <f t="shared" si="10"/>
        <v>2744975</v>
      </c>
      <c r="Z52" s="50">
        <f t="shared" si="10"/>
        <v>2772425</v>
      </c>
      <c r="AA52" s="50">
        <f t="shared" si="10"/>
        <v>2800149</v>
      </c>
      <c r="AB52" s="50">
        <f t="shared" si="10"/>
        <v>2828151</v>
      </c>
      <c r="AC52" s="50">
        <f t="shared" si="10"/>
        <v>2856432</v>
      </c>
      <c r="AD52" s="50">
        <f t="shared" si="10"/>
        <v>2884996</v>
      </c>
      <c r="AE52" s="50">
        <f t="shared" si="10"/>
        <v>2913846</v>
      </c>
      <c r="AF52" s="50">
        <f t="shared" si="10"/>
        <v>2942985</v>
      </c>
      <c r="AG52" s="50">
        <f t="shared" si="10"/>
        <v>2972415</v>
      </c>
      <c r="AH52" s="50">
        <f t="shared" si="10"/>
        <v>3002139</v>
      </c>
      <c r="AI52" s="50">
        <f t="shared" si="10"/>
        <v>3032160</v>
      </c>
      <c r="AJ52" s="50">
        <f t="shared" si="10"/>
        <v>3062482</v>
      </c>
      <c r="AK52" s="50">
        <f t="shared" si="10"/>
        <v>3093107</v>
      </c>
      <c r="AL52" s="50">
        <f t="shared" si="10"/>
        <v>3124038</v>
      </c>
      <c r="AM52" s="50">
        <f t="shared" si="10"/>
        <v>3155278</v>
      </c>
      <c r="AN52" s="50">
        <f t="shared" si="10"/>
        <v>3186831</v>
      </c>
      <c r="AO52" s="50">
        <f t="shared" si="10"/>
        <v>3218699</v>
      </c>
      <c r="AP52" s="50">
        <f t="shared" si="10"/>
        <v>3250886</v>
      </c>
      <c r="AQ52" s="50">
        <f t="shared" si="10"/>
        <v>3283395</v>
      </c>
      <c r="AR52" s="50">
        <f t="shared" si="10"/>
        <v>3316229</v>
      </c>
      <c r="AS52" s="50">
        <f t="shared" si="10"/>
        <v>3349391</v>
      </c>
      <c r="AT52" s="50">
        <f t="shared" si="10"/>
        <v>3382885</v>
      </c>
      <c r="AU52" s="50">
        <f t="shared" si="10"/>
        <v>3416714</v>
      </c>
      <c r="AV52" s="16"/>
    </row>
    <row r="53" spans="2:48">
      <c r="D53" s="1" t="str">
        <f>'Input C'!C50</f>
        <v>8. Toronto - Windsor (without city area)</v>
      </c>
      <c r="E53" s="50"/>
      <c r="F53" s="4" t="s">
        <v>151</v>
      </c>
      <c r="H53" s="17"/>
      <c r="I53" s="50">
        <f t="shared" si="6"/>
        <v>2538405</v>
      </c>
      <c r="J53" s="50">
        <f t="shared" si="6"/>
        <v>2563789</v>
      </c>
      <c r="K53" s="50">
        <f t="shared" ref="K53:AU53" si="11">ROUNDUP($E45*K$38*2,0)</f>
        <v>2589427</v>
      </c>
      <c r="L53" s="50">
        <f t="shared" si="11"/>
        <v>2615321</v>
      </c>
      <c r="M53" s="50">
        <f t="shared" si="11"/>
        <v>2641474</v>
      </c>
      <c r="N53" s="50">
        <f t="shared" si="11"/>
        <v>2667889</v>
      </c>
      <c r="O53" s="50">
        <f t="shared" si="11"/>
        <v>2694568</v>
      </c>
      <c r="P53" s="50">
        <f t="shared" si="11"/>
        <v>2721513</v>
      </c>
      <c r="Q53" s="50">
        <f t="shared" si="11"/>
        <v>2748728</v>
      </c>
      <c r="R53" s="50">
        <f t="shared" si="11"/>
        <v>2776216</v>
      </c>
      <c r="S53" s="50">
        <f t="shared" si="11"/>
        <v>2803978</v>
      </c>
      <c r="T53" s="50">
        <f t="shared" si="11"/>
        <v>2832018</v>
      </c>
      <c r="U53" s="50">
        <f t="shared" si="11"/>
        <v>2860338</v>
      </c>
      <c r="V53" s="50">
        <f t="shared" si="11"/>
        <v>2888941</v>
      </c>
      <c r="W53" s="50">
        <f t="shared" si="11"/>
        <v>2917831</v>
      </c>
      <c r="X53" s="50">
        <f t="shared" si="11"/>
        <v>2947009</v>
      </c>
      <c r="Y53" s="50">
        <f t="shared" si="11"/>
        <v>2976479</v>
      </c>
      <c r="Z53" s="50">
        <f t="shared" si="11"/>
        <v>3006244</v>
      </c>
      <c r="AA53" s="50">
        <f t="shared" si="11"/>
        <v>3036306</v>
      </c>
      <c r="AB53" s="50">
        <f t="shared" si="11"/>
        <v>3066669</v>
      </c>
      <c r="AC53" s="50">
        <f t="shared" si="11"/>
        <v>3097336</v>
      </c>
      <c r="AD53" s="50">
        <f t="shared" si="11"/>
        <v>3128309</v>
      </c>
      <c r="AE53" s="50">
        <f t="shared" si="11"/>
        <v>3159592</v>
      </c>
      <c r="AF53" s="50">
        <f t="shared" si="11"/>
        <v>3191188</v>
      </c>
      <c r="AG53" s="50">
        <f t="shared" si="11"/>
        <v>3223100</v>
      </c>
      <c r="AH53" s="50">
        <f t="shared" si="11"/>
        <v>3255331</v>
      </c>
      <c r="AI53" s="50">
        <f t="shared" si="11"/>
        <v>3287884</v>
      </c>
      <c r="AJ53" s="50">
        <f t="shared" si="11"/>
        <v>3320763</v>
      </c>
      <c r="AK53" s="50">
        <f t="shared" si="11"/>
        <v>3353971</v>
      </c>
      <c r="AL53" s="50">
        <f t="shared" si="11"/>
        <v>3387511</v>
      </c>
      <c r="AM53" s="50">
        <f t="shared" si="11"/>
        <v>3421386</v>
      </c>
      <c r="AN53" s="50">
        <f t="shared" si="11"/>
        <v>3455600</v>
      </c>
      <c r="AO53" s="50">
        <f t="shared" si="11"/>
        <v>3490156</v>
      </c>
      <c r="AP53" s="50">
        <f t="shared" si="11"/>
        <v>3525057</v>
      </c>
      <c r="AQ53" s="50">
        <f t="shared" si="11"/>
        <v>3560308</v>
      </c>
      <c r="AR53" s="50">
        <f t="shared" si="11"/>
        <v>3595911</v>
      </c>
      <c r="AS53" s="50">
        <f t="shared" si="11"/>
        <v>3631870</v>
      </c>
      <c r="AT53" s="50">
        <f t="shared" si="11"/>
        <v>3668189</v>
      </c>
      <c r="AU53" s="50">
        <f t="shared" si="11"/>
        <v>3704870</v>
      </c>
      <c r="AV53" s="16"/>
    </row>
    <row r="54" spans="2:48">
      <c r="D54" s="6" t="s">
        <v>135</v>
      </c>
      <c r="E54" s="52"/>
      <c r="F54" s="35" t="s">
        <v>151</v>
      </c>
      <c r="H54" s="17"/>
      <c r="I54" s="52">
        <f>SUM(I49:I53)</f>
        <v>9039346</v>
      </c>
      <c r="J54" s="52">
        <f>SUM(J49:J53)</f>
        <v>9129740</v>
      </c>
      <c r="K54" s="52">
        <f t="shared" ref="K54:AU54" si="12">SUM(K49:K53)</f>
        <v>9221038</v>
      </c>
      <c r="L54" s="52">
        <f t="shared" si="12"/>
        <v>9313248</v>
      </c>
      <c r="M54" s="52">
        <f t="shared" si="12"/>
        <v>9406381</v>
      </c>
      <c r="N54" s="52">
        <f t="shared" si="12"/>
        <v>9500444</v>
      </c>
      <c r="O54" s="52">
        <f t="shared" si="12"/>
        <v>9595448</v>
      </c>
      <c r="P54" s="52">
        <f t="shared" si="12"/>
        <v>9691403</v>
      </c>
      <c r="Q54" s="52">
        <f t="shared" si="12"/>
        <v>9788316</v>
      </c>
      <c r="R54" s="52">
        <f t="shared" si="12"/>
        <v>9886200</v>
      </c>
      <c r="S54" s="52">
        <f t="shared" si="12"/>
        <v>9985062</v>
      </c>
      <c r="T54" s="52">
        <f t="shared" si="12"/>
        <v>10084913</v>
      </c>
      <c r="U54" s="52">
        <f t="shared" si="12"/>
        <v>10185761</v>
      </c>
      <c r="V54" s="52">
        <f t="shared" si="12"/>
        <v>10287619</v>
      </c>
      <c r="W54" s="52">
        <f t="shared" si="12"/>
        <v>10390495</v>
      </c>
      <c r="X54" s="52">
        <f t="shared" si="12"/>
        <v>10494400</v>
      </c>
      <c r="Y54" s="52">
        <f t="shared" si="12"/>
        <v>10599344</v>
      </c>
      <c r="Z54" s="52">
        <f t="shared" si="12"/>
        <v>10705337</v>
      </c>
      <c r="AA54" s="52">
        <f t="shared" si="12"/>
        <v>10812391</v>
      </c>
      <c r="AB54" s="52">
        <f t="shared" si="12"/>
        <v>10920515</v>
      </c>
      <c r="AC54" s="52">
        <f t="shared" si="12"/>
        <v>11029720</v>
      </c>
      <c r="AD54" s="52">
        <f t="shared" si="12"/>
        <v>11140016</v>
      </c>
      <c r="AE54" s="52">
        <f t="shared" si="12"/>
        <v>11251417</v>
      </c>
      <c r="AF54" s="52">
        <f t="shared" si="12"/>
        <v>11363931</v>
      </c>
      <c r="AG54" s="52">
        <f t="shared" si="12"/>
        <v>11477571</v>
      </c>
      <c r="AH54" s="52">
        <f t="shared" si="12"/>
        <v>11592347</v>
      </c>
      <c r="AI54" s="52">
        <f t="shared" si="12"/>
        <v>11708269</v>
      </c>
      <c r="AJ54" s="52">
        <f t="shared" si="12"/>
        <v>11825352</v>
      </c>
      <c r="AK54" s="52">
        <f t="shared" si="12"/>
        <v>11943607</v>
      </c>
      <c r="AL54" s="52">
        <f t="shared" si="12"/>
        <v>12063043</v>
      </c>
      <c r="AM54" s="52">
        <f t="shared" si="12"/>
        <v>12183673</v>
      </c>
      <c r="AN54" s="52">
        <f t="shared" si="12"/>
        <v>12305510</v>
      </c>
      <c r="AO54" s="52">
        <f t="shared" si="12"/>
        <v>12428565</v>
      </c>
      <c r="AP54" s="52">
        <f t="shared" si="12"/>
        <v>12552850</v>
      </c>
      <c r="AQ54" s="52">
        <f t="shared" si="12"/>
        <v>12678379</v>
      </c>
      <c r="AR54" s="52">
        <f t="shared" si="12"/>
        <v>12805163</v>
      </c>
      <c r="AS54" s="52">
        <f t="shared" si="12"/>
        <v>12933214</v>
      </c>
      <c r="AT54" s="52">
        <f t="shared" si="12"/>
        <v>13062546</v>
      </c>
      <c r="AU54" s="52">
        <f t="shared" si="12"/>
        <v>13193171</v>
      </c>
      <c r="AV54" s="16"/>
    </row>
    <row r="55" spans="2:48">
      <c r="H55" s="17"/>
      <c r="AV55" s="16"/>
    </row>
    <row r="56" spans="2:48">
      <c r="B56" s="7" t="s">
        <v>134</v>
      </c>
      <c r="H56" s="17"/>
      <c r="AV56" s="16"/>
    </row>
    <row r="57" spans="2:48">
      <c r="D57" s="1" t="str">
        <f>'Input C'!C30</f>
        <v>1. Rivière du Loup - Quebec (without city areas)</v>
      </c>
      <c r="E57" s="4">
        <f>'Input C'!D30</f>
        <v>167</v>
      </c>
      <c r="F57" s="4" t="str">
        <f>'Input C'!E30</f>
        <v>km</v>
      </c>
      <c r="H57" s="17"/>
      <c r="I57" s="50">
        <f t="shared" ref="I57:AN57" si="13">$E57*I49</f>
        <v>169698720</v>
      </c>
      <c r="J57" s="50">
        <f t="shared" si="13"/>
        <v>171395774</v>
      </c>
      <c r="K57" s="50">
        <f t="shared" si="13"/>
        <v>173109695</v>
      </c>
      <c r="L57" s="50">
        <f t="shared" si="13"/>
        <v>174840817</v>
      </c>
      <c r="M57" s="50">
        <f t="shared" si="13"/>
        <v>176589307</v>
      </c>
      <c r="N57" s="50">
        <f t="shared" si="13"/>
        <v>178355165</v>
      </c>
      <c r="O57" s="50">
        <f t="shared" si="13"/>
        <v>180138725</v>
      </c>
      <c r="P57" s="50">
        <f t="shared" si="13"/>
        <v>181940154</v>
      </c>
      <c r="Q57" s="50">
        <f t="shared" si="13"/>
        <v>183759452</v>
      </c>
      <c r="R57" s="50">
        <f t="shared" si="13"/>
        <v>185597120</v>
      </c>
      <c r="S57" s="50">
        <f t="shared" si="13"/>
        <v>187452991</v>
      </c>
      <c r="T57" s="50">
        <f t="shared" si="13"/>
        <v>189327566</v>
      </c>
      <c r="U57" s="50">
        <f t="shared" si="13"/>
        <v>191220845</v>
      </c>
      <c r="V57" s="50">
        <f t="shared" si="13"/>
        <v>193132995</v>
      </c>
      <c r="W57" s="50">
        <f t="shared" si="13"/>
        <v>195064350</v>
      </c>
      <c r="X57" s="50">
        <f t="shared" si="13"/>
        <v>197015077</v>
      </c>
      <c r="Y57" s="50">
        <f t="shared" si="13"/>
        <v>198985176</v>
      </c>
      <c r="Z57" s="50">
        <f t="shared" si="13"/>
        <v>200974981</v>
      </c>
      <c r="AA57" s="50">
        <f t="shared" si="13"/>
        <v>202984826</v>
      </c>
      <c r="AB57" s="50">
        <f t="shared" si="13"/>
        <v>205014544</v>
      </c>
      <c r="AC57" s="50">
        <f t="shared" si="13"/>
        <v>207064803</v>
      </c>
      <c r="AD57" s="50">
        <f t="shared" si="13"/>
        <v>209135436</v>
      </c>
      <c r="AE57" s="50">
        <f t="shared" si="13"/>
        <v>211226777</v>
      </c>
      <c r="AF57" s="50">
        <f t="shared" si="13"/>
        <v>213338993</v>
      </c>
      <c r="AG57" s="50">
        <f t="shared" si="13"/>
        <v>215472418</v>
      </c>
      <c r="AH57" s="50">
        <f t="shared" si="13"/>
        <v>217627219</v>
      </c>
      <c r="AI57" s="50">
        <f t="shared" si="13"/>
        <v>219803396</v>
      </c>
      <c r="AJ57" s="50">
        <f t="shared" si="13"/>
        <v>222001450</v>
      </c>
      <c r="AK57" s="50">
        <f t="shared" si="13"/>
        <v>224221548</v>
      </c>
      <c r="AL57" s="50">
        <f t="shared" si="13"/>
        <v>226463690</v>
      </c>
      <c r="AM57" s="50">
        <f t="shared" si="13"/>
        <v>228728377</v>
      </c>
      <c r="AN57" s="50">
        <f t="shared" si="13"/>
        <v>231015609</v>
      </c>
      <c r="AO57" s="50">
        <f t="shared" ref="AO57:AU57" si="14">$E57*AO49</f>
        <v>233325720</v>
      </c>
      <c r="AP57" s="50">
        <f t="shared" si="14"/>
        <v>235659044</v>
      </c>
      <c r="AQ57" s="50">
        <f t="shared" si="14"/>
        <v>238015581</v>
      </c>
      <c r="AR57" s="50">
        <f t="shared" si="14"/>
        <v>240395832</v>
      </c>
      <c r="AS57" s="50">
        <f t="shared" si="14"/>
        <v>242799797</v>
      </c>
      <c r="AT57" s="50">
        <f t="shared" si="14"/>
        <v>245227643</v>
      </c>
      <c r="AU57" s="50">
        <f t="shared" si="14"/>
        <v>247680038</v>
      </c>
      <c r="AV57" s="16"/>
    </row>
    <row r="58" spans="2:48">
      <c r="D58" s="1" t="str">
        <f>'Input C'!C32</f>
        <v>3. Quebec-Montreal (without city areas)</v>
      </c>
      <c r="E58" s="4">
        <f>'Input C'!D32</f>
        <v>215</v>
      </c>
      <c r="F58" s="4" t="str">
        <f>'Input C'!E32</f>
        <v>km</v>
      </c>
      <c r="H58" s="17"/>
      <c r="I58" s="50">
        <f t="shared" ref="I58:AN58" si="15">$E58*I50</f>
        <v>227185125</v>
      </c>
      <c r="J58" s="50">
        <f t="shared" si="15"/>
        <v>229457030</v>
      </c>
      <c r="K58" s="50">
        <f t="shared" si="15"/>
        <v>231751725</v>
      </c>
      <c r="L58" s="50">
        <f t="shared" si="15"/>
        <v>234069210</v>
      </c>
      <c r="M58" s="50">
        <f t="shared" si="15"/>
        <v>236409915</v>
      </c>
      <c r="N58" s="50">
        <f t="shared" si="15"/>
        <v>238774055</v>
      </c>
      <c r="O58" s="50">
        <f t="shared" si="15"/>
        <v>241161630</v>
      </c>
      <c r="P58" s="50">
        <f t="shared" si="15"/>
        <v>243573285</v>
      </c>
      <c r="Q58" s="50">
        <f t="shared" si="15"/>
        <v>246009020</v>
      </c>
      <c r="R58" s="50">
        <f t="shared" si="15"/>
        <v>248469050</v>
      </c>
      <c r="S58" s="50">
        <f t="shared" si="15"/>
        <v>250953805</v>
      </c>
      <c r="T58" s="50">
        <f t="shared" si="15"/>
        <v>253463285</v>
      </c>
      <c r="U58" s="50">
        <f t="shared" si="15"/>
        <v>255997920</v>
      </c>
      <c r="V58" s="50">
        <f t="shared" si="15"/>
        <v>258557925</v>
      </c>
      <c r="W58" s="50">
        <f t="shared" si="15"/>
        <v>261143515</v>
      </c>
      <c r="X58" s="50">
        <f t="shared" si="15"/>
        <v>263754905</v>
      </c>
      <c r="Y58" s="50">
        <f t="shared" si="15"/>
        <v>266392525</v>
      </c>
      <c r="Z58" s="50">
        <f t="shared" si="15"/>
        <v>269056375</v>
      </c>
      <c r="AA58" s="50">
        <f t="shared" si="15"/>
        <v>271747100</v>
      </c>
      <c r="AB58" s="50">
        <f t="shared" si="15"/>
        <v>274464485</v>
      </c>
      <c r="AC58" s="50">
        <f t="shared" si="15"/>
        <v>277209175</v>
      </c>
      <c r="AD58" s="50">
        <f t="shared" si="15"/>
        <v>279981170</v>
      </c>
      <c r="AE58" s="50">
        <f t="shared" si="15"/>
        <v>282781115</v>
      </c>
      <c r="AF58" s="50">
        <f t="shared" si="15"/>
        <v>285608795</v>
      </c>
      <c r="AG58" s="50">
        <f t="shared" si="15"/>
        <v>288464855</v>
      </c>
      <c r="AH58" s="50">
        <f t="shared" si="15"/>
        <v>291349510</v>
      </c>
      <c r="AI58" s="50">
        <f t="shared" si="15"/>
        <v>294262975</v>
      </c>
      <c r="AJ58" s="50">
        <f t="shared" si="15"/>
        <v>297205680</v>
      </c>
      <c r="AK58" s="50">
        <f t="shared" si="15"/>
        <v>300177840</v>
      </c>
      <c r="AL58" s="50">
        <f t="shared" si="15"/>
        <v>303179455</v>
      </c>
      <c r="AM58" s="50">
        <f t="shared" si="15"/>
        <v>306211385</v>
      </c>
      <c r="AN58" s="50">
        <f t="shared" si="15"/>
        <v>309273415</v>
      </c>
      <c r="AO58" s="50">
        <f t="shared" ref="AO58:AU58" si="16">$E58*AO50</f>
        <v>312366190</v>
      </c>
      <c r="AP58" s="50">
        <f t="shared" si="16"/>
        <v>315489925</v>
      </c>
      <c r="AQ58" s="50">
        <f t="shared" si="16"/>
        <v>318644835</v>
      </c>
      <c r="AR58" s="50">
        <f t="shared" si="16"/>
        <v>321831135</v>
      </c>
      <c r="AS58" s="50">
        <f t="shared" si="16"/>
        <v>325049470</v>
      </c>
      <c r="AT58" s="50">
        <f t="shared" si="16"/>
        <v>328300055</v>
      </c>
      <c r="AU58" s="50">
        <f t="shared" si="16"/>
        <v>331582890</v>
      </c>
      <c r="AV58" s="16"/>
    </row>
    <row r="59" spans="2:48">
      <c r="D59" s="1" t="str">
        <f>'Input C'!C34</f>
        <v>5. Montreal - Prescott (without city area)</v>
      </c>
      <c r="E59" s="4">
        <f>'Input C'!D34</f>
        <v>146</v>
      </c>
      <c r="F59" s="4" t="str">
        <f>'Input C'!E34</f>
        <v>km</v>
      </c>
      <c r="H59" s="17"/>
      <c r="I59" s="50">
        <f t="shared" ref="I59:AN59" si="17">$E59*I51</f>
        <v>304721418</v>
      </c>
      <c r="J59" s="50">
        <f t="shared" si="17"/>
        <v>307768584</v>
      </c>
      <c r="K59" s="50">
        <f t="shared" si="17"/>
        <v>310846264</v>
      </c>
      <c r="L59" s="50">
        <f t="shared" si="17"/>
        <v>313954750</v>
      </c>
      <c r="M59" s="50">
        <f t="shared" si="17"/>
        <v>317094334</v>
      </c>
      <c r="N59" s="50">
        <f t="shared" si="17"/>
        <v>320265162</v>
      </c>
      <c r="O59" s="50">
        <f t="shared" si="17"/>
        <v>323467818</v>
      </c>
      <c r="P59" s="50">
        <f t="shared" si="17"/>
        <v>326702594</v>
      </c>
      <c r="Q59" s="50">
        <f t="shared" si="17"/>
        <v>329969636</v>
      </c>
      <c r="R59" s="50">
        <f t="shared" si="17"/>
        <v>333269236</v>
      </c>
      <c r="S59" s="50">
        <f t="shared" si="17"/>
        <v>336601978</v>
      </c>
      <c r="T59" s="50">
        <f t="shared" si="17"/>
        <v>339968008</v>
      </c>
      <c r="U59" s="50">
        <f t="shared" si="17"/>
        <v>343367618</v>
      </c>
      <c r="V59" s="50">
        <f t="shared" si="17"/>
        <v>346801392</v>
      </c>
      <c r="W59" s="50">
        <f t="shared" si="17"/>
        <v>350269330</v>
      </c>
      <c r="X59" s="50">
        <f t="shared" si="17"/>
        <v>353772016</v>
      </c>
      <c r="Y59" s="50">
        <f t="shared" si="17"/>
        <v>357309742</v>
      </c>
      <c r="Z59" s="50">
        <f t="shared" si="17"/>
        <v>360882800</v>
      </c>
      <c r="AA59" s="50">
        <f t="shared" si="17"/>
        <v>364491628</v>
      </c>
      <c r="AB59" s="50">
        <f t="shared" si="17"/>
        <v>368136664</v>
      </c>
      <c r="AC59" s="50">
        <f t="shared" si="17"/>
        <v>371817908</v>
      </c>
      <c r="AD59" s="50">
        <f t="shared" si="17"/>
        <v>375536090</v>
      </c>
      <c r="AE59" s="50">
        <f t="shared" si="17"/>
        <v>379291502</v>
      </c>
      <c r="AF59" s="50">
        <f t="shared" si="17"/>
        <v>383084436</v>
      </c>
      <c r="AG59" s="50">
        <f t="shared" si="17"/>
        <v>386915330</v>
      </c>
      <c r="AH59" s="50">
        <f t="shared" si="17"/>
        <v>390784476</v>
      </c>
      <c r="AI59" s="50">
        <f t="shared" si="17"/>
        <v>394692312</v>
      </c>
      <c r="AJ59" s="50">
        <f t="shared" si="17"/>
        <v>398639130</v>
      </c>
      <c r="AK59" s="50">
        <f t="shared" si="17"/>
        <v>402625514</v>
      </c>
      <c r="AL59" s="50">
        <f t="shared" si="17"/>
        <v>406651902</v>
      </c>
      <c r="AM59" s="50">
        <f t="shared" si="17"/>
        <v>410718294</v>
      </c>
      <c r="AN59" s="50">
        <f t="shared" si="17"/>
        <v>414825566</v>
      </c>
      <c r="AO59" s="50">
        <f t="shared" ref="AO59:AU59" si="18">$E59*AO51</f>
        <v>418973864</v>
      </c>
      <c r="AP59" s="50">
        <f t="shared" si="18"/>
        <v>423163480</v>
      </c>
      <c r="AQ59" s="50">
        <f t="shared" si="18"/>
        <v>427395144</v>
      </c>
      <c r="AR59" s="50">
        <f t="shared" si="18"/>
        <v>431669148</v>
      </c>
      <c r="AS59" s="50">
        <f t="shared" si="18"/>
        <v>435985784</v>
      </c>
      <c r="AT59" s="50">
        <f t="shared" si="18"/>
        <v>440345636</v>
      </c>
      <c r="AU59" s="50">
        <f t="shared" si="18"/>
        <v>444749142</v>
      </c>
      <c r="AV59" s="16"/>
    </row>
    <row r="60" spans="2:48">
      <c r="D60" s="1" t="str">
        <f>'Input C'!C35</f>
        <v>6. Prescott - Toronto (without city area)</v>
      </c>
      <c r="E60" s="4">
        <f>'Input C'!D35</f>
        <v>288</v>
      </c>
      <c r="F60" s="4" t="str">
        <f>'Input C'!E35</f>
        <v>km</v>
      </c>
      <c r="H60" s="17"/>
      <c r="I60" s="50">
        <f t="shared" ref="I60:AN60" si="19">$E60*I52</f>
        <v>674200224</v>
      </c>
      <c r="J60" s="50">
        <f t="shared" si="19"/>
        <v>680942304</v>
      </c>
      <c r="K60" s="50">
        <f t="shared" si="19"/>
        <v>687751776</v>
      </c>
      <c r="L60" s="50">
        <f t="shared" si="19"/>
        <v>694629216</v>
      </c>
      <c r="M60" s="50">
        <f t="shared" si="19"/>
        <v>701575488</v>
      </c>
      <c r="N60" s="50">
        <f t="shared" si="19"/>
        <v>708591168</v>
      </c>
      <c r="O60" s="50">
        <f t="shared" si="19"/>
        <v>715677120</v>
      </c>
      <c r="P60" s="50">
        <f t="shared" si="19"/>
        <v>722833920</v>
      </c>
      <c r="Q60" s="50">
        <f t="shared" si="19"/>
        <v>730062144</v>
      </c>
      <c r="R60" s="50">
        <f t="shared" si="19"/>
        <v>737362944</v>
      </c>
      <c r="S60" s="50">
        <f t="shared" si="19"/>
        <v>744736608</v>
      </c>
      <c r="T60" s="50">
        <f t="shared" si="19"/>
        <v>752184000</v>
      </c>
      <c r="U60" s="50">
        <f t="shared" si="19"/>
        <v>759705696</v>
      </c>
      <c r="V60" s="50">
        <f t="shared" si="19"/>
        <v>767302848</v>
      </c>
      <c r="W60" s="50">
        <f t="shared" si="19"/>
        <v>774975744</v>
      </c>
      <c r="X60" s="50">
        <f t="shared" si="19"/>
        <v>782725536</v>
      </c>
      <c r="Y60" s="50">
        <f t="shared" si="19"/>
        <v>790552800</v>
      </c>
      <c r="Z60" s="50">
        <f t="shared" si="19"/>
        <v>798458400</v>
      </c>
      <c r="AA60" s="50">
        <f t="shared" si="19"/>
        <v>806442912</v>
      </c>
      <c r="AB60" s="50">
        <f t="shared" si="19"/>
        <v>814507488</v>
      </c>
      <c r="AC60" s="50">
        <f t="shared" si="19"/>
        <v>822652416</v>
      </c>
      <c r="AD60" s="50">
        <f t="shared" si="19"/>
        <v>830878848</v>
      </c>
      <c r="AE60" s="50">
        <f t="shared" si="19"/>
        <v>839187648</v>
      </c>
      <c r="AF60" s="50">
        <f t="shared" si="19"/>
        <v>847579680</v>
      </c>
      <c r="AG60" s="50">
        <f t="shared" si="19"/>
        <v>856055520</v>
      </c>
      <c r="AH60" s="50">
        <f t="shared" si="19"/>
        <v>864616032</v>
      </c>
      <c r="AI60" s="50">
        <f t="shared" si="19"/>
        <v>873262080</v>
      </c>
      <c r="AJ60" s="50">
        <f t="shared" si="19"/>
        <v>881994816</v>
      </c>
      <c r="AK60" s="50">
        <f t="shared" si="19"/>
        <v>890814816</v>
      </c>
      <c r="AL60" s="50">
        <f t="shared" si="19"/>
        <v>899722944</v>
      </c>
      <c r="AM60" s="50">
        <f t="shared" si="19"/>
        <v>908720064</v>
      </c>
      <c r="AN60" s="50">
        <f t="shared" si="19"/>
        <v>917807328</v>
      </c>
      <c r="AO60" s="50">
        <f t="shared" ref="AO60:AU60" si="20">$E60*AO52</f>
        <v>926985312</v>
      </c>
      <c r="AP60" s="50">
        <f t="shared" si="20"/>
        <v>936255168</v>
      </c>
      <c r="AQ60" s="50">
        <f t="shared" si="20"/>
        <v>945617760</v>
      </c>
      <c r="AR60" s="50">
        <f t="shared" si="20"/>
        <v>955073952</v>
      </c>
      <c r="AS60" s="50">
        <f t="shared" si="20"/>
        <v>964624608</v>
      </c>
      <c r="AT60" s="50">
        <f t="shared" si="20"/>
        <v>974270880</v>
      </c>
      <c r="AU60" s="50">
        <f t="shared" si="20"/>
        <v>984013632</v>
      </c>
      <c r="AV60" s="16"/>
    </row>
    <row r="61" spans="2:48">
      <c r="D61" s="1" t="str">
        <f>'Input C'!C37</f>
        <v>8. Toronto - Windsor (without city area)</v>
      </c>
      <c r="E61" s="4">
        <f>'Input C'!D37</f>
        <v>321</v>
      </c>
      <c r="F61" s="4" t="str">
        <f>'Input C'!E37</f>
        <v>km</v>
      </c>
      <c r="H61" s="17"/>
      <c r="I61" s="50">
        <f t="shared" ref="I61:AN61" si="21">$E61*I53</f>
        <v>814828005</v>
      </c>
      <c r="J61" s="50">
        <f t="shared" si="21"/>
        <v>822976269</v>
      </c>
      <c r="K61" s="50">
        <f t="shared" si="21"/>
        <v>831206067</v>
      </c>
      <c r="L61" s="50">
        <f t="shared" si="21"/>
        <v>839518041</v>
      </c>
      <c r="M61" s="50">
        <f t="shared" si="21"/>
        <v>847913154</v>
      </c>
      <c r="N61" s="50">
        <f t="shared" si="21"/>
        <v>856392369</v>
      </c>
      <c r="O61" s="50">
        <f t="shared" si="21"/>
        <v>864956328</v>
      </c>
      <c r="P61" s="50">
        <f t="shared" si="21"/>
        <v>873605673</v>
      </c>
      <c r="Q61" s="50">
        <f t="shared" si="21"/>
        <v>882341688</v>
      </c>
      <c r="R61" s="50">
        <f t="shared" si="21"/>
        <v>891165336</v>
      </c>
      <c r="S61" s="50">
        <f t="shared" si="21"/>
        <v>900076938</v>
      </c>
      <c r="T61" s="50">
        <f t="shared" si="21"/>
        <v>909077778</v>
      </c>
      <c r="U61" s="50">
        <f t="shared" si="21"/>
        <v>918168498</v>
      </c>
      <c r="V61" s="50">
        <f t="shared" si="21"/>
        <v>927350061</v>
      </c>
      <c r="W61" s="50">
        <f t="shared" si="21"/>
        <v>936623751</v>
      </c>
      <c r="X61" s="50">
        <f t="shared" si="21"/>
        <v>945989889</v>
      </c>
      <c r="Y61" s="50">
        <f t="shared" si="21"/>
        <v>955449759</v>
      </c>
      <c r="Z61" s="50">
        <f t="shared" si="21"/>
        <v>965004324</v>
      </c>
      <c r="AA61" s="50">
        <f t="shared" si="21"/>
        <v>974654226</v>
      </c>
      <c r="AB61" s="50">
        <f t="shared" si="21"/>
        <v>984400749</v>
      </c>
      <c r="AC61" s="50">
        <f t="shared" si="21"/>
        <v>994244856</v>
      </c>
      <c r="AD61" s="50">
        <f t="shared" si="21"/>
        <v>1004187189</v>
      </c>
      <c r="AE61" s="50">
        <f t="shared" si="21"/>
        <v>1014229032</v>
      </c>
      <c r="AF61" s="50">
        <f t="shared" si="21"/>
        <v>1024371348</v>
      </c>
      <c r="AG61" s="50">
        <f t="shared" si="21"/>
        <v>1034615100</v>
      </c>
      <c r="AH61" s="50">
        <f t="shared" si="21"/>
        <v>1044961251</v>
      </c>
      <c r="AI61" s="50">
        <f t="shared" si="21"/>
        <v>1055410764</v>
      </c>
      <c r="AJ61" s="50">
        <f t="shared" si="21"/>
        <v>1065964923</v>
      </c>
      <c r="AK61" s="50">
        <f t="shared" si="21"/>
        <v>1076624691</v>
      </c>
      <c r="AL61" s="50">
        <f t="shared" si="21"/>
        <v>1087391031</v>
      </c>
      <c r="AM61" s="50">
        <f t="shared" si="21"/>
        <v>1098264906</v>
      </c>
      <c r="AN61" s="50">
        <f t="shared" si="21"/>
        <v>1109247600</v>
      </c>
      <c r="AO61" s="50">
        <f t="shared" ref="AO61:AU61" si="22">$E61*AO53</f>
        <v>1120340076</v>
      </c>
      <c r="AP61" s="50">
        <f t="shared" si="22"/>
        <v>1131543297</v>
      </c>
      <c r="AQ61" s="50">
        <f t="shared" si="22"/>
        <v>1142858868</v>
      </c>
      <c r="AR61" s="50">
        <f t="shared" si="22"/>
        <v>1154287431</v>
      </c>
      <c r="AS61" s="50">
        <f t="shared" si="22"/>
        <v>1165830270</v>
      </c>
      <c r="AT61" s="50">
        <f t="shared" si="22"/>
        <v>1177488669</v>
      </c>
      <c r="AU61" s="50">
        <f t="shared" si="22"/>
        <v>1189263270</v>
      </c>
      <c r="AV61" s="16"/>
    </row>
    <row r="62" spans="2:48">
      <c r="D62" s="6" t="s">
        <v>135</v>
      </c>
      <c r="E62" s="53">
        <f>SUM(E57:E61)</f>
        <v>1137</v>
      </c>
      <c r="F62" s="35" t="s">
        <v>85</v>
      </c>
      <c r="H62" s="17"/>
      <c r="I62" s="52">
        <f>SUM(I57:I61)</f>
        <v>2190633492</v>
      </c>
      <c r="J62" s="52">
        <f t="shared" ref="J62:AU62" si="23">SUM(J57:J61)</f>
        <v>2212539961</v>
      </c>
      <c r="K62" s="52">
        <f t="shared" si="23"/>
        <v>2234665527</v>
      </c>
      <c r="L62" s="52">
        <f t="shared" si="23"/>
        <v>2257012034</v>
      </c>
      <c r="M62" s="52">
        <f t="shared" si="23"/>
        <v>2279582198</v>
      </c>
      <c r="N62" s="52">
        <f t="shared" si="23"/>
        <v>2302377919</v>
      </c>
      <c r="O62" s="52">
        <f t="shared" si="23"/>
        <v>2325401621</v>
      </c>
      <c r="P62" s="52">
        <f t="shared" si="23"/>
        <v>2348655626</v>
      </c>
      <c r="Q62" s="52">
        <f t="shared" si="23"/>
        <v>2372141940</v>
      </c>
      <c r="R62" s="52">
        <f t="shared" si="23"/>
        <v>2395863686</v>
      </c>
      <c r="S62" s="52">
        <f t="shared" si="23"/>
        <v>2419822320</v>
      </c>
      <c r="T62" s="52">
        <f t="shared" si="23"/>
        <v>2444020637</v>
      </c>
      <c r="U62" s="52">
        <f t="shared" si="23"/>
        <v>2468460577</v>
      </c>
      <c r="V62" s="52">
        <f t="shared" si="23"/>
        <v>2493145221</v>
      </c>
      <c r="W62" s="52">
        <f t="shared" si="23"/>
        <v>2518076690</v>
      </c>
      <c r="X62" s="52">
        <f t="shared" si="23"/>
        <v>2543257423</v>
      </c>
      <c r="Y62" s="52">
        <f t="shared" si="23"/>
        <v>2568690002</v>
      </c>
      <c r="Z62" s="52">
        <f t="shared" si="23"/>
        <v>2594376880</v>
      </c>
      <c r="AA62" s="52">
        <f t="shared" si="23"/>
        <v>2620320692</v>
      </c>
      <c r="AB62" s="52">
        <f t="shared" si="23"/>
        <v>2646523930</v>
      </c>
      <c r="AC62" s="52">
        <f t="shared" si="23"/>
        <v>2672989158</v>
      </c>
      <c r="AD62" s="52">
        <f t="shared" si="23"/>
        <v>2699718733</v>
      </c>
      <c r="AE62" s="52">
        <f t="shared" si="23"/>
        <v>2726716074</v>
      </c>
      <c r="AF62" s="52">
        <f t="shared" si="23"/>
        <v>2753983252</v>
      </c>
      <c r="AG62" s="52">
        <f t="shared" si="23"/>
        <v>2781523223</v>
      </c>
      <c r="AH62" s="52">
        <f t="shared" si="23"/>
        <v>2809338488</v>
      </c>
      <c r="AI62" s="52">
        <f t="shared" si="23"/>
        <v>2837431527</v>
      </c>
      <c r="AJ62" s="52">
        <f t="shared" si="23"/>
        <v>2865805999</v>
      </c>
      <c r="AK62" s="52">
        <f t="shared" si="23"/>
        <v>2894464409</v>
      </c>
      <c r="AL62" s="52">
        <f t="shared" si="23"/>
        <v>2923409022</v>
      </c>
      <c r="AM62" s="52">
        <f t="shared" si="23"/>
        <v>2952643026</v>
      </c>
      <c r="AN62" s="52">
        <f t="shared" si="23"/>
        <v>2982169518</v>
      </c>
      <c r="AO62" s="52">
        <f t="shared" si="23"/>
        <v>3011991162</v>
      </c>
      <c r="AP62" s="52">
        <f t="shared" si="23"/>
        <v>3042110914</v>
      </c>
      <c r="AQ62" s="52">
        <f t="shared" si="23"/>
        <v>3072532188</v>
      </c>
      <c r="AR62" s="52">
        <f t="shared" si="23"/>
        <v>3103257498</v>
      </c>
      <c r="AS62" s="52">
        <f t="shared" si="23"/>
        <v>3134289929</v>
      </c>
      <c r="AT62" s="52">
        <f t="shared" si="23"/>
        <v>3165632883</v>
      </c>
      <c r="AU62" s="52">
        <f t="shared" si="23"/>
        <v>3197288972</v>
      </c>
      <c r="AV62" s="16"/>
    </row>
    <row r="63" spans="2:48">
      <c r="D63" s="6"/>
      <c r="E63" s="53"/>
      <c r="F63" s="35"/>
      <c r="H63" s="17"/>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16"/>
    </row>
    <row r="64" spans="2:48">
      <c r="B64" s="7" t="s">
        <v>152</v>
      </c>
      <c r="H64" s="17"/>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16"/>
    </row>
    <row r="65" spans="2:48">
      <c r="D65" s="1" t="str">
        <f>'Input C'!C56</f>
        <v>Annual highway kilometers</v>
      </c>
      <c r="E65" s="29">
        <f>'Input C'!D56</f>
        <v>76000</v>
      </c>
      <c r="F65" s="4" t="str">
        <f>'Input C'!E56</f>
        <v>km/year</v>
      </c>
      <c r="H65" s="17"/>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16"/>
    </row>
    <row r="66" spans="2:48">
      <c r="D66" s="1"/>
      <c r="E66" s="29"/>
      <c r="F66" s="4"/>
      <c r="H66" s="17"/>
      <c r="I66" s="52"/>
      <c r="J66" s="60"/>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16"/>
    </row>
    <row r="67" spans="2:48">
      <c r="D67" s="1" t="s">
        <v>73</v>
      </c>
      <c r="E67" s="29"/>
      <c r="F67" s="4" t="s">
        <v>149</v>
      </c>
      <c r="H67" s="17"/>
      <c r="I67" s="50">
        <f>ROUND(I57/$E$65,0)</f>
        <v>2233</v>
      </c>
      <c r="J67" s="50">
        <f>ROUND(J57/$E$65,0)</f>
        <v>2255</v>
      </c>
      <c r="K67" s="50">
        <f t="shared" ref="K67:AU67" si="24">ROUND(K57/$E$65,0)</f>
        <v>2278</v>
      </c>
      <c r="L67" s="50">
        <f t="shared" si="24"/>
        <v>2301</v>
      </c>
      <c r="M67" s="50">
        <f t="shared" si="24"/>
        <v>2324</v>
      </c>
      <c r="N67" s="50">
        <f t="shared" si="24"/>
        <v>2347</v>
      </c>
      <c r="O67" s="50">
        <f t="shared" si="24"/>
        <v>2370</v>
      </c>
      <c r="P67" s="50">
        <f t="shared" si="24"/>
        <v>2394</v>
      </c>
      <c r="Q67" s="50">
        <f t="shared" si="24"/>
        <v>2418</v>
      </c>
      <c r="R67" s="50">
        <f t="shared" si="24"/>
        <v>2442</v>
      </c>
      <c r="S67" s="50">
        <f t="shared" si="24"/>
        <v>2466</v>
      </c>
      <c r="T67" s="50">
        <f t="shared" si="24"/>
        <v>2491</v>
      </c>
      <c r="U67" s="50">
        <f t="shared" si="24"/>
        <v>2516</v>
      </c>
      <c r="V67" s="50">
        <f t="shared" si="24"/>
        <v>2541</v>
      </c>
      <c r="W67" s="50">
        <f t="shared" si="24"/>
        <v>2567</v>
      </c>
      <c r="X67" s="50">
        <f t="shared" si="24"/>
        <v>2592</v>
      </c>
      <c r="Y67" s="50">
        <f t="shared" si="24"/>
        <v>2618</v>
      </c>
      <c r="Z67" s="50">
        <f t="shared" si="24"/>
        <v>2644</v>
      </c>
      <c r="AA67" s="50">
        <f t="shared" si="24"/>
        <v>2671</v>
      </c>
      <c r="AB67" s="50">
        <f t="shared" si="24"/>
        <v>2698</v>
      </c>
      <c r="AC67" s="50">
        <f t="shared" si="24"/>
        <v>2725</v>
      </c>
      <c r="AD67" s="50">
        <f t="shared" si="24"/>
        <v>2752</v>
      </c>
      <c r="AE67" s="50">
        <f t="shared" si="24"/>
        <v>2779</v>
      </c>
      <c r="AF67" s="50">
        <f t="shared" si="24"/>
        <v>2807</v>
      </c>
      <c r="AG67" s="50">
        <f t="shared" si="24"/>
        <v>2835</v>
      </c>
      <c r="AH67" s="50">
        <f t="shared" si="24"/>
        <v>2864</v>
      </c>
      <c r="AI67" s="50">
        <f t="shared" si="24"/>
        <v>2892</v>
      </c>
      <c r="AJ67" s="50">
        <f t="shared" si="24"/>
        <v>2921</v>
      </c>
      <c r="AK67" s="50">
        <f t="shared" si="24"/>
        <v>2950</v>
      </c>
      <c r="AL67" s="50">
        <f t="shared" si="24"/>
        <v>2980</v>
      </c>
      <c r="AM67" s="50">
        <f t="shared" si="24"/>
        <v>3010</v>
      </c>
      <c r="AN67" s="50">
        <f t="shared" si="24"/>
        <v>3040</v>
      </c>
      <c r="AO67" s="50">
        <f t="shared" si="24"/>
        <v>3070</v>
      </c>
      <c r="AP67" s="50">
        <f t="shared" si="24"/>
        <v>3101</v>
      </c>
      <c r="AQ67" s="50">
        <f t="shared" si="24"/>
        <v>3132</v>
      </c>
      <c r="AR67" s="50">
        <f t="shared" si="24"/>
        <v>3163</v>
      </c>
      <c r="AS67" s="50">
        <f t="shared" si="24"/>
        <v>3195</v>
      </c>
      <c r="AT67" s="50">
        <f t="shared" si="24"/>
        <v>3227</v>
      </c>
      <c r="AU67" s="50">
        <f t="shared" si="24"/>
        <v>3259</v>
      </c>
      <c r="AV67" s="16"/>
    </row>
    <row r="68" spans="2:48">
      <c r="D68" s="1" t="s">
        <v>75</v>
      </c>
      <c r="E68" s="29"/>
      <c r="F68" s="4" t="s">
        <v>149</v>
      </c>
      <c r="H68" s="17"/>
      <c r="I68" s="50">
        <f>ROUND(I58/$E$65,0)</f>
        <v>2989</v>
      </c>
      <c r="J68" s="50">
        <f>ROUND(J58/$E$65,0)</f>
        <v>3019</v>
      </c>
      <c r="K68" s="50">
        <f t="shared" ref="K68:AU68" si="25">ROUND(K58/$E$65,0)</f>
        <v>3049</v>
      </c>
      <c r="L68" s="50">
        <f t="shared" si="25"/>
        <v>3080</v>
      </c>
      <c r="M68" s="50">
        <f t="shared" si="25"/>
        <v>3111</v>
      </c>
      <c r="N68" s="50">
        <f t="shared" si="25"/>
        <v>3142</v>
      </c>
      <c r="O68" s="50">
        <f t="shared" si="25"/>
        <v>3173</v>
      </c>
      <c r="P68" s="50">
        <f t="shared" si="25"/>
        <v>3205</v>
      </c>
      <c r="Q68" s="50">
        <f t="shared" si="25"/>
        <v>3237</v>
      </c>
      <c r="R68" s="50">
        <f t="shared" si="25"/>
        <v>3269</v>
      </c>
      <c r="S68" s="50">
        <f t="shared" si="25"/>
        <v>3302</v>
      </c>
      <c r="T68" s="50">
        <f t="shared" si="25"/>
        <v>3335</v>
      </c>
      <c r="U68" s="50">
        <f t="shared" si="25"/>
        <v>3368</v>
      </c>
      <c r="V68" s="50">
        <f t="shared" si="25"/>
        <v>3402</v>
      </c>
      <c r="W68" s="50">
        <f t="shared" si="25"/>
        <v>3436</v>
      </c>
      <c r="X68" s="50">
        <f t="shared" si="25"/>
        <v>3470</v>
      </c>
      <c r="Y68" s="50">
        <f t="shared" si="25"/>
        <v>3505</v>
      </c>
      <c r="Z68" s="50">
        <f t="shared" si="25"/>
        <v>3540</v>
      </c>
      <c r="AA68" s="50">
        <f t="shared" si="25"/>
        <v>3576</v>
      </c>
      <c r="AB68" s="50">
        <f t="shared" si="25"/>
        <v>3611</v>
      </c>
      <c r="AC68" s="50">
        <f t="shared" si="25"/>
        <v>3647</v>
      </c>
      <c r="AD68" s="50">
        <f t="shared" si="25"/>
        <v>3684</v>
      </c>
      <c r="AE68" s="50">
        <f t="shared" si="25"/>
        <v>3721</v>
      </c>
      <c r="AF68" s="50">
        <f t="shared" si="25"/>
        <v>3758</v>
      </c>
      <c r="AG68" s="50">
        <f t="shared" si="25"/>
        <v>3796</v>
      </c>
      <c r="AH68" s="50">
        <f t="shared" si="25"/>
        <v>3834</v>
      </c>
      <c r="AI68" s="50">
        <f t="shared" si="25"/>
        <v>3872</v>
      </c>
      <c r="AJ68" s="50">
        <f t="shared" si="25"/>
        <v>3911</v>
      </c>
      <c r="AK68" s="50">
        <f t="shared" si="25"/>
        <v>3950</v>
      </c>
      <c r="AL68" s="50">
        <f t="shared" si="25"/>
        <v>3989</v>
      </c>
      <c r="AM68" s="50">
        <f t="shared" si="25"/>
        <v>4029</v>
      </c>
      <c r="AN68" s="50">
        <f t="shared" si="25"/>
        <v>4069</v>
      </c>
      <c r="AO68" s="50">
        <f t="shared" si="25"/>
        <v>4110</v>
      </c>
      <c r="AP68" s="50">
        <f t="shared" si="25"/>
        <v>4151</v>
      </c>
      <c r="AQ68" s="50">
        <f t="shared" si="25"/>
        <v>4193</v>
      </c>
      <c r="AR68" s="50">
        <f t="shared" si="25"/>
        <v>4235</v>
      </c>
      <c r="AS68" s="50">
        <f t="shared" si="25"/>
        <v>4277</v>
      </c>
      <c r="AT68" s="50">
        <f t="shared" si="25"/>
        <v>4320</v>
      </c>
      <c r="AU68" s="50">
        <f t="shared" si="25"/>
        <v>4363</v>
      </c>
      <c r="AV68" s="16"/>
    </row>
    <row r="69" spans="2:48">
      <c r="D69" s="1" t="s">
        <v>77</v>
      </c>
      <c r="E69" s="29"/>
      <c r="F69" s="4" t="s">
        <v>149</v>
      </c>
      <c r="H69" s="17"/>
      <c r="I69" s="50">
        <f t="shared" ref="I69:J71" si="26">ROUND(I59/$E$65,0)</f>
        <v>4009</v>
      </c>
      <c r="J69" s="50">
        <f t="shared" si="26"/>
        <v>4050</v>
      </c>
      <c r="K69" s="50">
        <f t="shared" ref="K69:AU69" si="27">ROUND(K59/$E$65,0)</f>
        <v>4090</v>
      </c>
      <c r="L69" s="50">
        <f t="shared" si="27"/>
        <v>4131</v>
      </c>
      <c r="M69" s="50">
        <f t="shared" si="27"/>
        <v>4172</v>
      </c>
      <c r="N69" s="50">
        <f t="shared" si="27"/>
        <v>4214</v>
      </c>
      <c r="O69" s="50">
        <f t="shared" si="27"/>
        <v>4256</v>
      </c>
      <c r="P69" s="50">
        <f t="shared" si="27"/>
        <v>4299</v>
      </c>
      <c r="Q69" s="50">
        <f t="shared" si="27"/>
        <v>4342</v>
      </c>
      <c r="R69" s="50">
        <f t="shared" si="27"/>
        <v>4385</v>
      </c>
      <c r="S69" s="50">
        <f t="shared" si="27"/>
        <v>4429</v>
      </c>
      <c r="T69" s="50">
        <f t="shared" si="27"/>
        <v>4473</v>
      </c>
      <c r="U69" s="50">
        <f t="shared" si="27"/>
        <v>4518</v>
      </c>
      <c r="V69" s="50">
        <f t="shared" si="27"/>
        <v>4563</v>
      </c>
      <c r="W69" s="50">
        <f t="shared" si="27"/>
        <v>4609</v>
      </c>
      <c r="X69" s="50">
        <f t="shared" si="27"/>
        <v>4655</v>
      </c>
      <c r="Y69" s="50">
        <f t="shared" si="27"/>
        <v>4701</v>
      </c>
      <c r="Z69" s="50">
        <f t="shared" si="27"/>
        <v>4748</v>
      </c>
      <c r="AA69" s="50">
        <f t="shared" si="27"/>
        <v>4796</v>
      </c>
      <c r="AB69" s="50">
        <f t="shared" si="27"/>
        <v>4844</v>
      </c>
      <c r="AC69" s="50">
        <f t="shared" si="27"/>
        <v>4892</v>
      </c>
      <c r="AD69" s="50">
        <f t="shared" si="27"/>
        <v>4941</v>
      </c>
      <c r="AE69" s="50">
        <f t="shared" si="27"/>
        <v>4991</v>
      </c>
      <c r="AF69" s="50">
        <f t="shared" si="27"/>
        <v>5041</v>
      </c>
      <c r="AG69" s="50">
        <f t="shared" si="27"/>
        <v>5091</v>
      </c>
      <c r="AH69" s="50">
        <f t="shared" si="27"/>
        <v>5142</v>
      </c>
      <c r="AI69" s="50">
        <f t="shared" si="27"/>
        <v>5193</v>
      </c>
      <c r="AJ69" s="50">
        <f t="shared" si="27"/>
        <v>5245</v>
      </c>
      <c r="AK69" s="50">
        <f t="shared" si="27"/>
        <v>5298</v>
      </c>
      <c r="AL69" s="50">
        <f t="shared" si="27"/>
        <v>5351</v>
      </c>
      <c r="AM69" s="50">
        <f t="shared" si="27"/>
        <v>5404</v>
      </c>
      <c r="AN69" s="50">
        <f t="shared" si="27"/>
        <v>5458</v>
      </c>
      <c r="AO69" s="50">
        <f t="shared" si="27"/>
        <v>5513</v>
      </c>
      <c r="AP69" s="50">
        <f t="shared" si="27"/>
        <v>5568</v>
      </c>
      <c r="AQ69" s="50">
        <f t="shared" si="27"/>
        <v>5624</v>
      </c>
      <c r="AR69" s="50">
        <f t="shared" si="27"/>
        <v>5680</v>
      </c>
      <c r="AS69" s="50">
        <f t="shared" si="27"/>
        <v>5737</v>
      </c>
      <c r="AT69" s="50">
        <f t="shared" si="27"/>
        <v>5794</v>
      </c>
      <c r="AU69" s="50">
        <f t="shared" si="27"/>
        <v>5852</v>
      </c>
      <c r="AV69" s="16"/>
    </row>
    <row r="70" spans="2:48">
      <c r="D70" s="1" t="s">
        <v>78</v>
      </c>
      <c r="E70" s="29"/>
      <c r="F70" s="4" t="s">
        <v>149</v>
      </c>
      <c r="H70" s="17"/>
      <c r="I70" s="50">
        <f t="shared" si="26"/>
        <v>8871</v>
      </c>
      <c r="J70" s="50">
        <f t="shared" si="26"/>
        <v>8960</v>
      </c>
      <c r="K70" s="50">
        <f t="shared" ref="K70:AU70" si="28">ROUND(K60/$E$65,0)</f>
        <v>9049</v>
      </c>
      <c r="L70" s="50">
        <f t="shared" si="28"/>
        <v>9140</v>
      </c>
      <c r="M70" s="50">
        <f t="shared" si="28"/>
        <v>9231</v>
      </c>
      <c r="N70" s="50">
        <f t="shared" si="28"/>
        <v>9324</v>
      </c>
      <c r="O70" s="50">
        <f t="shared" si="28"/>
        <v>9417</v>
      </c>
      <c r="P70" s="50">
        <f t="shared" si="28"/>
        <v>9511</v>
      </c>
      <c r="Q70" s="50">
        <f t="shared" si="28"/>
        <v>9606</v>
      </c>
      <c r="R70" s="50">
        <f t="shared" si="28"/>
        <v>9702</v>
      </c>
      <c r="S70" s="50">
        <f t="shared" si="28"/>
        <v>9799</v>
      </c>
      <c r="T70" s="50">
        <f t="shared" si="28"/>
        <v>9897</v>
      </c>
      <c r="U70" s="50">
        <f t="shared" si="28"/>
        <v>9996</v>
      </c>
      <c r="V70" s="50">
        <f t="shared" si="28"/>
        <v>10096</v>
      </c>
      <c r="W70" s="50">
        <f t="shared" si="28"/>
        <v>10197</v>
      </c>
      <c r="X70" s="50">
        <f t="shared" si="28"/>
        <v>10299</v>
      </c>
      <c r="Y70" s="50">
        <f t="shared" si="28"/>
        <v>10402</v>
      </c>
      <c r="Z70" s="50">
        <f t="shared" si="28"/>
        <v>10506</v>
      </c>
      <c r="AA70" s="50">
        <f t="shared" si="28"/>
        <v>10611</v>
      </c>
      <c r="AB70" s="50">
        <f t="shared" si="28"/>
        <v>10717</v>
      </c>
      <c r="AC70" s="50">
        <f t="shared" si="28"/>
        <v>10824</v>
      </c>
      <c r="AD70" s="50">
        <f t="shared" si="28"/>
        <v>10933</v>
      </c>
      <c r="AE70" s="50">
        <f t="shared" si="28"/>
        <v>11042</v>
      </c>
      <c r="AF70" s="50">
        <f t="shared" si="28"/>
        <v>11152</v>
      </c>
      <c r="AG70" s="50">
        <f t="shared" si="28"/>
        <v>11264</v>
      </c>
      <c r="AH70" s="50">
        <f t="shared" si="28"/>
        <v>11377</v>
      </c>
      <c r="AI70" s="50">
        <f t="shared" si="28"/>
        <v>11490</v>
      </c>
      <c r="AJ70" s="50">
        <f t="shared" si="28"/>
        <v>11605</v>
      </c>
      <c r="AK70" s="50">
        <f t="shared" si="28"/>
        <v>11721</v>
      </c>
      <c r="AL70" s="50">
        <f t="shared" si="28"/>
        <v>11838</v>
      </c>
      <c r="AM70" s="50">
        <f t="shared" si="28"/>
        <v>11957</v>
      </c>
      <c r="AN70" s="50">
        <f t="shared" si="28"/>
        <v>12076</v>
      </c>
      <c r="AO70" s="50">
        <f t="shared" si="28"/>
        <v>12197</v>
      </c>
      <c r="AP70" s="50">
        <f t="shared" si="28"/>
        <v>12319</v>
      </c>
      <c r="AQ70" s="50">
        <f t="shared" si="28"/>
        <v>12442</v>
      </c>
      <c r="AR70" s="50">
        <f t="shared" si="28"/>
        <v>12567</v>
      </c>
      <c r="AS70" s="50">
        <f t="shared" si="28"/>
        <v>12692</v>
      </c>
      <c r="AT70" s="50">
        <f t="shared" si="28"/>
        <v>12819</v>
      </c>
      <c r="AU70" s="50">
        <f t="shared" si="28"/>
        <v>12948</v>
      </c>
      <c r="AV70" s="16"/>
    </row>
    <row r="71" spans="2:48">
      <c r="D71" s="1" t="s">
        <v>80</v>
      </c>
      <c r="E71" s="29"/>
      <c r="F71" s="4" t="s">
        <v>149</v>
      </c>
      <c r="H71" s="17"/>
      <c r="I71" s="50">
        <f t="shared" si="26"/>
        <v>10721</v>
      </c>
      <c r="J71" s="50">
        <f t="shared" si="26"/>
        <v>10829</v>
      </c>
      <c r="K71" s="50">
        <f t="shared" ref="K71:AU71" si="29">ROUND(K61/$E$65,0)</f>
        <v>10937</v>
      </c>
      <c r="L71" s="50">
        <f t="shared" si="29"/>
        <v>11046</v>
      </c>
      <c r="M71" s="50">
        <f t="shared" si="29"/>
        <v>11157</v>
      </c>
      <c r="N71" s="50">
        <f t="shared" si="29"/>
        <v>11268</v>
      </c>
      <c r="O71" s="50">
        <f t="shared" si="29"/>
        <v>11381</v>
      </c>
      <c r="P71" s="50">
        <f t="shared" si="29"/>
        <v>11495</v>
      </c>
      <c r="Q71" s="50">
        <f t="shared" si="29"/>
        <v>11610</v>
      </c>
      <c r="R71" s="50">
        <f t="shared" si="29"/>
        <v>11726</v>
      </c>
      <c r="S71" s="50">
        <f t="shared" si="29"/>
        <v>11843</v>
      </c>
      <c r="T71" s="50">
        <f t="shared" si="29"/>
        <v>11962</v>
      </c>
      <c r="U71" s="50">
        <f t="shared" si="29"/>
        <v>12081</v>
      </c>
      <c r="V71" s="50">
        <f t="shared" si="29"/>
        <v>12202</v>
      </c>
      <c r="W71" s="50">
        <f t="shared" si="29"/>
        <v>12324</v>
      </c>
      <c r="X71" s="50">
        <f t="shared" si="29"/>
        <v>12447</v>
      </c>
      <c r="Y71" s="50">
        <f t="shared" si="29"/>
        <v>12572</v>
      </c>
      <c r="Z71" s="50">
        <f t="shared" si="29"/>
        <v>12697</v>
      </c>
      <c r="AA71" s="50">
        <f t="shared" si="29"/>
        <v>12824</v>
      </c>
      <c r="AB71" s="50">
        <f t="shared" si="29"/>
        <v>12953</v>
      </c>
      <c r="AC71" s="50">
        <f t="shared" si="29"/>
        <v>13082</v>
      </c>
      <c r="AD71" s="50">
        <f t="shared" si="29"/>
        <v>13213</v>
      </c>
      <c r="AE71" s="50">
        <f t="shared" si="29"/>
        <v>13345</v>
      </c>
      <c r="AF71" s="50">
        <f t="shared" si="29"/>
        <v>13479</v>
      </c>
      <c r="AG71" s="50">
        <f t="shared" si="29"/>
        <v>13613</v>
      </c>
      <c r="AH71" s="50">
        <f t="shared" si="29"/>
        <v>13749</v>
      </c>
      <c r="AI71" s="50">
        <f t="shared" si="29"/>
        <v>13887</v>
      </c>
      <c r="AJ71" s="50">
        <f t="shared" si="29"/>
        <v>14026</v>
      </c>
      <c r="AK71" s="50">
        <f t="shared" si="29"/>
        <v>14166</v>
      </c>
      <c r="AL71" s="50">
        <f t="shared" si="29"/>
        <v>14308</v>
      </c>
      <c r="AM71" s="50">
        <f t="shared" si="29"/>
        <v>14451</v>
      </c>
      <c r="AN71" s="50">
        <f t="shared" si="29"/>
        <v>14595</v>
      </c>
      <c r="AO71" s="50">
        <f t="shared" si="29"/>
        <v>14741</v>
      </c>
      <c r="AP71" s="50">
        <f t="shared" si="29"/>
        <v>14889</v>
      </c>
      <c r="AQ71" s="50">
        <f t="shared" si="29"/>
        <v>15038</v>
      </c>
      <c r="AR71" s="50">
        <f t="shared" si="29"/>
        <v>15188</v>
      </c>
      <c r="AS71" s="50">
        <f t="shared" si="29"/>
        <v>15340</v>
      </c>
      <c r="AT71" s="50">
        <f t="shared" si="29"/>
        <v>15493</v>
      </c>
      <c r="AU71" s="50">
        <f t="shared" si="29"/>
        <v>15648</v>
      </c>
      <c r="AV71" s="16"/>
    </row>
    <row r="72" spans="2:48">
      <c r="D72" s="6" t="s">
        <v>135</v>
      </c>
      <c r="E72" s="29"/>
      <c r="F72" s="35" t="s">
        <v>149</v>
      </c>
      <c r="H72" s="17"/>
      <c r="I72" s="52">
        <f>SUM(I67:I71)</f>
        <v>28823</v>
      </c>
      <c r="J72" s="52">
        <f>SUM(J67:J71)</f>
        <v>29113</v>
      </c>
      <c r="K72" s="52">
        <f t="shared" ref="K72:AU72" si="30">SUM(K67:K71)</f>
        <v>29403</v>
      </c>
      <c r="L72" s="52">
        <f t="shared" si="30"/>
        <v>29698</v>
      </c>
      <c r="M72" s="52">
        <f t="shared" si="30"/>
        <v>29995</v>
      </c>
      <c r="N72" s="52">
        <f t="shared" si="30"/>
        <v>30295</v>
      </c>
      <c r="O72" s="52">
        <f t="shared" si="30"/>
        <v>30597</v>
      </c>
      <c r="P72" s="52">
        <f t="shared" si="30"/>
        <v>30904</v>
      </c>
      <c r="Q72" s="52">
        <f t="shared" si="30"/>
        <v>31213</v>
      </c>
      <c r="R72" s="52">
        <f t="shared" si="30"/>
        <v>31524</v>
      </c>
      <c r="S72" s="52">
        <f t="shared" si="30"/>
        <v>31839</v>
      </c>
      <c r="T72" s="52">
        <f t="shared" si="30"/>
        <v>32158</v>
      </c>
      <c r="U72" s="52">
        <f t="shared" si="30"/>
        <v>32479</v>
      </c>
      <c r="V72" s="52">
        <f t="shared" si="30"/>
        <v>32804</v>
      </c>
      <c r="W72" s="52">
        <f t="shared" si="30"/>
        <v>33133</v>
      </c>
      <c r="X72" s="52">
        <f t="shared" si="30"/>
        <v>33463</v>
      </c>
      <c r="Y72" s="52">
        <f t="shared" si="30"/>
        <v>33798</v>
      </c>
      <c r="Z72" s="52">
        <f t="shared" si="30"/>
        <v>34135</v>
      </c>
      <c r="AA72" s="52">
        <f t="shared" si="30"/>
        <v>34478</v>
      </c>
      <c r="AB72" s="52">
        <f t="shared" si="30"/>
        <v>34823</v>
      </c>
      <c r="AC72" s="52">
        <f t="shared" si="30"/>
        <v>35170</v>
      </c>
      <c r="AD72" s="52">
        <f t="shared" si="30"/>
        <v>35523</v>
      </c>
      <c r="AE72" s="52">
        <f t="shared" si="30"/>
        <v>35878</v>
      </c>
      <c r="AF72" s="52">
        <f t="shared" si="30"/>
        <v>36237</v>
      </c>
      <c r="AG72" s="52">
        <f t="shared" si="30"/>
        <v>36599</v>
      </c>
      <c r="AH72" s="52">
        <f t="shared" si="30"/>
        <v>36966</v>
      </c>
      <c r="AI72" s="52">
        <f t="shared" si="30"/>
        <v>37334</v>
      </c>
      <c r="AJ72" s="52">
        <f t="shared" si="30"/>
        <v>37708</v>
      </c>
      <c r="AK72" s="52">
        <f t="shared" si="30"/>
        <v>38085</v>
      </c>
      <c r="AL72" s="52">
        <f t="shared" si="30"/>
        <v>38466</v>
      </c>
      <c r="AM72" s="52">
        <f t="shared" si="30"/>
        <v>38851</v>
      </c>
      <c r="AN72" s="52">
        <f t="shared" si="30"/>
        <v>39238</v>
      </c>
      <c r="AO72" s="52">
        <f t="shared" si="30"/>
        <v>39631</v>
      </c>
      <c r="AP72" s="52">
        <f t="shared" si="30"/>
        <v>40028</v>
      </c>
      <c r="AQ72" s="52">
        <f t="shared" si="30"/>
        <v>40429</v>
      </c>
      <c r="AR72" s="52">
        <f t="shared" si="30"/>
        <v>40833</v>
      </c>
      <c r="AS72" s="52">
        <f t="shared" si="30"/>
        <v>41241</v>
      </c>
      <c r="AT72" s="52">
        <f t="shared" si="30"/>
        <v>41653</v>
      </c>
      <c r="AU72" s="52">
        <f t="shared" si="30"/>
        <v>42070</v>
      </c>
      <c r="AV72" s="16"/>
    </row>
    <row r="73" spans="2:48">
      <c r="D73" s="6"/>
      <c r="E73" s="53"/>
      <c r="F73" s="35"/>
      <c r="H73" s="17"/>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16"/>
    </row>
    <row r="74" spans="2:48">
      <c r="B74" s="7" t="s">
        <v>148</v>
      </c>
      <c r="D74" s="6"/>
      <c r="E74" s="53"/>
      <c r="F74" s="35"/>
      <c r="H74" s="17"/>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16"/>
    </row>
    <row r="75" spans="2:48">
      <c r="D75" s="1" t="str">
        <f>'Input C'!C59</f>
        <v>Annual fleet renewal</v>
      </c>
      <c r="E75" s="30">
        <f>'Input C'!D59</f>
        <v>0.1</v>
      </c>
      <c r="F75" s="4" t="str">
        <f>'Input C'!E59</f>
        <v>% of total</v>
      </c>
      <c r="H75" s="17"/>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16"/>
    </row>
    <row r="76" spans="2:48">
      <c r="D76" s="1" t="str">
        <f>'Input C'!C58</f>
        <v>Truck Lifecycle</v>
      </c>
      <c r="E76" s="4">
        <f>'Input C'!D58</f>
        <v>10</v>
      </c>
      <c r="F76" s="4" t="str">
        <f>'Input C'!E58</f>
        <v>years</v>
      </c>
      <c r="H76" s="17"/>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16"/>
    </row>
    <row r="77" spans="2:48">
      <c r="D77" s="6"/>
      <c r="E77" s="53"/>
      <c r="F77" s="35"/>
      <c r="H77" s="17"/>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16"/>
    </row>
    <row r="78" spans="2:48">
      <c r="D78" s="58" t="s">
        <v>73</v>
      </c>
      <c r="E78" s="57"/>
      <c r="F78" s="59" t="s">
        <v>150</v>
      </c>
      <c r="H78" s="17"/>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16"/>
    </row>
    <row r="79" spans="2:48">
      <c r="D79" s="6"/>
      <c r="E79" s="53"/>
      <c r="F79" s="35"/>
      <c r="H79" s="17"/>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16"/>
    </row>
    <row r="80" spans="2:48">
      <c r="D80" s="1" t="s">
        <v>159</v>
      </c>
      <c r="E80" s="1"/>
      <c r="F80" s="4" t="s">
        <v>169</v>
      </c>
      <c r="G80" s="1"/>
      <c r="H80" s="17"/>
      <c r="I80" s="63">
        <f>ROUND($E$75*$I$67,0)</f>
        <v>223</v>
      </c>
      <c r="J80" s="1">
        <f>I89</f>
        <v>226</v>
      </c>
      <c r="K80" s="1">
        <f t="shared" ref="K80:P80" si="31">J89</f>
        <v>223</v>
      </c>
      <c r="L80" s="1">
        <f t="shared" si="31"/>
        <v>223</v>
      </c>
      <c r="M80" s="1">
        <f t="shared" si="31"/>
        <v>223</v>
      </c>
      <c r="N80" s="1">
        <f t="shared" si="31"/>
        <v>223</v>
      </c>
      <c r="O80" s="1">
        <f t="shared" si="31"/>
        <v>223</v>
      </c>
      <c r="P80" s="1">
        <f t="shared" si="31"/>
        <v>223</v>
      </c>
      <c r="Q80" s="1">
        <f t="shared" ref="Q80:AC80" si="32">P89</f>
        <v>223</v>
      </c>
      <c r="R80" s="1">
        <f t="shared" si="32"/>
        <v>223</v>
      </c>
      <c r="S80" s="1">
        <f t="shared" si="32"/>
        <v>223</v>
      </c>
      <c r="T80" s="1">
        <f t="shared" si="32"/>
        <v>226</v>
      </c>
      <c r="U80" s="1">
        <f t="shared" si="32"/>
        <v>223</v>
      </c>
      <c r="V80" s="1">
        <f t="shared" si="32"/>
        <v>223</v>
      </c>
      <c r="W80" s="1">
        <f t="shared" si="32"/>
        <v>223</v>
      </c>
      <c r="X80" s="1">
        <f t="shared" si="32"/>
        <v>223</v>
      </c>
      <c r="Y80" s="1">
        <f t="shared" si="32"/>
        <v>223</v>
      </c>
      <c r="Z80" s="1">
        <f t="shared" si="32"/>
        <v>223</v>
      </c>
      <c r="AA80" s="1">
        <f t="shared" si="32"/>
        <v>223</v>
      </c>
      <c r="AB80" s="1">
        <f t="shared" si="32"/>
        <v>223</v>
      </c>
      <c r="AC80" s="1">
        <f t="shared" si="32"/>
        <v>223</v>
      </c>
      <c r="AD80" s="1">
        <f t="shared" ref="AD80:AU80" si="33">AC89</f>
        <v>226</v>
      </c>
      <c r="AE80" s="1">
        <f t="shared" si="33"/>
        <v>223</v>
      </c>
      <c r="AF80" s="1">
        <f t="shared" si="33"/>
        <v>223</v>
      </c>
      <c r="AG80" s="1">
        <f t="shared" si="33"/>
        <v>223</v>
      </c>
      <c r="AH80" s="1">
        <f t="shared" si="33"/>
        <v>223</v>
      </c>
      <c r="AI80" s="1">
        <f t="shared" si="33"/>
        <v>223</v>
      </c>
      <c r="AJ80" s="1">
        <f t="shared" si="33"/>
        <v>223</v>
      </c>
      <c r="AK80" s="1">
        <f t="shared" si="33"/>
        <v>223</v>
      </c>
      <c r="AL80" s="1">
        <f t="shared" si="33"/>
        <v>223</v>
      </c>
      <c r="AM80" s="1">
        <f t="shared" si="33"/>
        <v>223</v>
      </c>
      <c r="AN80" s="1">
        <f t="shared" si="33"/>
        <v>226</v>
      </c>
      <c r="AO80" s="1">
        <f t="shared" si="33"/>
        <v>223</v>
      </c>
      <c r="AP80" s="1">
        <f t="shared" si="33"/>
        <v>223</v>
      </c>
      <c r="AQ80" s="1">
        <f t="shared" si="33"/>
        <v>223</v>
      </c>
      <c r="AR80" s="1">
        <f t="shared" si="33"/>
        <v>223</v>
      </c>
      <c r="AS80" s="1">
        <f t="shared" si="33"/>
        <v>223</v>
      </c>
      <c r="AT80" s="1">
        <f t="shared" si="33"/>
        <v>223</v>
      </c>
      <c r="AU80" s="1">
        <f t="shared" si="33"/>
        <v>223</v>
      </c>
      <c r="AV80" s="16"/>
    </row>
    <row r="81" spans="4:48">
      <c r="D81" s="1" t="s">
        <v>160</v>
      </c>
      <c r="E81" s="1"/>
      <c r="F81" s="4" t="s">
        <v>169</v>
      </c>
      <c r="G81" s="1"/>
      <c r="H81" s="17"/>
      <c r="I81" s="63">
        <f t="shared" ref="I81:I88" si="34">ROUND($E$75*$I$67,0)</f>
        <v>223</v>
      </c>
      <c r="J81" s="1">
        <f>I80</f>
        <v>223</v>
      </c>
      <c r="K81" s="1">
        <f t="shared" ref="K81:AU89" si="35">J80</f>
        <v>226</v>
      </c>
      <c r="L81" s="1">
        <f t="shared" si="35"/>
        <v>223</v>
      </c>
      <c r="M81" s="1">
        <f t="shared" si="35"/>
        <v>223</v>
      </c>
      <c r="N81" s="1">
        <f t="shared" si="35"/>
        <v>223</v>
      </c>
      <c r="O81" s="1">
        <f t="shared" si="35"/>
        <v>223</v>
      </c>
      <c r="P81" s="1">
        <f t="shared" si="35"/>
        <v>223</v>
      </c>
      <c r="Q81" s="1">
        <f t="shared" si="35"/>
        <v>223</v>
      </c>
      <c r="R81" s="1">
        <f t="shared" si="35"/>
        <v>223</v>
      </c>
      <c r="S81" s="1">
        <f t="shared" si="35"/>
        <v>223</v>
      </c>
      <c r="T81" s="1">
        <f t="shared" si="35"/>
        <v>223</v>
      </c>
      <c r="U81" s="1">
        <f t="shared" si="35"/>
        <v>226</v>
      </c>
      <c r="V81" s="1">
        <f t="shared" si="35"/>
        <v>223</v>
      </c>
      <c r="W81" s="1">
        <f t="shared" si="35"/>
        <v>223</v>
      </c>
      <c r="X81" s="1">
        <f t="shared" si="35"/>
        <v>223</v>
      </c>
      <c r="Y81" s="1">
        <f t="shared" si="35"/>
        <v>223</v>
      </c>
      <c r="Z81" s="1">
        <f t="shared" si="35"/>
        <v>223</v>
      </c>
      <c r="AA81" s="1">
        <f t="shared" si="35"/>
        <v>223</v>
      </c>
      <c r="AB81" s="1">
        <f t="shared" si="35"/>
        <v>223</v>
      </c>
      <c r="AC81" s="1">
        <f t="shared" si="35"/>
        <v>223</v>
      </c>
      <c r="AD81" s="1">
        <f t="shared" si="35"/>
        <v>223</v>
      </c>
      <c r="AE81" s="1">
        <f t="shared" si="35"/>
        <v>226</v>
      </c>
      <c r="AF81" s="1">
        <f t="shared" si="35"/>
        <v>223</v>
      </c>
      <c r="AG81" s="1">
        <f t="shared" si="35"/>
        <v>223</v>
      </c>
      <c r="AH81" s="1">
        <f t="shared" si="35"/>
        <v>223</v>
      </c>
      <c r="AI81" s="1">
        <f t="shared" si="35"/>
        <v>223</v>
      </c>
      <c r="AJ81" s="1">
        <f t="shared" si="35"/>
        <v>223</v>
      </c>
      <c r="AK81" s="1">
        <f t="shared" si="35"/>
        <v>223</v>
      </c>
      <c r="AL81" s="1">
        <f t="shared" si="35"/>
        <v>223</v>
      </c>
      <c r="AM81" s="1">
        <f t="shared" si="35"/>
        <v>223</v>
      </c>
      <c r="AN81" s="1">
        <f t="shared" si="35"/>
        <v>223</v>
      </c>
      <c r="AO81" s="1">
        <f t="shared" si="35"/>
        <v>226</v>
      </c>
      <c r="AP81" s="1">
        <f t="shared" si="35"/>
        <v>223</v>
      </c>
      <c r="AQ81" s="1">
        <f t="shared" si="35"/>
        <v>223</v>
      </c>
      <c r="AR81" s="1">
        <f t="shared" si="35"/>
        <v>223</v>
      </c>
      <c r="AS81" s="1">
        <f t="shared" si="35"/>
        <v>223</v>
      </c>
      <c r="AT81" s="1">
        <f t="shared" si="35"/>
        <v>223</v>
      </c>
      <c r="AU81" s="1">
        <f t="shared" si="35"/>
        <v>223</v>
      </c>
      <c r="AV81" s="16"/>
    </row>
    <row r="82" spans="4:48">
      <c r="D82" s="1" t="s">
        <v>161</v>
      </c>
      <c r="E82" s="1"/>
      <c r="F82" s="4" t="s">
        <v>169</v>
      </c>
      <c r="G82" s="1"/>
      <c r="H82" s="17"/>
      <c r="I82" s="63">
        <f t="shared" si="34"/>
        <v>223</v>
      </c>
      <c r="J82" s="1">
        <f t="shared" ref="J82:Y89" si="36">I81</f>
        <v>223</v>
      </c>
      <c r="K82" s="1">
        <f t="shared" si="36"/>
        <v>223</v>
      </c>
      <c r="L82" s="1">
        <f t="shared" si="36"/>
        <v>226</v>
      </c>
      <c r="M82" s="1">
        <f t="shared" si="36"/>
        <v>223</v>
      </c>
      <c r="N82" s="1">
        <f t="shared" si="36"/>
        <v>223</v>
      </c>
      <c r="O82" s="1">
        <f t="shared" si="36"/>
        <v>223</v>
      </c>
      <c r="P82" s="1">
        <f t="shared" si="36"/>
        <v>223</v>
      </c>
      <c r="Q82" s="1">
        <f t="shared" si="36"/>
        <v>223</v>
      </c>
      <c r="R82" s="1">
        <f t="shared" si="36"/>
        <v>223</v>
      </c>
      <c r="S82" s="1">
        <f t="shared" si="36"/>
        <v>223</v>
      </c>
      <c r="T82" s="1">
        <f t="shared" si="36"/>
        <v>223</v>
      </c>
      <c r="U82" s="1">
        <f t="shared" si="36"/>
        <v>223</v>
      </c>
      <c r="V82" s="1">
        <f t="shared" si="36"/>
        <v>226</v>
      </c>
      <c r="W82" s="1">
        <f t="shared" si="36"/>
        <v>223</v>
      </c>
      <c r="X82" s="1">
        <f t="shared" si="36"/>
        <v>223</v>
      </c>
      <c r="Y82" s="1">
        <f t="shared" si="36"/>
        <v>223</v>
      </c>
      <c r="Z82" s="1">
        <f t="shared" si="35"/>
        <v>223</v>
      </c>
      <c r="AA82" s="1">
        <f t="shared" si="35"/>
        <v>223</v>
      </c>
      <c r="AB82" s="1">
        <f t="shared" si="35"/>
        <v>223</v>
      </c>
      <c r="AC82" s="1">
        <f t="shared" si="35"/>
        <v>223</v>
      </c>
      <c r="AD82" s="1">
        <f t="shared" si="35"/>
        <v>223</v>
      </c>
      <c r="AE82" s="1">
        <f t="shared" si="35"/>
        <v>223</v>
      </c>
      <c r="AF82" s="1">
        <f t="shared" si="35"/>
        <v>226</v>
      </c>
      <c r="AG82" s="1">
        <f t="shared" si="35"/>
        <v>223</v>
      </c>
      <c r="AH82" s="1">
        <f t="shared" si="35"/>
        <v>223</v>
      </c>
      <c r="AI82" s="1">
        <f t="shared" si="35"/>
        <v>223</v>
      </c>
      <c r="AJ82" s="1">
        <f t="shared" si="35"/>
        <v>223</v>
      </c>
      <c r="AK82" s="1">
        <f t="shared" si="35"/>
        <v>223</v>
      </c>
      <c r="AL82" s="1">
        <f t="shared" si="35"/>
        <v>223</v>
      </c>
      <c r="AM82" s="1">
        <f t="shared" si="35"/>
        <v>223</v>
      </c>
      <c r="AN82" s="1">
        <f t="shared" si="35"/>
        <v>223</v>
      </c>
      <c r="AO82" s="1">
        <f t="shared" si="35"/>
        <v>223</v>
      </c>
      <c r="AP82" s="1">
        <f t="shared" si="35"/>
        <v>226</v>
      </c>
      <c r="AQ82" s="1">
        <f t="shared" si="35"/>
        <v>223</v>
      </c>
      <c r="AR82" s="1">
        <f t="shared" si="35"/>
        <v>223</v>
      </c>
      <c r="AS82" s="1">
        <f t="shared" si="35"/>
        <v>223</v>
      </c>
      <c r="AT82" s="1">
        <f t="shared" si="35"/>
        <v>223</v>
      </c>
      <c r="AU82" s="1">
        <f t="shared" si="35"/>
        <v>223</v>
      </c>
      <c r="AV82" s="16"/>
    </row>
    <row r="83" spans="4:48">
      <c r="D83" s="1" t="s">
        <v>162</v>
      </c>
      <c r="E83" s="1"/>
      <c r="F83" s="4" t="s">
        <v>169</v>
      </c>
      <c r="G83" s="1"/>
      <c r="H83" s="17"/>
      <c r="I83" s="63">
        <f t="shared" si="34"/>
        <v>223</v>
      </c>
      <c r="J83" s="1">
        <f t="shared" si="36"/>
        <v>223</v>
      </c>
      <c r="K83" s="1">
        <f t="shared" si="36"/>
        <v>223</v>
      </c>
      <c r="L83" s="1">
        <f t="shared" si="36"/>
        <v>223</v>
      </c>
      <c r="M83" s="1">
        <f t="shared" si="36"/>
        <v>226</v>
      </c>
      <c r="N83" s="1">
        <f t="shared" si="36"/>
        <v>223</v>
      </c>
      <c r="O83" s="1">
        <f t="shared" si="36"/>
        <v>223</v>
      </c>
      <c r="P83" s="1">
        <f t="shared" si="36"/>
        <v>223</v>
      </c>
      <c r="Q83" s="1">
        <f t="shared" si="36"/>
        <v>223</v>
      </c>
      <c r="R83" s="1">
        <f t="shared" si="36"/>
        <v>223</v>
      </c>
      <c r="S83" s="1">
        <f t="shared" si="36"/>
        <v>223</v>
      </c>
      <c r="T83" s="1">
        <f t="shared" si="36"/>
        <v>223</v>
      </c>
      <c r="U83" s="1">
        <f t="shared" si="36"/>
        <v>223</v>
      </c>
      <c r="V83" s="1">
        <f t="shared" si="36"/>
        <v>223</v>
      </c>
      <c r="W83" s="1">
        <f t="shared" si="35"/>
        <v>226</v>
      </c>
      <c r="X83" s="1">
        <f t="shared" si="35"/>
        <v>223</v>
      </c>
      <c r="Y83" s="1">
        <f t="shared" si="35"/>
        <v>223</v>
      </c>
      <c r="Z83" s="1">
        <f t="shared" si="35"/>
        <v>223</v>
      </c>
      <c r="AA83" s="1">
        <f t="shared" si="35"/>
        <v>223</v>
      </c>
      <c r="AB83" s="1">
        <f t="shared" si="35"/>
        <v>223</v>
      </c>
      <c r="AC83" s="1">
        <f t="shared" si="35"/>
        <v>223</v>
      </c>
      <c r="AD83" s="1">
        <f t="shared" si="35"/>
        <v>223</v>
      </c>
      <c r="AE83" s="1">
        <f t="shared" si="35"/>
        <v>223</v>
      </c>
      <c r="AF83" s="1">
        <f t="shared" si="35"/>
        <v>223</v>
      </c>
      <c r="AG83" s="1">
        <f t="shared" si="35"/>
        <v>226</v>
      </c>
      <c r="AH83" s="1">
        <f t="shared" si="35"/>
        <v>223</v>
      </c>
      <c r="AI83" s="1">
        <f t="shared" si="35"/>
        <v>223</v>
      </c>
      <c r="AJ83" s="1">
        <f t="shared" si="35"/>
        <v>223</v>
      </c>
      <c r="AK83" s="1">
        <f t="shared" si="35"/>
        <v>223</v>
      </c>
      <c r="AL83" s="1">
        <f t="shared" si="35"/>
        <v>223</v>
      </c>
      <c r="AM83" s="1">
        <f t="shared" si="35"/>
        <v>223</v>
      </c>
      <c r="AN83" s="1">
        <f t="shared" si="35"/>
        <v>223</v>
      </c>
      <c r="AO83" s="1">
        <f t="shared" si="35"/>
        <v>223</v>
      </c>
      <c r="AP83" s="1">
        <f t="shared" si="35"/>
        <v>223</v>
      </c>
      <c r="AQ83" s="1">
        <f t="shared" si="35"/>
        <v>226</v>
      </c>
      <c r="AR83" s="1">
        <f t="shared" si="35"/>
        <v>223</v>
      </c>
      <c r="AS83" s="1">
        <f t="shared" si="35"/>
        <v>223</v>
      </c>
      <c r="AT83" s="1">
        <f t="shared" si="35"/>
        <v>223</v>
      </c>
      <c r="AU83" s="1">
        <f t="shared" si="35"/>
        <v>223</v>
      </c>
      <c r="AV83" s="16"/>
    </row>
    <row r="84" spans="4:48">
      <c r="D84" s="1" t="s">
        <v>163</v>
      </c>
      <c r="E84" s="1"/>
      <c r="F84" s="4" t="s">
        <v>169</v>
      </c>
      <c r="G84" s="1"/>
      <c r="H84" s="17"/>
      <c r="I84" s="63">
        <f t="shared" si="34"/>
        <v>223</v>
      </c>
      <c r="J84" s="1">
        <f t="shared" si="36"/>
        <v>223</v>
      </c>
      <c r="K84" s="1">
        <f t="shared" si="36"/>
        <v>223</v>
      </c>
      <c r="L84" s="1">
        <f t="shared" si="36"/>
        <v>223</v>
      </c>
      <c r="M84" s="1">
        <f t="shared" si="36"/>
        <v>223</v>
      </c>
      <c r="N84" s="1">
        <f t="shared" si="36"/>
        <v>226</v>
      </c>
      <c r="O84" s="1">
        <f t="shared" si="36"/>
        <v>223</v>
      </c>
      <c r="P84" s="1">
        <f t="shared" si="36"/>
        <v>223</v>
      </c>
      <c r="Q84" s="1">
        <f t="shared" si="36"/>
        <v>223</v>
      </c>
      <c r="R84" s="1">
        <f t="shared" si="36"/>
        <v>223</v>
      </c>
      <c r="S84" s="1">
        <f t="shared" si="36"/>
        <v>223</v>
      </c>
      <c r="T84" s="1">
        <f t="shared" si="36"/>
        <v>223</v>
      </c>
      <c r="U84" s="1">
        <f t="shared" si="36"/>
        <v>223</v>
      </c>
      <c r="V84" s="1">
        <f t="shared" si="36"/>
        <v>223</v>
      </c>
      <c r="W84" s="1">
        <f t="shared" si="35"/>
        <v>223</v>
      </c>
      <c r="X84" s="1">
        <f t="shared" si="35"/>
        <v>226</v>
      </c>
      <c r="Y84" s="1">
        <f t="shared" si="35"/>
        <v>223</v>
      </c>
      <c r="Z84" s="1">
        <f t="shared" si="35"/>
        <v>223</v>
      </c>
      <c r="AA84" s="1">
        <f t="shared" si="35"/>
        <v>223</v>
      </c>
      <c r="AB84" s="1">
        <f t="shared" si="35"/>
        <v>223</v>
      </c>
      <c r="AC84" s="1">
        <f t="shared" si="35"/>
        <v>223</v>
      </c>
      <c r="AD84" s="1">
        <f t="shared" si="35"/>
        <v>223</v>
      </c>
      <c r="AE84" s="1">
        <f t="shared" si="35"/>
        <v>223</v>
      </c>
      <c r="AF84" s="1">
        <f t="shared" si="35"/>
        <v>223</v>
      </c>
      <c r="AG84" s="1">
        <f t="shared" si="35"/>
        <v>223</v>
      </c>
      <c r="AH84" s="1">
        <f t="shared" si="35"/>
        <v>226</v>
      </c>
      <c r="AI84" s="1">
        <f t="shared" si="35"/>
        <v>223</v>
      </c>
      <c r="AJ84" s="1">
        <f t="shared" si="35"/>
        <v>223</v>
      </c>
      <c r="AK84" s="1">
        <f t="shared" si="35"/>
        <v>223</v>
      </c>
      <c r="AL84" s="1">
        <f t="shared" si="35"/>
        <v>223</v>
      </c>
      <c r="AM84" s="1">
        <f t="shared" si="35"/>
        <v>223</v>
      </c>
      <c r="AN84" s="1">
        <f t="shared" si="35"/>
        <v>223</v>
      </c>
      <c r="AO84" s="1">
        <f t="shared" si="35"/>
        <v>223</v>
      </c>
      <c r="AP84" s="1">
        <f t="shared" si="35"/>
        <v>223</v>
      </c>
      <c r="AQ84" s="1">
        <f t="shared" si="35"/>
        <v>223</v>
      </c>
      <c r="AR84" s="1">
        <f t="shared" si="35"/>
        <v>226</v>
      </c>
      <c r="AS84" s="1">
        <f t="shared" si="35"/>
        <v>223</v>
      </c>
      <c r="AT84" s="1">
        <f t="shared" si="35"/>
        <v>223</v>
      </c>
      <c r="AU84" s="1">
        <f t="shared" si="35"/>
        <v>223</v>
      </c>
      <c r="AV84" s="16"/>
    </row>
    <row r="85" spans="4:48">
      <c r="D85" s="1" t="s">
        <v>164</v>
      </c>
      <c r="E85" s="1"/>
      <c r="F85" s="4" t="s">
        <v>169</v>
      </c>
      <c r="G85" s="1"/>
      <c r="H85" s="17"/>
      <c r="I85" s="63">
        <f t="shared" si="34"/>
        <v>223</v>
      </c>
      <c r="J85" s="1">
        <f t="shared" si="36"/>
        <v>223</v>
      </c>
      <c r="K85" s="1">
        <f t="shared" si="36"/>
        <v>223</v>
      </c>
      <c r="L85" s="1">
        <f t="shared" si="36"/>
        <v>223</v>
      </c>
      <c r="M85" s="1">
        <f t="shared" si="36"/>
        <v>223</v>
      </c>
      <c r="N85" s="1">
        <f t="shared" si="36"/>
        <v>223</v>
      </c>
      <c r="O85" s="1">
        <f t="shared" si="36"/>
        <v>226</v>
      </c>
      <c r="P85" s="1">
        <f t="shared" si="36"/>
        <v>223</v>
      </c>
      <c r="Q85" s="1">
        <f t="shared" si="36"/>
        <v>223</v>
      </c>
      <c r="R85" s="1">
        <f t="shared" si="36"/>
        <v>223</v>
      </c>
      <c r="S85" s="1">
        <f t="shared" si="36"/>
        <v>223</v>
      </c>
      <c r="T85" s="1">
        <f t="shared" si="36"/>
        <v>223</v>
      </c>
      <c r="U85" s="1">
        <f t="shared" si="36"/>
        <v>223</v>
      </c>
      <c r="V85" s="1">
        <f t="shared" si="36"/>
        <v>223</v>
      </c>
      <c r="W85" s="1">
        <f t="shared" si="35"/>
        <v>223</v>
      </c>
      <c r="X85" s="1">
        <f t="shared" si="35"/>
        <v>223</v>
      </c>
      <c r="Y85" s="1">
        <f t="shared" si="35"/>
        <v>226</v>
      </c>
      <c r="Z85" s="1">
        <f t="shared" si="35"/>
        <v>223</v>
      </c>
      <c r="AA85" s="1">
        <f t="shared" si="35"/>
        <v>223</v>
      </c>
      <c r="AB85" s="1">
        <f t="shared" si="35"/>
        <v>223</v>
      </c>
      <c r="AC85" s="1">
        <f t="shared" si="35"/>
        <v>223</v>
      </c>
      <c r="AD85" s="1">
        <f t="shared" si="35"/>
        <v>223</v>
      </c>
      <c r="AE85" s="1">
        <f t="shared" si="35"/>
        <v>223</v>
      </c>
      <c r="AF85" s="1">
        <f t="shared" si="35"/>
        <v>223</v>
      </c>
      <c r="AG85" s="1">
        <f t="shared" si="35"/>
        <v>223</v>
      </c>
      <c r="AH85" s="1">
        <f t="shared" si="35"/>
        <v>223</v>
      </c>
      <c r="AI85" s="1">
        <f t="shared" si="35"/>
        <v>226</v>
      </c>
      <c r="AJ85" s="1">
        <f t="shared" si="35"/>
        <v>223</v>
      </c>
      <c r="AK85" s="1">
        <f t="shared" si="35"/>
        <v>223</v>
      </c>
      <c r="AL85" s="1">
        <f t="shared" si="35"/>
        <v>223</v>
      </c>
      <c r="AM85" s="1">
        <f t="shared" si="35"/>
        <v>223</v>
      </c>
      <c r="AN85" s="1">
        <f t="shared" si="35"/>
        <v>223</v>
      </c>
      <c r="AO85" s="1">
        <f t="shared" si="35"/>
        <v>223</v>
      </c>
      <c r="AP85" s="1">
        <f t="shared" si="35"/>
        <v>223</v>
      </c>
      <c r="AQ85" s="1">
        <f t="shared" si="35"/>
        <v>223</v>
      </c>
      <c r="AR85" s="1">
        <f t="shared" si="35"/>
        <v>223</v>
      </c>
      <c r="AS85" s="1">
        <f t="shared" si="35"/>
        <v>226</v>
      </c>
      <c r="AT85" s="1">
        <f t="shared" si="35"/>
        <v>223</v>
      </c>
      <c r="AU85" s="1">
        <f t="shared" si="35"/>
        <v>223</v>
      </c>
      <c r="AV85" s="16"/>
    </row>
    <row r="86" spans="4:48">
      <c r="D86" s="1" t="s">
        <v>165</v>
      </c>
      <c r="E86" s="1"/>
      <c r="F86" s="4" t="s">
        <v>169</v>
      </c>
      <c r="G86" s="1"/>
      <c r="H86" s="17"/>
      <c r="I86" s="63">
        <f t="shared" si="34"/>
        <v>223</v>
      </c>
      <c r="J86" s="1">
        <f t="shared" si="36"/>
        <v>223</v>
      </c>
      <c r="K86" s="1">
        <f t="shared" si="36"/>
        <v>223</v>
      </c>
      <c r="L86" s="1">
        <f t="shared" si="36"/>
        <v>223</v>
      </c>
      <c r="M86" s="1">
        <f t="shared" si="36"/>
        <v>223</v>
      </c>
      <c r="N86" s="1">
        <f t="shared" si="36"/>
        <v>223</v>
      </c>
      <c r="O86" s="1">
        <f t="shared" si="36"/>
        <v>223</v>
      </c>
      <c r="P86" s="1">
        <f t="shared" si="36"/>
        <v>226</v>
      </c>
      <c r="Q86" s="1">
        <f t="shared" si="36"/>
        <v>223</v>
      </c>
      <c r="R86" s="1">
        <f t="shared" si="36"/>
        <v>223</v>
      </c>
      <c r="S86" s="1">
        <f t="shared" si="36"/>
        <v>223</v>
      </c>
      <c r="T86" s="1">
        <f t="shared" si="36"/>
        <v>223</v>
      </c>
      <c r="U86" s="1">
        <f t="shared" si="36"/>
        <v>223</v>
      </c>
      <c r="V86" s="1">
        <f t="shared" si="36"/>
        <v>223</v>
      </c>
      <c r="W86" s="1">
        <f t="shared" si="35"/>
        <v>223</v>
      </c>
      <c r="X86" s="1">
        <f t="shared" si="35"/>
        <v>223</v>
      </c>
      <c r="Y86" s="1">
        <f t="shared" si="35"/>
        <v>223</v>
      </c>
      <c r="Z86" s="1">
        <f t="shared" si="35"/>
        <v>226</v>
      </c>
      <c r="AA86" s="1">
        <f t="shared" si="35"/>
        <v>223</v>
      </c>
      <c r="AB86" s="1">
        <f t="shared" si="35"/>
        <v>223</v>
      </c>
      <c r="AC86" s="1">
        <f t="shared" si="35"/>
        <v>223</v>
      </c>
      <c r="AD86" s="1">
        <f t="shared" si="35"/>
        <v>223</v>
      </c>
      <c r="AE86" s="1">
        <f t="shared" si="35"/>
        <v>223</v>
      </c>
      <c r="AF86" s="1">
        <f t="shared" si="35"/>
        <v>223</v>
      </c>
      <c r="AG86" s="1">
        <f t="shared" si="35"/>
        <v>223</v>
      </c>
      <c r="AH86" s="1">
        <f t="shared" si="35"/>
        <v>223</v>
      </c>
      <c r="AI86" s="1">
        <f t="shared" si="35"/>
        <v>223</v>
      </c>
      <c r="AJ86" s="1">
        <f t="shared" si="35"/>
        <v>226</v>
      </c>
      <c r="AK86" s="1">
        <f t="shared" si="35"/>
        <v>223</v>
      </c>
      <c r="AL86" s="1">
        <f t="shared" si="35"/>
        <v>223</v>
      </c>
      <c r="AM86" s="1">
        <f t="shared" si="35"/>
        <v>223</v>
      </c>
      <c r="AN86" s="1">
        <f t="shared" si="35"/>
        <v>223</v>
      </c>
      <c r="AO86" s="1">
        <f t="shared" si="35"/>
        <v>223</v>
      </c>
      <c r="AP86" s="1">
        <f t="shared" si="35"/>
        <v>223</v>
      </c>
      <c r="AQ86" s="1">
        <f t="shared" si="35"/>
        <v>223</v>
      </c>
      <c r="AR86" s="1">
        <f t="shared" si="35"/>
        <v>223</v>
      </c>
      <c r="AS86" s="1">
        <f t="shared" si="35"/>
        <v>223</v>
      </c>
      <c r="AT86" s="1">
        <f t="shared" si="35"/>
        <v>226</v>
      </c>
      <c r="AU86" s="1">
        <f t="shared" si="35"/>
        <v>223</v>
      </c>
      <c r="AV86" s="16"/>
    </row>
    <row r="87" spans="4:48">
      <c r="D87" s="1" t="s">
        <v>166</v>
      </c>
      <c r="E87" s="1"/>
      <c r="F87" s="4" t="s">
        <v>169</v>
      </c>
      <c r="G87" s="1"/>
      <c r="H87" s="17"/>
      <c r="I87" s="63">
        <f t="shared" si="34"/>
        <v>223</v>
      </c>
      <c r="J87" s="1">
        <f t="shared" si="36"/>
        <v>223</v>
      </c>
      <c r="K87" s="1">
        <f t="shared" si="36"/>
        <v>223</v>
      </c>
      <c r="L87" s="1">
        <f t="shared" si="36"/>
        <v>223</v>
      </c>
      <c r="M87" s="1">
        <f t="shared" si="36"/>
        <v>223</v>
      </c>
      <c r="N87" s="1">
        <f t="shared" si="36"/>
        <v>223</v>
      </c>
      <c r="O87" s="1">
        <f t="shared" si="36"/>
        <v>223</v>
      </c>
      <c r="P87" s="1">
        <f t="shared" si="36"/>
        <v>223</v>
      </c>
      <c r="Q87" s="1">
        <f t="shared" si="36"/>
        <v>226</v>
      </c>
      <c r="R87" s="1">
        <f t="shared" si="36"/>
        <v>223</v>
      </c>
      <c r="S87" s="1">
        <f t="shared" si="36"/>
        <v>223</v>
      </c>
      <c r="T87" s="1">
        <f t="shared" si="36"/>
        <v>223</v>
      </c>
      <c r="U87" s="1">
        <f t="shared" si="36"/>
        <v>223</v>
      </c>
      <c r="V87" s="1">
        <f t="shared" si="36"/>
        <v>223</v>
      </c>
      <c r="W87" s="1">
        <f t="shared" si="35"/>
        <v>223</v>
      </c>
      <c r="X87" s="1">
        <f t="shared" si="35"/>
        <v>223</v>
      </c>
      <c r="Y87" s="1">
        <f t="shared" si="35"/>
        <v>223</v>
      </c>
      <c r="Z87" s="1">
        <f t="shared" si="35"/>
        <v>223</v>
      </c>
      <c r="AA87" s="1">
        <f t="shared" si="35"/>
        <v>226</v>
      </c>
      <c r="AB87" s="1">
        <f t="shared" si="35"/>
        <v>223</v>
      </c>
      <c r="AC87" s="1">
        <f t="shared" si="35"/>
        <v>223</v>
      </c>
      <c r="AD87" s="1">
        <f t="shared" si="35"/>
        <v>223</v>
      </c>
      <c r="AE87" s="1">
        <f t="shared" si="35"/>
        <v>223</v>
      </c>
      <c r="AF87" s="1">
        <f t="shared" si="35"/>
        <v>223</v>
      </c>
      <c r="AG87" s="1">
        <f t="shared" si="35"/>
        <v>223</v>
      </c>
      <c r="AH87" s="1">
        <f t="shared" si="35"/>
        <v>223</v>
      </c>
      <c r="AI87" s="1">
        <f t="shared" si="35"/>
        <v>223</v>
      </c>
      <c r="AJ87" s="1">
        <f t="shared" si="35"/>
        <v>223</v>
      </c>
      <c r="AK87" s="1">
        <f t="shared" si="35"/>
        <v>226</v>
      </c>
      <c r="AL87" s="1">
        <f t="shared" si="35"/>
        <v>223</v>
      </c>
      <c r="AM87" s="1">
        <f t="shared" si="35"/>
        <v>223</v>
      </c>
      <c r="AN87" s="1">
        <f t="shared" si="35"/>
        <v>223</v>
      </c>
      <c r="AO87" s="1">
        <f t="shared" si="35"/>
        <v>223</v>
      </c>
      <c r="AP87" s="1">
        <f t="shared" si="35"/>
        <v>223</v>
      </c>
      <c r="AQ87" s="1">
        <f t="shared" si="35"/>
        <v>223</v>
      </c>
      <c r="AR87" s="1">
        <f t="shared" si="35"/>
        <v>223</v>
      </c>
      <c r="AS87" s="1">
        <f t="shared" si="35"/>
        <v>223</v>
      </c>
      <c r="AT87" s="1">
        <f t="shared" si="35"/>
        <v>223</v>
      </c>
      <c r="AU87" s="1">
        <f t="shared" si="35"/>
        <v>226</v>
      </c>
      <c r="AV87" s="16"/>
    </row>
    <row r="88" spans="4:48">
      <c r="D88" s="1" t="s">
        <v>167</v>
      </c>
      <c r="E88" s="1"/>
      <c r="F88" s="4" t="s">
        <v>169</v>
      </c>
      <c r="G88" s="1"/>
      <c r="H88" s="17"/>
      <c r="I88" s="63">
        <f t="shared" si="34"/>
        <v>223</v>
      </c>
      <c r="J88" s="1">
        <f t="shared" si="36"/>
        <v>223</v>
      </c>
      <c r="K88" s="1">
        <f t="shared" si="36"/>
        <v>223</v>
      </c>
      <c r="L88" s="1">
        <f t="shared" si="36"/>
        <v>223</v>
      </c>
      <c r="M88" s="1">
        <f t="shared" si="36"/>
        <v>223</v>
      </c>
      <c r="N88" s="1">
        <f t="shared" si="36"/>
        <v>223</v>
      </c>
      <c r="O88" s="1">
        <f t="shared" si="36"/>
        <v>223</v>
      </c>
      <c r="P88" s="1">
        <f t="shared" si="36"/>
        <v>223</v>
      </c>
      <c r="Q88" s="1">
        <f t="shared" si="36"/>
        <v>223</v>
      </c>
      <c r="R88" s="1">
        <f t="shared" si="36"/>
        <v>226</v>
      </c>
      <c r="S88" s="1">
        <f t="shared" si="36"/>
        <v>223</v>
      </c>
      <c r="T88" s="1">
        <f t="shared" si="36"/>
        <v>223</v>
      </c>
      <c r="U88" s="1">
        <f t="shared" si="36"/>
        <v>223</v>
      </c>
      <c r="V88" s="1">
        <f t="shared" si="36"/>
        <v>223</v>
      </c>
      <c r="W88" s="1">
        <f t="shared" si="35"/>
        <v>223</v>
      </c>
      <c r="X88" s="1">
        <f t="shared" si="35"/>
        <v>223</v>
      </c>
      <c r="Y88" s="1">
        <f t="shared" si="35"/>
        <v>223</v>
      </c>
      <c r="Z88" s="1">
        <f t="shared" si="35"/>
        <v>223</v>
      </c>
      <c r="AA88" s="1">
        <f t="shared" si="35"/>
        <v>223</v>
      </c>
      <c r="AB88" s="1">
        <f t="shared" si="35"/>
        <v>226</v>
      </c>
      <c r="AC88" s="1">
        <f t="shared" si="35"/>
        <v>223</v>
      </c>
      <c r="AD88" s="1">
        <f t="shared" si="35"/>
        <v>223</v>
      </c>
      <c r="AE88" s="1">
        <f t="shared" si="35"/>
        <v>223</v>
      </c>
      <c r="AF88" s="1">
        <f t="shared" si="35"/>
        <v>223</v>
      </c>
      <c r="AG88" s="1">
        <f t="shared" si="35"/>
        <v>223</v>
      </c>
      <c r="AH88" s="1">
        <f t="shared" si="35"/>
        <v>223</v>
      </c>
      <c r="AI88" s="1">
        <f t="shared" si="35"/>
        <v>223</v>
      </c>
      <c r="AJ88" s="1">
        <f t="shared" si="35"/>
        <v>223</v>
      </c>
      <c r="AK88" s="1">
        <f t="shared" si="35"/>
        <v>223</v>
      </c>
      <c r="AL88" s="1">
        <f t="shared" si="35"/>
        <v>226</v>
      </c>
      <c r="AM88" s="1">
        <f t="shared" si="35"/>
        <v>223</v>
      </c>
      <c r="AN88" s="1">
        <f t="shared" si="35"/>
        <v>223</v>
      </c>
      <c r="AO88" s="1">
        <f t="shared" si="35"/>
        <v>223</v>
      </c>
      <c r="AP88" s="1">
        <f t="shared" si="35"/>
        <v>223</v>
      </c>
      <c r="AQ88" s="1">
        <f t="shared" si="35"/>
        <v>223</v>
      </c>
      <c r="AR88" s="1">
        <f t="shared" si="35"/>
        <v>223</v>
      </c>
      <c r="AS88" s="1">
        <f t="shared" si="35"/>
        <v>223</v>
      </c>
      <c r="AT88" s="1">
        <f t="shared" si="35"/>
        <v>223</v>
      </c>
      <c r="AU88" s="1">
        <f t="shared" si="35"/>
        <v>223</v>
      </c>
      <c r="AV88" s="16"/>
    </row>
    <row r="89" spans="4:48">
      <c r="D89" s="1" t="s">
        <v>168</v>
      </c>
      <c r="E89" s="1"/>
      <c r="F89" s="4" t="s">
        <v>169</v>
      </c>
      <c r="G89" s="1"/>
      <c r="H89" s="17"/>
      <c r="I89" s="64">
        <f>I67-SUM(I80:I88)</f>
        <v>226</v>
      </c>
      <c r="J89" s="1">
        <f t="shared" si="36"/>
        <v>223</v>
      </c>
      <c r="K89" s="1">
        <f t="shared" si="36"/>
        <v>223</v>
      </c>
      <c r="L89" s="1">
        <f t="shared" si="36"/>
        <v>223</v>
      </c>
      <c r="M89" s="1">
        <f t="shared" si="36"/>
        <v>223</v>
      </c>
      <c r="N89" s="1">
        <f t="shared" si="36"/>
        <v>223</v>
      </c>
      <c r="O89" s="1">
        <f t="shared" si="36"/>
        <v>223</v>
      </c>
      <c r="P89" s="1">
        <f t="shared" si="36"/>
        <v>223</v>
      </c>
      <c r="Q89" s="1">
        <f t="shared" si="36"/>
        <v>223</v>
      </c>
      <c r="R89" s="1">
        <f t="shared" si="36"/>
        <v>223</v>
      </c>
      <c r="S89" s="1">
        <f t="shared" si="36"/>
        <v>226</v>
      </c>
      <c r="T89" s="1">
        <f t="shared" si="36"/>
        <v>223</v>
      </c>
      <c r="U89" s="1">
        <f t="shared" si="36"/>
        <v>223</v>
      </c>
      <c r="V89" s="1">
        <f t="shared" si="36"/>
        <v>223</v>
      </c>
      <c r="W89" s="1">
        <f t="shared" si="35"/>
        <v>223</v>
      </c>
      <c r="X89" s="1">
        <f t="shared" si="35"/>
        <v>223</v>
      </c>
      <c r="Y89" s="1">
        <f t="shared" si="35"/>
        <v>223</v>
      </c>
      <c r="Z89" s="1">
        <f t="shared" si="35"/>
        <v>223</v>
      </c>
      <c r="AA89" s="1">
        <f t="shared" si="35"/>
        <v>223</v>
      </c>
      <c r="AB89" s="1">
        <f t="shared" si="35"/>
        <v>223</v>
      </c>
      <c r="AC89" s="1">
        <f t="shared" si="35"/>
        <v>226</v>
      </c>
      <c r="AD89" s="1">
        <f t="shared" si="35"/>
        <v>223</v>
      </c>
      <c r="AE89" s="1">
        <f t="shared" si="35"/>
        <v>223</v>
      </c>
      <c r="AF89" s="1">
        <f t="shared" si="35"/>
        <v>223</v>
      </c>
      <c r="AG89" s="1">
        <f t="shared" si="35"/>
        <v>223</v>
      </c>
      <c r="AH89" s="1">
        <f t="shared" si="35"/>
        <v>223</v>
      </c>
      <c r="AI89" s="1">
        <f t="shared" si="35"/>
        <v>223</v>
      </c>
      <c r="AJ89" s="1">
        <f t="shared" si="35"/>
        <v>223</v>
      </c>
      <c r="AK89" s="1">
        <f t="shared" si="35"/>
        <v>223</v>
      </c>
      <c r="AL89" s="1">
        <f t="shared" si="35"/>
        <v>223</v>
      </c>
      <c r="AM89" s="1">
        <f t="shared" si="35"/>
        <v>226</v>
      </c>
      <c r="AN89" s="1">
        <f t="shared" si="35"/>
        <v>223</v>
      </c>
      <c r="AO89" s="1">
        <f t="shared" si="35"/>
        <v>223</v>
      </c>
      <c r="AP89" s="1">
        <f t="shared" si="35"/>
        <v>223</v>
      </c>
      <c r="AQ89" s="1">
        <f t="shared" si="35"/>
        <v>223</v>
      </c>
      <c r="AR89" s="1">
        <f t="shared" si="35"/>
        <v>223</v>
      </c>
      <c r="AS89" s="1">
        <f t="shared" si="35"/>
        <v>223</v>
      </c>
      <c r="AT89" s="1">
        <f t="shared" si="35"/>
        <v>223</v>
      </c>
      <c r="AU89" s="1">
        <f t="shared" si="35"/>
        <v>223</v>
      </c>
      <c r="AV89" s="16"/>
    </row>
    <row r="90" spans="4:48">
      <c r="D90" s="1"/>
      <c r="E90" s="1"/>
      <c r="F90" s="1"/>
      <c r="G90" s="1"/>
      <c r="H90" s="17"/>
      <c r="I90" s="1"/>
      <c r="AV90" s="16"/>
    </row>
    <row r="91" spans="4:48">
      <c r="D91" s="1" t="s">
        <v>26</v>
      </c>
      <c r="E91" s="1"/>
      <c r="F91" s="4" t="s">
        <v>169</v>
      </c>
      <c r="G91" s="1"/>
      <c r="H91" s="17"/>
      <c r="I91" s="64">
        <f>SUM(I80:I89)</f>
        <v>2233</v>
      </c>
      <c r="J91" s="50">
        <f>SUM(J80:J89)</f>
        <v>2233</v>
      </c>
      <c r="K91" s="50">
        <f t="shared" ref="K91:P91" si="37">SUM(K80:K89)</f>
        <v>2233</v>
      </c>
      <c r="L91" s="50">
        <f t="shared" si="37"/>
        <v>2233</v>
      </c>
      <c r="M91" s="50">
        <f t="shared" si="37"/>
        <v>2233</v>
      </c>
      <c r="N91" s="50">
        <f t="shared" si="37"/>
        <v>2233</v>
      </c>
      <c r="O91" s="50">
        <f t="shared" si="37"/>
        <v>2233</v>
      </c>
      <c r="P91" s="50">
        <f t="shared" si="37"/>
        <v>2233</v>
      </c>
      <c r="Q91" s="50">
        <f t="shared" ref="Q91:AC91" si="38">SUM(Q80:Q89)</f>
        <v>2233</v>
      </c>
      <c r="R91" s="50">
        <f t="shared" si="38"/>
        <v>2233</v>
      </c>
      <c r="S91" s="50">
        <f t="shared" si="38"/>
        <v>2233</v>
      </c>
      <c r="T91" s="50">
        <f t="shared" si="38"/>
        <v>2233</v>
      </c>
      <c r="U91" s="50">
        <f t="shared" si="38"/>
        <v>2233</v>
      </c>
      <c r="V91" s="50">
        <f t="shared" si="38"/>
        <v>2233</v>
      </c>
      <c r="W91" s="50">
        <f t="shared" si="38"/>
        <v>2233</v>
      </c>
      <c r="X91" s="50">
        <f t="shared" si="38"/>
        <v>2233</v>
      </c>
      <c r="Y91" s="50">
        <f t="shared" si="38"/>
        <v>2233</v>
      </c>
      <c r="Z91" s="50">
        <f t="shared" si="38"/>
        <v>2233</v>
      </c>
      <c r="AA91" s="50">
        <f t="shared" si="38"/>
        <v>2233</v>
      </c>
      <c r="AB91" s="50">
        <f t="shared" si="38"/>
        <v>2233</v>
      </c>
      <c r="AC91" s="50">
        <f t="shared" si="38"/>
        <v>2233</v>
      </c>
      <c r="AD91" s="50">
        <f t="shared" ref="AD91:AU91" si="39">SUM(AD80:AD89)</f>
        <v>2233</v>
      </c>
      <c r="AE91" s="50">
        <f t="shared" si="39"/>
        <v>2233</v>
      </c>
      <c r="AF91" s="50">
        <f t="shared" si="39"/>
        <v>2233</v>
      </c>
      <c r="AG91" s="50">
        <f t="shared" si="39"/>
        <v>2233</v>
      </c>
      <c r="AH91" s="50">
        <f t="shared" si="39"/>
        <v>2233</v>
      </c>
      <c r="AI91" s="50">
        <f t="shared" si="39"/>
        <v>2233</v>
      </c>
      <c r="AJ91" s="50">
        <f t="shared" si="39"/>
        <v>2233</v>
      </c>
      <c r="AK91" s="50">
        <f t="shared" si="39"/>
        <v>2233</v>
      </c>
      <c r="AL91" s="50">
        <f t="shared" si="39"/>
        <v>2233</v>
      </c>
      <c r="AM91" s="50">
        <f t="shared" si="39"/>
        <v>2233</v>
      </c>
      <c r="AN91" s="50">
        <f t="shared" si="39"/>
        <v>2233</v>
      </c>
      <c r="AO91" s="50">
        <f t="shared" si="39"/>
        <v>2233</v>
      </c>
      <c r="AP91" s="50">
        <f t="shared" si="39"/>
        <v>2233</v>
      </c>
      <c r="AQ91" s="50">
        <f t="shared" si="39"/>
        <v>2233</v>
      </c>
      <c r="AR91" s="50">
        <f t="shared" si="39"/>
        <v>2233</v>
      </c>
      <c r="AS91" s="50">
        <f t="shared" si="39"/>
        <v>2233</v>
      </c>
      <c r="AT91" s="50">
        <f t="shared" si="39"/>
        <v>2233</v>
      </c>
      <c r="AU91" s="50">
        <f t="shared" si="39"/>
        <v>2233</v>
      </c>
      <c r="AV91" s="16"/>
    </row>
    <row r="92" spans="4:48">
      <c r="H92" s="17"/>
      <c r="I92" s="1"/>
      <c r="AV92" s="16"/>
    </row>
    <row r="93" spans="4:48">
      <c r="D93" s="1" t="s">
        <v>159</v>
      </c>
      <c r="F93" s="4" t="s">
        <v>169</v>
      </c>
      <c r="H93" s="17"/>
      <c r="I93" s="63">
        <v>0</v>
      </c>
      <c r="J93" s="50">
        <f>J67-I67+I102</f>
        <v>22</v>
      </c>
      <c r="K93" s="50">
        <f t="shared" ref="K93:P93" si="40">K67-J67+J102</f>
        <v>23</v>
      </c>
      <c r="L93" s="50">
        <f t="shared" si="40"/>
        <v>23</v>
      </c>
      <c r="M93" s="50">
        <f t="shared" si="40"/>
        <v>23</v>
      </c>
      <c r="N93" s="50">
        <f t="shared" si="40"/>
        <v>23</v>
      </c>
      <c r="O93" s="50">
        <f t="shared" si="40"/>
        <v>23</v>
      </c>
      <c r="P93" s="50">
        <f t="shared" si="40"/>
        <v>24</v>
      </c>
      <c r="Q93" s="50">
        <f t="shared" ref="Q93:AC93" si="41">Q67-P67+P102</f>
        <v>24</v>
      </c>
      <c r="R93" s="50">
        <f t="shared" si="41"/>
        <v>24</v>
      </c>
      <c r="S93" s="50">
        <f t="shared" si="41"/>
        <v>24</v>
      </c>
      <c r="T93" s="50">
        <f t="shared" si="41"/>
        <v>47</v>
      </c>
      <c r="U93" s="50">
        <f t="shared" si="41"/>
        <v>48</v>
      </c>
      <c r="V93" s="50">
        <f t="shared" si="41"/>
        <v>48</v>
      </c>
      <c r="W93" s="50">
        <f t="shared" si="41"/>
        <v>49</v>
      </c>
      <c r="X93" s="50">
        <f t="shared" si="41"/>
        <v>48</v>
      </c>
      <c r="Y93" s="50">
        <f t="shared" si="41"/>
        <v>49</v>
      </c>
      <c r="Z93" s="50">
        <f t="shared" si="41"/>
        <v>50</v>
      </c>
      <c r="AA93" s="50">
        <f t="shared" si="41"/>
        <v>51</v>
      </c>
      <c r="AB93" s="50">
        <f t="shared" si="41"/>
        <v>51</v>
      </c>
      <c r="AC93" s="50">
        <f t="shared" si="41"/>
        <v>51</v>
      </c>
      <c r="AD93" s="50">
        <f t="shared" ref="AD93:AU93" si="42">AD67-AC67+AC102</f>
        <v>74</v>
      </c>
      <c r="AE93" s="50">
        <f t="shared" si="42"/>
        <v>75</v>
      </c>
      <c r="AF93" s="50">
        <f t="shared" si="42"/>
        <v>76</v>
      </c>
      <c r="AG93" s="50">
        <f t="shared" si="42"/>
        <v>77</v>
      </c>
      <c r="AH93" s="50">
        <f t="shared" si="42"/>
        <v>77</v>
      </c>
      <c r="AI93" s="50">
        <f t="shared" si="42"/>
        <v>77</v>
      </c>
      <c r="AJ93" s="50">
        <f t="shared" si="42"/>
        <v>79</v>
      </c>
      <c r="AK93" s="50">
        <f t="shared" si="42"/>
        <v>80</v>
      </c>
      <c r="AL93" s="50">
        <f t="shared" si="42"/>
        <v>81</v>
      </c>
      <c r="AM93" s="50">
        <f t="shared" si="42"/>
        <v>81</v>
      </c>
      <c r="AN93" s="50">
        <f t="shared" si="42"/>
        <v>104</v>
      </c>
      <c r="AO93" s="50">
        <f t="shared" si="42"/>
        <v>105</v>
      </c>
      <c r="AP93" s="50">
        <f t="shared" si="42"/>
        <v>107</v>
      </c>
      <c r="AQ93" s="50">
        <f t="shared" si="42"/>
        <v>108</v>
      </c>
      <c r="AR93" s="50">
        <f t="shared" si="42"/>
        <v>108</v>
      </c>
      <c r="AS93" s="50">
        <f t="shared" si="42"/>
        <v>109</v>
      </c>
      <c r="AT93" s="50">
        <f t="shared" si="42"/>
        <v>111</v>
      </c>
      <c r="AU93" s="50">
        <f t="shared" si="42"/>
        <v>112</v>
      </c>
      <c r="AV93" s="16"/>
    </row>
    <row r="94" spans="4:48">
      <c r="D94" s="1" t="s">
        <v>160</v>
      </c>
      <c r="F94" s="4" t="s">
        <v>169</v>
      </c>
      <c r="H94" s="17"/>
      <c r="I94" s="63">
        <v>0</v>
      </c>
      <c r="J94" s="1">
        <f>I93</f>
        <v>0</v>
      </c>
      <c r="K94" s="1">
        <f t="shared" ref="K94:AU102" si="43">J93</f>
        <v>22</v>
      </c>
      <c r="L94" s="1">
        <f t="shared" si="43"/>
        <v>23</v>
      </c>
      <c r="M94" s="1">
        <f t="shared" si="43"/>
        <v>23</v>
      </c>
      <c r="N94" s="1">
        <f t="shared" si="43"/>
        <v>23</v>
      </c>
      <c r="O94" s="1">
        <f t="shared" si="43"/>
        <v>23</v>
      </c>
      <c r="P94" s="1">
        <f t="shared" si="43"/>
        <v>23</v>
      </c>
      <c r="Q94" s="1">
        <f t="shared" si="43"/>
        <v>24</v>
      </c>
      <c r="R94" s="1">
        <f t="shared" si="43"/>
        <v>24</v>
      </c>
      <c r="S94" s="1">
        <f t="shared" si="43"/>
        <v>24</v>
      </c>
      <c r="T94" s="1">
        <f t="shared" si="43"/>
        <v>24</v>
      </c>
      <c r="U94" s="1">
        <f t="shared" si="43"/>
        <v>47</v>
      </c>
      <c r="V94" s="1">
        <f t="shared" si="43"/>
        <v>48</v>
      </c>
      <c r="W94" s="1">
        <f t="shared" si="43"/>
        <v>48</v>
      </c>
      <c r="X94" s="1">
        <f t="shared" si="43"/>
        <v>49</v>
      </c>
      <c r="Y94" s="1">
        <f t="shared" si="43"/>
        <v>48</v>
      </c>
      <c r="Z94" s="1">
        <f t="shared" si="43"/>
        <v>49</v>
      </c>
      <c r="AA94" s="1">
        <f t="shared" si="43"/>
        <v>50</v>
      </c>
      <c r="AB94" s="1">
        <f t="shared" si="43"/>
        <v>51</v>
      </c>
      <c r="AC94" s="1">
        <f t="shared" si="43"/>
        <v>51</v>
      </c>
      <c r="AD94" s="1">
        <f t="shared" si="43"/>
        <v>51</v>
      </c>
      <c r="AE94" s="1">
        <f t="shared" si="43"/>
        <v>74</v>
      </c>
      <c r="AF94" s="1">
        <f t="shared" si="43"/>
        <v>75</v>
      </c>
      <c r="AG94" s="1">
        <f t="shared" si="43"/>
        <v>76</v>
      </c>
      <c r="AH94" s="1">
        <f t="shared" si="43"/>
        <v>77</v>
      </c>
      <c r="AI94" s="1">
        <f t="shared" si="43"/>
        <v>77</v>
      </c>
      <c r="AJ94" s="1">
        <f t="shared" si="43"/>
        <v>77</v>
      </c>
      <c r="AK94" s="1">
        <f t="shared" si="43"/>
        <v>79</v>
      </c>
      <c r="AL94" s="1">
        <f t="shared" si="43"/>
        <v>80</v>
      </c>
      <c r="AM94" s="1">
        <f t="shared" si="43"/>
        <v>81</v>
      </c>
      <c r="AN94" s="1">
        <f t="shared" si="43"/>
        <v>81</v>
      </c>
      <c r="AO94" s="1">
        <f t="shared" si="43"/>
        <v>104</v>
      </c>
      <c r="AP94" s="1">
        <f t="shared" si="43"/>
        <v>105</v>
      </c>
      <c r="AQ94" s="1">
        <f t="shared" si="43"/>
        <v>107</v>
      </c>
      <c r="AR94" s="1">
        <f t="shared" si="43"/>
        <v>108</v>
      </c>
      <c r="AS94" s="1">
        <f t="shared" si="43"/>
        <v>108</v>
      </c>
      <c r="AT94" s="1">
        <f t="shared" si="43"/>
        <v>109</v>
      </c>
      <c r="AU94" s="1">
        <f t="shared" si="43"/>
        <v>111</v>
      </c>
      <c r="AV94" s="16"/>
    </row>
    <row r="95" spans="4:48">
      <c r="D95" s="1" t="s">
        <v>161</v>
      </c>
      <c r="F95" s="4" t="s">
        <v>169</v>
      </c>
      <c r="H95" s="17"/>
      <c r="I95" s="63">
        <v>0</v>
      </c>
      <c r="J95" s="1">
        <f t="shared" ref="J95:Y102" si="44">I94</f>
        <v>0</v>
      </c>
      <c r="K95" s="1">
        <f t="shared" si="44"/>
        <v>0</v>
      </c>
      <c r="L95" s="1">
        <f t="shared" si="44"/>
        <v>22</v>
      </c>
      <c r="M95" s="1">
        <f t="shared" si="44"/>
        <v>23</v>
      </c>
      <c r="N95" s="1">
        <f t="shared" si="44"/>
        <v>23</v>
      </c>
      <c r="O95" s="1">
        <f t="shared" si="44"/>
        <v>23</v>
      </c>
      <c r="P95" s="1">
        <f t="shared" si="44"/>
        <v>23</v>
      </c>
      <c r="Q95" s="1">
        <f t="shared" si="44"/>
        <v>23</v>
      </c>
      <c r="R95" s="1">
        <f t="shared" si="44"/>
        <v>24</v>
      </c>
      <c r="S95" s="1">
        <f t="shared" si="44"/>
        <v>24</v>
      </c>
      <c r="T95" s="1">
        <f t="shared" si="44"/>
        <v>24</v>
      </c>
      <c r="U95" s="1">
        <f t="shared" si="44"/>
        <v>24</v>
      </c>
      <c r="V95" s="1">
        <f t="shared" si="44"/>
        <v>47</v>
      </c>
      <c r="W95" s="1">
        <f t="shared" si="44"/>
        <v>48</v>
      </c>
      <c r="X95" s="1">
        <f t="shared" si="44"/>
        <v>48</v>
      </c>
      <c r="Y95" s="1">
        <f t="shared" si="44"/>
        <v>49</v>
      </c>
      <c r="Z95" s="1">
        <f t="shared" si="43"/>
        <v>48</v>
      </c>
      <c r="AA95" s="1">
        <f t="shared" si="43"/>
        <v>49</v>
      </c>
      <c r="AB95" s="1">
        <f t="shared" si="43"/>
        <v>50</v>
      </c>
      <c r="AC95" s="1">
        <f t="shared" si="43"/>
        <v>51</v>
      </c>
      <c r="AD95" s="1">
        <f t="shared" si="43"/>
        <v>51</v>
      </c>
      <c r="AE95" s="1">
        <f t="shared" si="43"/>
        <v>51</v>
      </c>
      <c r="AF95" s="1">
        <f t="shared" si="43"/>
        <v>74</v>
      </c>
      <c r="AG95" s="1">
        <f t="shared" si="43"/>
        <v>75</v>
      </c>
      <c r="AH95" s="1">
        <f t="shared" si="43"/>
        <v>76</v>
      </c>
      <c r="AI95" s="1">
        <f t="shared" si="43"/>
        <v>77</v>
      </c>
      <c r="AJ95" s="1">
        <f t="shared" si="43"/>
        <v>77</v>
      </c>
      <c r="AK95" s="1">
        <f t="shared" si="43"/>
        <v>77</v>
      </c>
      <c r="AL95" s="1">
        <f t="shared" si="43"/>
        <v>79</v>
      </c>
      <c r="AM95" s="1">
        <f t="shared" si="43"/>
        <v>80</v>
      </c>
      <c r="AN95" s="1">
        <f t="shared" si="43"/>
        <v>81</v>
      </c>
      <c r="AO95" s="1">
        <f t="shared" si="43"/>
        <v>81</v>
      </c>
      <c r="AP95" s="1">
        <f t="shared" si="43"/>
        <v>104</v>
      </c>
      <c r="AQ95" s="1">
        <f t="shared" si="43"/>
        <v>105</v>
      </c>
      <c r="AR95" s="1">
        <f t="shared" si="43"/>
        <v>107</v>
      </c>
      <c r="AS95" s="1">
        <f t="shared" si="43"/>
        <v>108</v>
      </c>
      <c r="AT95" s="1">
        <f t="shared" si="43"/>
        <v>108</v>
      </c>
      <c r="AU95" s="1">
        <f t="shared" si="43"/>
        <v>109</v>
      </c>
      <c r="AV95" s="16"/>
    </row>
    <row r="96" spans="4:48">
      <c r="D96" s="1" t="s">
        <v>162</v>
      </c>
      <c r="F96" s="4" t="s">
        <v>169</v>
      </c>
      <c r="H96" s="17"/>
      <c r="I96" s="63">
        <v>0</v>
      </c>
      <c r="J96" s="1">
        <f t="shared" si="44"/>
        <v>0</v>
      </c>
      <c r="K96" s="1">
        <f t="shared" si="44"/>
        <v>0</v>
      </c>
      <c r="L96" s="1">
        <f t="shared" si="44"/>
        <v>0</v>
      </c>
      <c r="M96" s="1">
        <f t="shared" si="44"/>
        <v>22</v>
      </c>
      <c r="N96" s="1">
        <f t="shared" si="44"/>
        <v>23</v>
      </c>
      <c r="O96" s="1">
        <f t="shared" si="44"/>
        <v>23</v>
      </c>
      <c r="P96" s="1">
        <f t="shared" si="44"/>
        <v>23</v>
      </c>
      <c r="Q96" s="1">
        <f t="shared" si="44"/>
        <v>23</v>
      </c>
      <c r="R96" s="1">
        <f t="shared" si="44"/>
        <v>23</v>
      </c>
      <c r="S96" s="1">
        <f t="shared" si="44"/>
        <v>24</v>
      </c>
      <c r="T96" s="1">
        <f t="shared" si="44"/>
        <v>24</v>
      </c>
      <c r="U96" s="1">
        <f t="shared" si="44"/>
        <v>24</v>
      </c>
      <c r="V96" s="1">
        <f t="shared" si="44"/>
        <v>24</v>
      </c>
      <c r="W96" s="1">
        <f t="shared" si="43"/>
        <v>47</v>
      </c>
      <c r="X96" s="1">
        <f t="shared" si="43"/>
        <v>48</v>
      </c>
      <c r="Y96" s="1">
        <f t="shared" si="43"/>
        <v>48</v>
      </c>
      <c r="Z96" s="1">
        <f t="shared" si="43"/>
        <v>49</v>
      </c>
      <c r="AA96" s="1">
        <f t="shared" si="43"/>
        <v>48</v>
      </c>
      <c r="AB96" s="1">
        <f t="shared" si="43"/>
        <v>49</v>
      </c>
      <c r="AC96" s="1">
        <f t="shared" si="43"/>
        <v>50</v>
      </c>
      <c r="AD96" s="1">
        <f t="shared" si="43"/>
        <v>51</v>
      </c>
      <c r="AE96" s="1">
        <f t="shared" si="43"/>
        <v>51</v>
      </c>
      <c r="AF96" s="1">
        <f t="shared" si="43"/>
        <v>51</v>
      </c>
      <c r="AG96" s="1">
        <f t="shared" si="43"/>
        <v>74</v>
      </c>
      <c r="AH96" s="1">
        <f t="shared" si="43"/>
        <v>75</v>
      </c>
      <c r="AI96" s="1">
        <f t="shared" si="43"/>
        <v>76</v>
      </c>
      <c r="AJ96" s="1">
        <f t="shared" si="43"/>
        <v>77</v>
      </c>
      <c r="AK96" s="1">
        <f t="shared" si="43"/>
        <v>77</v>
      </c>
      <c r="AL96" s="1">
        <f t="shared" si="43"/>
        <v>77</v>
      </c>
      <c r="AM96" s="1">
        <f t="shared" si="43"/>
        <v>79</v>
      </c>
      <c r="AN96" s="1">
        <f t="shared" si="43"/>
        <v>80</v>
      </c>
      <c r="AO96" s="1">
        <f t="shared" si="43"/>
        <v>81</v>
      </c>
      <c r="AP96" s="1">
        <f t="shared" si="43"/>
        <v>81</v>
      </c>
      <c r="AQ96" s="1">
        <f t="shared" si="43"/>
        <v>104</v>
      </c>
      <c r="AR96" s="1">
        <f t="shared" si="43"/>
        <v>105</v>
      </c>
      <c r="AS96" s="1">
        <f t="shared" si="43"/>
        <v>107</v>
      </c>
      <c r="AT96" s="1">
        <f t="shared" si="43"/>
        <v>108</v>
      </c>
      <c r="AU96" s="1">
        <f t="shared" si="43"/>
        <v>108</v>
      </c>
      <c r="AV96" s="16"/>
    </row>
    <row r="97" spans="1:48">
      <c r="D97" s="1" t="s">
        <v>163</v>
      </c>
      <c r="F97" s="4" t="s">
        <v>169</v>
      </c>
      <c r="H97" s="17"/>
      <c r="I97" s="63">
        <v>0</v>
      </c>
      <c r="J97" s="1">
        <f t="shared" si="44"/>
        <v>0</v>
      </c>
      <c r="K97" s="1">
        <f t="shared" si="44"/>
        <v>0</v>
      </c>
      <c r="L97" s="1">
        <f t="shared" si="44"/>
        <v>0</v>
      </c>
      <c r="M97" s="1">
        <f t="shared" si="44"/>
        <v>0</v>
      </c>
      <c r="N97" s="1">
        <f t="shared" si="44"/>
        <v>22</v>
      </c>
      <c r="O97" s="1">
        <f t="shared" si="44"/>
        <v>23</v>
      </c>
      <c r="P97" s="1">
        <f t="shared" si="44"/>
        <v>23</v>
      </c>
      <c r="Q97" s="1">
        <f t="shared" si="44"/>
        <v>23</v>
      </c>
      <c r="R97" s="1">
        <f t="shared" si="44"/>
        <v>23</v>
      </c>
      <c r="S97" s="1">
        <f t="shared" si="44"/>
        <v>23</v>
      </c>
      <c r="T97" s="1">
        <f t="shared" si="44"/>
        <v>24</v>
      </c>
      <c r="U97" s="1">
        <f t="shared" si="44"/>
        <v>24</v>
      </c>
      <c r="V97" s="1">
        <f t="shared" si="44"/>
        <v>24</v>
      </c>
      <c r="W97" s="1">
        <f t="shared" si="43"/>
        <v>24</v>
      </c>
      <c r="X97" s="1">
        <f t="shared" si="43"/>
        <v>47</v>
      </c>
      <c r="Y97" s="1">
        <f t="shared" si="43"/>
        <v>48</v>
      </c>
      <c r="Z97" s="1">
        <f t="shared" si="43"/>
        <v>48</v>
      </c>
      <c r="AA97" s="1">
        <f t="shared" si="43"/>
        <v>49</v>
      </c>
      <c r="AB97" s="1">
        <f t="shared" si="43"/>
        <v>48</v>
      </c>
      <c r="AC97" s="1">
        <f t="shared" si="43"/>
        <v>49</v>
      </c>
      <c r="AD97" s="1">
        <f t="shared" si="43"/>
        <v>50</v>
      </c>
      <c r="AE97" s="1">
        <f t="shared" si="43"/>
        <v>51</v>
      </c>
      <c r="AF97" s="1">
        <f t="shared" si="43"/>
        <v>51</v>
      </c>
      <c r="AG97" s="1">
        <f t="shared" si="43"/>
        <v>51</v>
      </c>
      <c r="AH97" s="1">
        <f t="shared" si="43"/>
        <v>74</v>
      </c>
      <c r="AI97" s="1">
        <f t="shared" si="43"/>
        <v>75</v>
      </c>
      <c r="AJ97" s="1">
        <f t="shared" si="43"/>
        <v>76</v>
      </c>
      <c r="AK97" s="1">
        <f t="shared" si="43"/>
        <v>77</v>
      </c>
      <c r="AL97" s="1">
        <f t="shared" si="43"/>
        <v>77</v>
      </c>
      <c r="AM97" s="1">
        <f t="shared" si="43"/>
        <v>77</v>
      </c>
      <c r="AN97" s="1">
        <f t="shared" si="43"/>
        <v>79</v>
      </c>
      <c r="AO97" s="1">
        <f t="shared" si="43"/>
        <v>80</v>
      </c>
      <c r="AP97" s="1">
        <f t="shared" si="43"/>
        <v>81</v>
      </c>
      <c r="AQ97" s="1">
        <f t="shared" si="43"/>
        <v>81</v>
      </c>
      <c r="AR97" s="1">
        <f t="shared" si="43"/>
        <v>104</v>
      </c>
      <c r="AS97" s="1">
        <f t="shared" si="43"/>
        <v>105</v>
      </c>
      <c r="AT97" s="1">
        <f t="shared" si="43"/>
        <v>107</v>
      </c>
      <c r="AU97" s="1">
        <f t="shared" si="43"/>
        <v>108</v>
      </c>
      <c r="AV97" s="16"/>
    </row>
    <row r="98" spans="1:48">
      <c r="D98" s="1" t="s">
        <v>164</v>
      </c>
      <c r="F98" s="4" t="s">
        <v>169</v>
      </c>
      <c r="H98" s="17"/>
      <c r="I98" s="63">
        <v>0</v>
      </c>
      <c r="J98" s="1">
        <f t="shared" si="44"/>
        <v>0</v>
      </c>
      <c r="K98" s="1">
        <f t="shared" si="44"/>
        <v>0</v>
      </c>
      <c r="L98" s="1">
        <f t="shared" si="44"/>
        <v>0</v>
      </c>
      <c r="M98" s="1">
        <f t="shared" si="44"/>
        <v>0</v>
      </c>
      <c r="N98" s="1">
        <f t="shared" si="44"/>
        <v>0</v>
      </c>
      <c r="O98" s="1">
        <f t="shared" si="44"/>
        <v>22</v>
      </c>
      <c r="P98" s="1">
        <f t="shared" si="44"/>
        <v>23</v>
      </c>
      <c r="Q98" s="1">
        <f t="shared" si="44"/>
        <v>23</v>
      </c>
      <c r="R98" s="1">
        <f t="shared" si="44"/>
        <v>23</v>
      </c>
      <c r="S98" s="1">
        <f t="shared" si="44"/>
        <v>23</v>
      </c>
      <c r="T98" s="1">
        <f t="shared" si="44"/>
        <v>23</v>
      </c>
      <c r="U98" s="1">
        <f t="shared" si="44"/>
        <v>24</v>
      </c>
      <c r="V98" s="1">
        <f t="shared" si="44"/>
        <v>24</v>
      </c>
      <c r="W98" s="1">
        <f t="shared" si="43"/>
        <v>24</v>
      </c>
      <c r="X98" s="1">
        <f t="shared" si="43"/>
        <v>24</v>
      </c>
      <c r="Y98" s="1">
        <f t="shared" si="43"/>
        <v>47</v>
      </c>
      <c r="Z98" s="1">
        <f t="shared" si="43"/>
        <v>48</v>
      </c>
      <c r="AA98" s="1">
        <f t="shared" si="43"/>
        <v>48</v>
      </c>
      <c r="AB98" s="1">
        <f t="shared" si="43"/>
        <v>49</v>
      </c>
      <c r="AC98" s="1">
        <f t="shared" si="43"/>
        <v>48</v>
      </c>
      <c r="AD98" s="1">
        <f t="shared" si="43"/>
        <v>49</v>
      </c>
      <c r="AE98" s="1">
        <f t="shared" si="43"/>
        <v>50</v>
      </c>
      <c r="AF98" s="1">
        <f t="shared" si="43"/>
        <v>51</v>
      </c>
      <c r="AG98" s="1">
        <f t="shared" si="43"/>
        <v>51</v>
      </c>
      <c r="AH98" s="1">
        <f t="shared" si="43"/>
        <v>51</v>
      </c>
      <c r="AI98" s="1">
        <f t="shared" si="43"/>
        <v>74</v>
      </c>
      <c r="AJ98" s="1">
        <f t="shared" si="43"/>
        <v>75</v>
      </c>
      <c r="AK98" s="1">
        <f t="shared" si="43"/>
        <v>76</v>
      </c>
      <c r="AL98" s="1">
        <f t="shared" si="43"/>
        <v>77</v>
      </c>
      <c r="AM98" s="1">
        <f t="shared" si="43"/>
        <v>77</v>
      </c>
      <c r="AN98" s="1">
        <f t="shared" si="43"/>
        <v>77</v>
      </c>
      <c r="AO98" s="1">
        <f t="shared" si="43"/>
        <v>79</v>
      </c>
      <c r="AP98" s="1">
        <f t="shared" si="43"/>
        <v>80</v>
      </c>
      <c r="AQ98" s="1">
        <f t="shared" si="43"/>
        <v>81</v>
      </c>
      <c r="AR98" s="1">
        <f t="shared" si="43"/>
        <v>81</v>
      </c>
      <c r="AS98" s="1">
        <f t="shared" si="43"/>
        <v>104</v>
      </c>
      <c r="AT98" s="1">
        <f t="shared" si="43"/>
        <v>105</v>
      </c>
      <c r="AU98" s="1">
        <f t="shared" si="43"/>
        <v>107</v>
      </c>
      <c r="AV98" s="16"/>
    </row>
    <row r="99" spans="1:48">
      <c r="D99" s="1" t="s">
        <v>165</v>
      </c>
      <c r="F99" s="4" t="s">
        <v>169</v>
      </c>
      <c r="H99" s="17"/>
      <c r="I99" s="63">
        <v>0</v>
      </c>
      <c r="J99" s="1">
        <f t="shared" si="44"/>
        <v>0</v>
      </c>
      <c r="K99" s="1">
        <f t="shared" si="44"/>
        <v>0</v>
      </c>
      <c r="L99" s="1">
        <f t="shared" si="44"/>
        <v>0</v>
      </c>
      <c r="M99" s="1">
        <f t="shared" si="44"/>
        <v>0</v>
      </c>
      <c r="N99" s="1">
        <f t="shared" si="44"/>
        <v>0</v>
      </c>
      <c r="O99" s="1">
        <f t="shared" si="44"/>
        <v>0</v>
      </c>
      <c r="P99" s="1">
        <f t="shared" si="44"/>
        <v>22</v>
      </c>
      <c r="Q99" s="1">
        <f t="shared" si="44"/>
        <v>23</v>
      </c>
      <c r="R99" s="1">
        <f t="shared" si="44"/>
        <v>23</v>
      </c>
      <c r="S99" s="1">
        <f t="shared" si="44"/>
        <v>23</v>
      </c>
      <c r="T99" s="1">
        <f t="shared" si="44"/>
        <v>23</v>
      </c>
      <c r="U99" s="1">
        <f t="shared" si="44"/>
        <v>23</v>
      </c>
      <c r="V99" s="1">
        <f t="shared" si="44"/>
        <v>24</v>
      </c>
      <c r="W99" s="1">
        <f t="shared" si="43"/>
        <v>24</v>
      </c>
      <c r="X99" s="1">
        <f t="shared" si="43"/>
        <v>24</v>
      </c>
      <c r="Y99" s="1">
        <f t="shared" si="43"/>
        <v>24</v>
      </c>
      <c r="Z99" s="1">
        <f t="shared" si="43"/>
        <v>47</v>
      </c>
      <c r="AA99" s="1">
        <f t="shared" si="43"/>
        <v>48</v>
      </c>
      <c r="AB99" s="1">
        <f t="shared" si="43"/>
        <v>48</v>
      </c>
      <c r="AC99" s="1">
        <f t="shared" si="43"/>
        <v>49</v>
      </c>
      <c r="AD99" s="1">
        <f t="shared" si="43"/>
        <v>48</v>
      </c>
      <c r="AE99" s="1">
        <f t="shared" si="43"/>
        <v>49</v>
      </c>
      <c r="AF99" s="1">
        <f t="shared" si="43"/>
        <v>50</v>
      </c>
      <c r="AG99" s="1">
        <f t="shared" si="43"/>
        <v>51</v>
      </c>
      <c r="AH99" s="1">
        <f t="shared" si="43"/>
        <v>51</v>
      </c>
      <c r="AI99" s="1">
        <f t="shared" si="43"/>
        <v>51</v>
      </c>
      <c r="AJ99" s="1">
        <f t="shared" si="43"/>
        <v>74</v>
      </c>
      <c r="AK99" s="1">
        <f t="shared" si="43"/>
        <v>75</v>
      </c>
      <c r="AL99" s="1">
        <f t="shared" si="43"/>
        <v>76</v>
      </c>
      <c r="AM99" s="1">
        <f t="shared" si="43"/>
        <v>77</v>
      </c>
      <c r="AN99" s="1">
        <f t="shared" si="43"/>
        <v>77</v>
      </c>
      <c r="AO99" s="1">
        <f t="shared" si="43"/>
        <v>77</v>
      </c>
      <c r="AP99" s="1">
        <f t="shared" si="43"/>
        <v>79</v>
      </c>
      <c r="AQ99" s="1">
        <f t="shared" si="43"/>
        <v>80</v>
      </c>
      <c r="AR99" s="1">
        <f t="shared" si="43"/>
        <v>81</v>
      </c>
      <c r="AS99" s="1">
        <f t="shared" si="43"/>
        <v>81</v>
      </c>
      <c r="AT99" s="1">
        <f t="shared" si="43"/>
        <v>104</v>
      </c>
      <c r="AU99" s="1">
        <f t="shared" si="43"/>
        <v>105</v>
      </c>
      <c r="AV99" s="16"/>
    </row>
    <row r="100" spans="1:48">
      <c r="D100" s="1" t="s">
        <v>166</v>
      </c>
      <c r="F100" s="4" t="s">
        <v>169</v>
      </c>
      <c r="H100" s="17"/>
      <c r="I100" s="63">
        <v>0</v>
      </c>
      <c r="J100" s="1">
        <f t="shared" si="44"/>
        <v>0</v>
      </c>
      <c r="K100" s="1">
        <f t="shared" si="44"/>
        <v>0</v>
      </c>
      <c r="L100" s="1">
        <f t="shared" si="44"/>
        <v>0</v>
      </c>
      <c r="M100" s="1">
        <f t="shared" si="44"/>
        <v>0</v>
      </c>
      <c r="N100" s="1">
        <f t="shared" si="44"/>
        <v>0</v>
      </c>
      <c r="O100" s="1">
        <f t="shared" si="44"/>
        <v>0</v>
      </c>
      <c r="P100" s="1">
        <f t="shared" si="44"/>
        <v>0</v>
      </c>
      <c r="Q100" s="1">
        <f t="shared" si="44"/>
        <v>22</v>
      </c>
      <c r="R100" s="1">
        <f t="shared" si="44"/>
        <v>23</v>
      </c>
      <c r="S100" s="1">
        <f t="shared" si="44"/>
        <v>23</v>
      </c>
      <c r="T100" s="1">
        <f t="shared" si="44"/>
        <v>23</v>
      </c>
      <c r="U100" s="1">
        <f t="shared" si="44"/>
        <v>23</v>
      </c>
      <c r="V100" s="1">
        <f t="shared" si="44"/>
        <v>23</v>
      </c>
      <c r="W100" s="1">
        <f t="shared" si="43"/>
        <v>24</v>
      </c>
      <c r="X100" s="1">
        <f t="shared" si="43"/>
        <v>24</v>
      </c>
      <c r="Y100" s="1">
        <f t="shared" si="43"/>
        <v>24</v>
      </c>
      <c r="Z100" s="1">
        <f t="shared" si="43"/>
        <v>24</v>
      </c>
      <c r="AA100" s="1">
        <f t="shared" si="43"/>
        <v>47</v>
      </c>
      <c r="AB100" s="1">
        <f t="shared" si="43"/>
        <v>48</v>
      </c>
      <c r="AC100" s="1">
        <f t="shared" si="43"/>
        <v>48</v>
      </c>
      <c r="AD100" s="1">
        <f t="shared" si="43"/>
        <v>49</v>
      </c>
      <c r="AE100" s="1">
        <f t="shared" si="43"/>
        <v>48</v>
      </c>
      <c r="AF100" s="1">
        <f t="shared" si="43"/>
        <v>49</v>
      </c>
      <c r="AG100" s="1">
        <f t="shared" si="43"/>
        <v>50</v>
      </c>
      <c r="AH100" s="1">
        <f t="shared" si="43"/>
        <v>51</v>
      </c>
      <c r="AI100" s="1">
        <f t="shared" si="43"/>
        <v>51</v>
      </c>
      <c r="AJ100" s="1">
        <f t="shared" si="43"/>
        <v>51</v>
      </c>
      <c r="AK100" s="1">
        <f t="shared" si="43"/>
        <v>74</v>
      </c>
      <c r="AL100" s="1">
        <f t="shared" si="43"/>
        <v>75</v>
      </c>
      <c r="AM100" s="1">
        <f t="shared" si="43"/>
        <v>76</v>
      </c>
      <c r="AN100" s="1">
        <f t="shared" si="43"/>
        <v>77</v>
      </c>
      <c r="AO100" s="1">
        <f t="shared" si="43"/>
        <v>77</v>
      </c>
      <c r="AP100" s="1">
        <f t="shared" si="43"/>
        <v>77</v>
      </c>
      <c r="AQ100" s="1">
        <f t="shared" si="43"/>
        <v>79</v>
      </c>
      <c r="AR100" s="1">
        <f t="shared" si="43"/>
        <v>80</v>
      </c>
      <c r="AS100" s="1">
        <f t="shared" si="43"/>
        <v>81</v>
      </c>
      <c r="AT100" s="1">
        <f t="shared" si="43"/>
        <v>81</v>
      </c>
      <c r="AU100" s="1">
        <f t="shared" si="43"/>
        <v>104</v>
      </c>
      <c r="AV100" s="16"/>
    </row>
    <row r="101" spans="1:48">
      <c r="D101" s="1" t="s">
        <v>167</v>
      </c>
      <c r="F101" s="4" t="s">
        <v>169</v>
      </c>
      <c r="H101" s="17"/>
      <c r="I101" s="63">
        <v>0</v>
      </c>
      <c r="J101" s="1">
        <f t="shared" si="44"/>
        <v>0</v>
      </c>
      <c r="K101" s="1">
        <f t="shared" si="44"/>
        <v>0</v>
      </c>
      <c r="L101" s="1">
        <f t="shared" si="44"/>
        <v>0</v>
      </c>
      <c r="M101" s="1">
        <f t="shared" si="44"/>
        <v>0</v>
      </c>
      <c r="N101" s="1">
        <f t="shared" si="44"/>
        <v>0</v>
      </c>
      <c r="O101" s="1">
        <f t="shared" si="44"/>
        <v>0</v>
      </c>
      <c r="P101" s="1">
        <f t="shared" si="44"/>
        <v>0</v>
      </c>
      <c r="Q101" s="1">
        <f t="shared" si="44"/>
        <v>0</v>
      </c>
      <c r="R101" s="1">
        <f t="shared" si="44"/>
        <v>22</v>
      </c>
      <c r="S101" s="1">
        <f t="shared" si="44"/>
        <v>23</v>
      </c>
      <c r="T101" s="1">
        <f t="shared" si="44"/>
        <v>23</v>
      </c>
      <c r="U101" s="1">
        <f t="shared" si="44"/>
        <v>23</v>
      </c>
      <c r="V101" s="1">
        <f t="shared" si="44"/>
        <v>23</v>
      </c>
      <c r="W101" s="1">
        <f t="shared" si="43"/>
        <v>23</v>
      </c>
      <c r="X101" s="1">
        <f t="shared" si="43"/>
        <v>24</v>
      </c>
      <c r="Y101" s="1">
        <f t="shared" si="43"/>
        <v>24</v>
      </c>
      <c r="Z101" s="1">
        <f t="shared" si="43"/>
        <v>24</v>
      </c>
      <c r="AA101" s="1">
        <f t="shared" si="43"/>
        <v>24</v>
      </c>
      <c r="AB101" s="1">
        <f t="shared" si="43"/>
        <v>47</v>
      </c>
      <c r="AC101" s="1">
        <f t="shared" si="43"/>
        <v>48</v>
      </c>
      <c r="AD101" s="1">
        <f t="shared" si="43"/>
        <v>48</v>
      </c>
      <c r="AE101" s="1">
        <f t="shared" si="43"/>
        <v>49</v>
      </c>
      <c r="AF101" s="1">
        <f t="shared" si="43"/>
        <v>48</v>
      </c>
      <c r="AG101" s="1">
        <f t="shared" si="43"/>
        <v>49</v>
      </c>
      <c r="AH101" s="1">
        <f t="shared" si="43"/>
        <v>50</v>
      </c>
      <c r="AI101" s="1">
        <f t="shared" si="43"/>
        <v>51</v>
      </c>
      <c r="AJ101" s="1">
        <f t="shared" si="43"/>
        <v>51</v>
      </c>
      <c r="AK101" s="1">
        <f t="shared" si="43"/>
        <v>51</v>
      </c>
      <c r="AL101" s="1">
        <f t="shared" si="43"/>
        <v>74</v>
      </c>
      <c r="AM101" s="1">
        <f t="shared" si="43"/>
        <v>75</v>
      </c>
      <c r="AN101" s="1">
        <f t="shared" si="43"/>
        <v>76</v>
      </c>
      <c r="AO101" s="1">
        <f t="shared" si="43"/>
        <v>77</v>
      </c>
      <c r="AP101" s="1">
        <f t="shared" si="43"/>
        <v>77</v>
      </c>
      <c r="AQ101" s="1">
        <f t="shared" si="43"/>
        <v>77</v>
      </c>
      <c r="AR101" s="1">
        <f t="shared" si="43"/>
        <v>79</v>
      </c>
      <c r="AS101" s="1">
        <f t="shared" si="43"/>
        <v>80</v>
      </c>
      <c r="AT101" s="1">
        <f t="shared" si="43"/>
        <v>81</v>
      </c>
      <c r="AU101" s="1">
        <f t="shared" si="43"/>
        <v>81</v>
      </c>
      <c r="AV101" s="16"/>
    </row>
    <row r="102" spans="1:48">
      <c r="D102" s="1" t="s">
        <v>168</v>
      </c>
      <c r="F102" s="4" t="s">
        <v>169</v>
      </c>
      <c r="H102" s="17"/>
      <c r="I102" s="63">
        <v>0</v>
      </c>
      <c r="J102" s="1">
        <f t="shared" si="44"/>
        <v>0</v>
      </c>
      <c r="K102" s="1">
        <f t="shared" si="44"/>
        <v>0</v>
      </c>
      <c r="L102" s="1">
        <f t="shared" si="44"/>
        <v>0</v>
      </c>
      <c r="M102" s="1">
        <f t="shared" si="44"/>
        <v>0</v>
      </c>
      <c r="N102" s="1">
        <f t="shared" si="44"/>
        <v>0</v>
      </c>
      <c r="O102" s="1">
        <f t="shared" si="44"/>
        <v>0</v>
      </c>
      <c r="P102" s="1">
        <f t="shared" si="44"/>
        <v>0</v>
      </c>
      <c r="Q102" s="1">
        <f t="shared" si="44"/>
        <v>0</v>
      </c>
      <c r="R102" s="1">
        <f t="shared" si="44"/>
        <v>0</v>
      </c>
      <c r="S102" s="1">
        <f t="shared" si="44"/>
        <v>22</v>
      </c>
      <c r="T102" s="1">
        <f t="shared" si="44"/>
        <v>23</v>
      </c>
      <c r="U102" s="1">
        <f t="shared" si="44"/>
        <v>23</v>
      </c>
      <c r="V102" s="1">
        <f t="shared" si="44"/>
        <v>23</v>
      </c>
      <c r="W102" s="1">
        <f t="shared" si="43"/>
        <v>23</v>
      </c>
      <c r="X102" s="1">
        <f t="shared" si="43"/>
        <v>23</v>
      </c>
      <c r="Y102" s="1">
        <f t="shared" si="43"/>
        <v>24</v>
      </c>
      <c r="Z102" s="1">
        <f t="shared" si="43"/>
        <v>24</v>
      </c>
      <c r="AA102" s="1">
        <f t="shared" si="43"/>
        <v>24</v>
      </c>
      <c r="AB102" s="1">
        <f t="shared" si="43"/>
        <v>24</v>
      </c>
      <c r="AC102" s="1">
        <f t="shared" si="43"/>
        <v>47</v>
      </c>
      <c r="AD102" s="1">
        <f t="shared" si="43"/>
        <v>48</v>
      </c>
      <c r="AE102" s="1">
        <f t="shared" si="43"/>
        <v>48</v>
      </c>
      <c r="AF102" s="1">
        <f t="shared" si="43"/>
        <v>49</v>
      </c>
      <c r="AG102" s="1">
        <f t="shared" si="43"/>
        <v>48</v>
      </c>
      <c r="AH102" s="1">
        <f t="shared" si="43"/>
        <v>49</v>
      </c>
      <c r="AI102" s="1">
        <f t="shared" si="43"/>
        <v>50</v>
      </c>
      <c r="AJ102" s="1">
        <f t="shared" si="43"/>
        <v>51</v>
      </c>
      <c r="AK102" s="1">
        <f t="shared" si="43"/>
        <v>51</v>
      </c>
      <c r="AL102" s="1">
        <f t="shared" si="43"/>
        <v>51</v>
      </c>
      <c r="AM102" s="1">
        <f t="shared" si="43"/>
        <v>74</v>
      </c>
      <c r="AN102" s="1">
        <f t="shared" si="43"/>
        <v>75</v>
      </c>
      <c r="AO102" s="1">
        <f t="shared" si="43"/>
        <v>76</v>
      </c>
      <c r="AP102" s="1">
        <f t="shared" si="43"/>
        <v>77</v>
      </c>
      <c r="AQ102" s="1">
        <f t="shared" si="43"/>
        <v>77</v>
      </c>
      <c r="AR102" s="1">
        <f t="shared" si="43"/>
        <v>77</v>
      </c>
      <c r="AS102" s="1">
        <f t="shared" si="43"/>
        <v>79</v>
      </c>
      <c r="AT102" s="1">
        <f t="shared" si="43"/>
        <v>80</v>
      </c>
      <c r="AU102" s="1">
        <f t="shared" si="43"/>
        <v>81</v>
      </c>
      <c r="AV102" s="16"/>
    </row>
    <row r="103" spans="1:48">
      <c r="F103" s="1"/>
      <c r="H103" s="17"/>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6"/>
    </row>
    <row r="104" spans="1:48">
      <c r="D104" s="1" t="s">
        <v>170</v>
      </c>
      <c r="E104" s="1"/>
      <c r="F104" s="4" t="s">
        <v>169</v>
      </c>
      <c r="H104" s="17"/>
      <c r="I104" s="63">
        <f>SUM(I93:I102)</f>
        <v>0</v>
      </c>
      <c r="J104" s="1">
        <f>SUM(J93:J102)</f>
        <v>22</v>
      </c>
      <c r="K104" s="1">
        <f t="shared" ref="K104:P104" si="45">SUM(K93:K102)</f>
        <v>45</v>
      </c>
      <c r="L104" s="1">
        <f t="shared" si="45"/>
        <v>68</v>
      </c>
      <c r="M104" s="1">
        <f t="shared" si="45"/>
        <v>91</v>
      </c>
      <c r="N104" s="1">
        <f t="shared" si="45"/>
        <v>114</v>
      </c>
      <c r="O104" s="1">
        <f t="shared" si="45"/>
        <v>137</v>
      </c>
      <c r="P104" s="1">
        <f t="shared" si="45"/>
        <v>161</v>
      </c>
      <c r="Q104" s="1">
        <f t="shared" ref="Q104:AC104" si="46">SUM(Q93:Q102)</f>
        <v>185</v>
      </c>
      <c r="R104" s="1">
        <f t="shared" si="46"/>
        <v>209</v>
      </c>
      <c r="S104" s="1">
        <f t="shared" si="46"/>
        <v>233</v>
      </c>
      <c r="T104" s="1">
        <f t="shared" si="46"/>
        <v>258</v>
      </c>
      <c r="U104" s="1">
        <f t="shared" si="46"/>
        <v>283</v>
      </c>
      <c r="V104" s="1">
        <f t="shared" si="46"/>
        <v>308</v>
      </c>
      <c r="W104" s="1">
        <f t="shared" si="46"/>
        <v>334</v>
      </c>
      <c r="X104" s="1">
        <f t="shared" si="46"/>
        <v>359</v>
      </c>
      <c r="Y104" s="1">
        <f t="shared" si="46"/>
        <v>385</v>
      </c>
      <c r="Z104" s="1">
        <f t="shared" si="46"/>
        <v>411</v>
      </c>
      <c r="AA104" s="1">
        <f t="shared" si="46"/>
        <v>438</v>
      </c>
      <c r="AB104" s="1">
        <f t="shared" si="46"/>
        <v>465</v>
      </c>
      <c r="AC104" s="1">
        <f t="shared" si="46"/>
        <v>492</v>
      </c>
      <c r="AD104" s="1">
        <f t="shared" ref="AD104:AU104" si="47">SUM(AD93:AD102)</f>
        <v>519</v>
      </c>
      <c r="AE104" s="1">
        <f t="shared" si="47"/>
        <v>546</v>
      </c>
      <c r="AF104" s="1">
        <f t="shared" si="47"/>
        <v>574</v>
      </c>
      <c r="AG104" s="1">
        <f t="shared" si="47"/>
        <v>602</v>
      </c>
      <c r="AH104" s="1">
        <f t="shared" si="47"/>
        <v>631</v>
      </c>
      <c r="AI104" s="1">
        <f t="shared" si="47"/>
        <v>659</v>
      </c>
      <c r="AJ104" s="1">
        <f t="shared" si="47"/>
        <v>688</v>
      </c>
      <c r="AK104" s="1">
        <f t="shared" si="47"/>
        <v>717</v>
      </c>
      <c r="AL104" s="1">
        <f t="shared" si="47"/>
        <v>747</v>
      </c>
      <c r="AM104" s="1">
        <f t="shared" si="47"/>
        <v>777</v>
      </c>
      <c r="AN104" s="1">
        <f t="shared" si="47"/>
        <v>807</v>
      </c>
      <c r="AO104" s="1">
        <f t="shared" si="47"/>
        <v>837</v>
      </c>
      <c r="AP104" s="1">
        <f t="shared" si="47"/>
        <v>868</v>
      </c>
      <c r="AQ104" s="1">
        <f t="shared" si="47"/>
        <v>899</v>
      </c>
      <c r="AR104" s="1">
        <f t="shared" si="47"/>
        <v>930</v>
      </c>
      <c r="AS104" s="1">
        <f t="shared" si="47"/>
        <v>962</v>
      </c>
      <c r="AT104" s="1">
        <f t="shared" si="47"/>
        <v>994</v>
      </c>
      <c r="AU104" s="1">
        <f t="shared" si="47"/>
        <v>1026</v>
      </c>
      <c r="AV104" s="16"/>
    </row>
    <row r="105" spans="1:48">
      <c r="D105" s="1"/>
      <c r="E105" s="1"/>
      <c r="F105" s="1"/>
      <c r="H105" s="17"/>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6"/>
    </row>
    <row r="106" spans="1:48">
      <c r="D106" s="1" t="s">
        <v>171</v>
      </c>
      <c r="E106" s="1"/>
      <c r="F106" s="4" t="s">
        <v>169</v>
      </c>
      <c r="H106" s="17"/>
      <c r="I106" s="64">
        <f>I104+I91</f>
        <v>2233</v>
      </c>
      <c r="J106" s="50">
        <f>J104+J91</f>
        <v>2255</v>
      </c>
      <c r="K106" s="50">
        <f t="shared" ref="K106:P106" si="48">K104+K91</f>
        <v>2278</v>
      </c>
      <c r="L106" s="50">
        <f t="shared" si="48"/>
        <v>2301</v>
      </c>
      <c r="M106" s="50">
        <f t="shared" si="48"/>
        <v>2324</v>
      </c>
      <c r="N106" s="50">
        <f t="shared" si="48"/>
        <v>2347</v>
      </c>
      <c r="O106" s="50">
        <f t="shared" si="48"/>
        <v>2370</v>
      </c>
      <c r="P106" s="50">
        <f t="shared" si="48"/>
        <v>2394</v>
      </c>
      <c r="Q106" s="50">
        <f t="shared" ref="Q106:AC106" si="49">Q104+Q91</f>
        <v>2418</v>
      </c>
      <c r="R106" s="50">
        <f t="shared" si="49"/>
        <v>2442</v>
      </c>
      <c r="S106" s="50">
        <f t="shared" si="49"/>
        <v>2466</v>
      </c>
      <c r="T106" s="50">
        <f t="shared" si="49"/>
        <v>2491</v>
      </c>
      <c r="U106" s="50">
        <f t="shared" si="49"/>
        <v>2516</v>
      </c>
      <c r="V106" s="50">
        <f t="shared" si="49"/>
        <v>2541</v>
      </c>
      <c r="W106" s="50">
        <f t="shared" si="49"/>
        <v>2567</v>
      </c>
      <c r="X106" s="50">
        <f t="shared" si="49"/>
        <v>2592</v>
      </c>
      <c r="Y106" s="50">
        <f t="shared" si="49"/>
        <v>2618</v>
      </c>
      <c r="Z106" s="50">
        <f t="shared" si="49"/>
        <v>2644</v>
      </c>
      <c r="AA106" s="50">
        <f t="shared" si="49"/>
        <v>2671</v>
      </c>
      <c r="AB106" s="50">
        <f t="shared" si="49"/>
        <v>2698</v>
      </c>
      <c r="AC106" s="50">
        <f t="shared" si="49"/>
        <v>2725</v>
      </c>
      <c r="AD106" s="50">
        <f t="shared" ref="AD106:AU106" si="50">AD104+AD91</f>
        <v>2752</v>
      </c>
      <c r="AE106" s="50">
        <f t="shared" si="50"/>
        <v>2779</v>
      </c>
      <c r="AF106" s="50">
        <f t="shared" si="50"/>
        <v>2807</v>
      </c>
      <c r="AG106" s="50">
        <f t="shared" si="50"/>
        <v>2835</v>
      </c>
      <c r="AH106" s="50">
        <f t="shared" si="50"/>
        <v>2864</v>
      </c>
      <c r="AI106" s="50">
        <f t="shared" si="50"/>
        <v>2892</v>
      </c>
      <c r="AJ106" s="50">
        <f t="shared" si="50"/>
        <v>2921</v>
      </c>
      <c r="AK106" s="50">
        <f t="shared" si="50"/>
        <v>2950</v>
      </c>
      <c r="AL106" s="50">
        <f t="shared" si="50"/>
        <v>2980</v>
      </c>
      <c r="AM106" s="50">
        <f t="shared" si="50"/>
        <v>3010</v>
      </c>
      <c r="AN106" s="50">
        <f t="shared" si="50"/>
        <v>3040</v>
      </c>
      <c r="AO106" s="50">
        <f t="shared" si="50"/>
        <v>3070</v>
      </c>
      <c r="AP106" s="50">
        <f t="shared" si="50"/>
        <v>3101</v>
      </c>
      <c r="AQ106" s="50">
        <f t="shared" si="50"/>
        <v>3132</v>
      </c>
      <c r="AR106" s="50">
        <f t="shared" si="50"/>
        <v>3163</v>
      </c>
      <c r="AS106" s="50">
        <f t="shared" si="50"/>
        <v>3195</v>
      </c>
      <c r="AT106" s="50">
        <f t="shared" si="50"/>
        <v>3227</v>
      </c>
      <c r="AU106" s="50">
        <f t="shared" si="50"/>
        <v>3259</v>
      </c>
      <c r="AV106" s="16"/>
    </row>
    <row r="107" spans="1:48">
      <c r="D107" s="1"/>
      <c r="E107" s="1"/>
      <c r="F107" s="1"/>
      <c r="H107" s="17"/>
      <c r="AV107" s="16"/>
    </row>
    <row r="108" spans="1:48">
      <c r="D108" s="1" t="s">
        <v>172</v>
      </c>
      <c r="E108" s="1"/>
      <c r="F108" s="4" t="s">
        <v>169</v>
      </c>
      <c r="H108" s="17"/>
      <c r="I108" s="1">
        <f>I80+I93</f>
        <v>223</v>
      </c>
      <c r="J108" s="1">
        <f t="shared" ref="J108:AU108" si="51">J80+J93</f>
        <v>248</v>
      </c>
      <c r="K108" s="1">
        <f t="shared" si="51"/>
        <v>246</v>
      </c>
      <c r="L108" s="1">
        <f t="shared" si="51"/>
        <v>246</v>
      </c>
      <c r="M108" s="1">
        <f t="shared" si="51"/>
        <v>246</v>
      </c>
      <c r="N108" s="1">
        <f t="shared" si="51"/>
        <v>246</v>
      </c>
      <c r="O108" s="1">
        <f t="shared" si="51"/>
        <v>246</v>
      </c>
      <c r="P108" s="1">
        <f t="shared" si="51"/>
        <v>247</v>
      </c>
      <c r="Q108" s="1">
        <f t="shared" si="51"/>
        <v>247</v>
      </c>
      <c r="R108" s="1">
        <f t="shared" si="51"/>
        <v>247</v>
      </c>
      <c r="S108" s="1">
        <f t="shared" si="51"/>
        <v>247</v>
      </c>
      <c r="T108" s="1">
        <f t="shared" si="51"/>
        <v>273</v>
      </c>
      <c r="U108" s="1">
        <f t="shared" si="51"/>
        <v>271</v>
      </c>
      <c r="V108" s="1">
        <f t="shared" si="51"/>
        <v>271</v>
      </c>
      <c r="W108" s="1">
        <f t="shared" si="51"/>
        <v>272</v>
      </c>
      <c r="X108" s="1">
        <f t="shared" si="51"/>
        <v>271</v>
      </c>
      <c r="Y108" s="1">
        <f t="shared" si="51"/>
        <v>272</v>
      </c>
      <c r="Z108" s="1">
        <f t="shared" si="51"/>
        <v>273</v>
      </c>
      <c r="AA108" s="1">
        <f t="shared" si="51"/>
        <v>274</v>
      </c>
      <c r="AB108" s="1">
        <f t="shared" si="51"/>
        <v>274</v>
      </c>
      <c r="AC108" s="1">
        <f t="shared" si="51"/>
        <v>274</v>
      </c>
      <c r="AD108" s="1">
        <f t="shared" si="51"/>
        <v>300</v>
      </c>
      <c r="AE108" s="1">
        <f t="shared" si="51"/>
        <v>298</v>
      </c>
      <c r="AF108" s="1">
        <f t="shared" si="51"/>
        <v>299</v>
      </c>
      <c r="AG108" s="1">
        <f t="shared" si="51"/>
        <v>300</v>
      </c>
      <c r="AH108" s="1">
        <f t="shared" si="51"/>
        <v>300</v>
      </c>
      <c r="AI108" s="1">
        <f t="shared" si="51"/>
        <v>300</v>
      </c>
      <c r="AJ108" s="1">
        <f t="shared" si="51"/>
        <v>302</v>
      </c>
      <c r="AK108" s="1">
        <f t="shared" si="51"/>
        <v>303</v>
      </c>
      <c r="AL108" s="1">
        <f t="shared" si="51"/>
        <v>304</v>
      </c>
      <c r="AM108" s="1">
        <f t="shared" si="51"/>
        <v>304</v>
      </c>
      <c r="AN108" s="1">
        <f t="shared" si="51"/>
        <v>330</v>
      </c>
      <c r="AO108" s="1">
        <f t="shared" si="51"/>
        <v>328</v>
      </c>
      <c r="AP108" s="1">
        <f t="shared" si="51"/>
        <v>330</v>
      </c>
      <c r="AQ108" s="1">
        <f t="shared" si="51"/>
        <v>331</v>
      </c>
      <c r="AR108" s="1">
        <f t="shared" si="51"/>
        <v>331</v>
      </c>
      <c r="AS108" s="1">
        <f t="shared" si="51"/>
        <v>332</v>
      </c>
      <c r="AT108" s="1">
        <f t="shared" si="51"/>
        <v>334</v>
      </c>
      <c r="AU108" s="1">
        <f t="shared" si="51"/>
        <v>335</v>
      </c>
      <c r="AV108" s="16"/>
    </row>
    <row r="109" spans="1:48">
      <c r="H109" s="17"/>
      <c r="AV109" s="16"/>
    </row>
    <row r="110" spans="1:48" hidden="1">
      <c r="A110" s="66"/>
      <c r="B110" s="68" t="s">
        <v>173</v>
      </c>
      <c r="C110" s="66"/>
      <c r="D110" s="66"/>
      <c r="E110" s="66"/>
      <c r="F110" s="66"/>
      <c r="G110" s="66"/>
      <c r="H110" s="67"/>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row>
    <row r="111" spans="1:48" hidden="1">
      <c r="D111" s="1" t="str">
        <f>'Input R'!C13</f>
        <v>BEV Fleet Purchases</v>
      </c>
      <c r="E111" s="1"/>
      <c r="F111" s="4" t="str">
        <f>'Input R'!D13</f>
        <v>% of sales</v>
      </c>
      <c r="H111" s="17"/>
      <c r="I111" s="69">
        <f>'Input R'!I13</f>
        <v>0</v>
      </c>
      <c r="J111" s="69">
        <f>'Input R'!J13</f>
        <v>0</v>
      </c>
      <c r="K111" s="69">
        <f>'Input R'!K13</f>
        <v>0</v>
      </c>
      <c r="L111" s="69">
        <f>'Input R'!L13</f>
        <v>0.01</v>
      </c>
      <c r="M111" s="69">
        <f>'Input R'!M13</f>
        <v>0.01</v>
      </c>
      <c r="N111" s="69">
        <f>'Input R'!N13</f>
        <v>0.02</v>
      </c>
      <c r="O111" s="69">
        <f>'Input R'!O13</f>
        <v>0.05</v>
      </c>
      <c r="P111" s="69">
        <f>'Input R'!P13</f>
        <v>7.4999999999999997E-2</v>
      </c>
      <c r="Q111" s="69">
        <f>'Input R'!Q13</f>
        <v>0.1</v>
      </c>
      <c r="R111" s="69">
        <f>'Input R'!R13</f>
        <v>0.15</v>
      </c>
      <c r="S111" s="69">
        <f>'Input R'!S13</f>
        <v>0.2</v>
      </c>
      <c r="T111" s="69">
        <f>'Input R'!T13</f>
        <v>0.25</v>
      </c>
      <c r="U111" s="69">
        <f>'Input R'!U13</f>
        <v>0.3</v>
      </c>
      <c r="V111" s="69">
        <f>'Input R'!V13</f>
        <v>0.35</v>
      </c>
      <c r="W111" s="69">
        <f>'Input R'!W13</f>
        <v>0.45</v>
      </c>
      <c r="X111" s="69">
        <f>'Input R'!X13</f>
        <v>0.55000000000000004</v>
      </c>
      <c r="Y111" s="69">
        <f>'Input R'!Y13</f>
        <v>0.7</v>
      </c>
      <c r="Z111" s="69">
        <f>'Input R'!Z13</f>
        <v>0.85</v>
      </c>
      <c r="AA111" s="69">
        <f>'Input R'!AA13</f>
        <v>1</v>
      </c>
      <c r="AB111" s="69">
        <f>'Input R'!AB13</f>
        <v>1</v>
      </c>
      <c r="AC111" s="69">
        <f>'Input R'!AC13</f>
        <v>1</v>
      </c>
      <c r="AD111" s="69">
        <f>'Input R'!AD13</f>
        <v>1</v>
      </c>
      <c r="AE111" s="69">
        <f>'Input R'!AE13</f>
        <v>1</v>
      </c>
      <c r="AF111" s="69">
        <f>'Input R'!AF13</f>
        <v>1</v>
      </c>
      <c r="AG111" s="69">
        <f>'Input R'!AG13</f>
        <v>1</v>
      </c>
      <c r="AH111" s="69">
        <f>'Input R'!AH13</f>
        <v>1</v>
      </c>
      <c r="AI111" s="69">
        <f>'Input R'!AI13</f>
        <v>1</v>
      </c>
      <c r="AJ111" s="69">
        <f>'Input R'!AJ13</f>
        <v>1</v>
      </c>
      <c r="AK111" s="69">
        <f>'Input R'!AK13</f>
        <v>1</v>
      </c>
      <c r="AL111" s="69">
        <f>'Input R'!AL13</f>
        <v>1</v>
      </c>
      <c r="AM111" s="69">
        <f>'Input R'!AM13</f>
        <v>1</v>
      </c>
      <c r="AN111" s="69">
        <f>'Input R'!AN13</f>
        <v>1</v>
      </c>
      <c r="AO111" s="69">
        <f>'Input R'!AO13</f>
        <v>1</v>
      </c>
      <c r="AP111" s="69">
        <f>'Input R'!AP13</f>
        <v>1</v>
      </c>
      <c r="AQ111" s="69">
        <f>'Input R'!AQ13</f>
        <v>1</v>
      </c>
      <c r="AR111" s="69">
        <f>'Input R'!AR13</f>
        <v>1</v>
      </c>
      <c r="AS111" s="69">
        <f>'Input R'!AS13</f>
        <v>1</v>
      </c>
      <c r="AT111" s="69">
        <f>'Input R'!AT13</f>
        <v>1</v>
      </c>
      <c r="AU111" s="69">
        <f>'Input R'!AU13</f>
        <v>1</v>
      </c>
      <c r="AV111" s="16"/>
    </row>
    <row r="112" spans="1:48" hidden="1">
      <c r="H112" s="17"/>
      <c r="AV112" s="16"/>
    </row>
    <row r="113" spans="4:48" hidden="1">
      <c r="D113" s="1" t="s">
        <v>174</v>
      </c>
      <c r="E113" s="1"/>
      <c r="F113" s="4" t="s">
        <v>169</v>
      </c>
      <c r="H113" s="17"/>
      <c r="I113" s="1">
        <f>ROUND(I$111*I$108,0)</f>
        <v>0</v>
      </c>
      <c r="J113" s="1">
        <f t="shared" ref="J113:AU113" si="52">ROUND(J$111*J$108,0)</f>
        <v>0</v>
      </c>
      <c r="K113" s="1">
        <f t="shared" si="52"/>
        <v>0</v>
      </c>
      <c r="L113" s="1">
        <f t="shared" si="52"/>
        <v>2</v>
      </c>
      <c r="M113" s="1">
        <f t="shared" si="52"/>
        <v>2</v>
      </c>
      <c r="N113" s="1">
        <f t="shared" si="52"/>
        <v>5</v>
      </c>
      <c r="O113" s="1">
        <f t="shared" si="52"/>
        <v>12</v>
      </c>
      <c r="P113" s="1">
        <f t="shared" si="52"/>
        <v>19</v>
      </c>
      <c r="Q113" s="1">
        <f t="shared" si="52"/>
        <v>25</v>
      </c>
      <c r="R113" s="1">
        <f t="shared" si="52"/>
        <v>37</v>
      </c>
      <c r="S113" s="1">
        <f t="shared" si="52"/>
        <v>49</v>
      </c>
      <c r="T113" s="1">
        <f t="shared" si="52"/>
        <v>68</v>
      </c>
      <c r="U113" s="1">
        <f t="shared" si="52"/>
        <v>81</v>
      </c>
      <c r="V113" s="1">
        <f t="shared" si="52"/>
        <v>95</v>
      </c>
      <c r="W113" s="1">
        <f t="shared" si="52"/>
        <v>122</v>
      </c>
      <c r="X113" s="1">
        <f t="shared" si="52"/>
        <v>149</v>
      </c>
      <c r="Y113" s="1">
        <f t="shared" si="52"/>
        <v>190</v>
      </c>
      <c r="Z113" s="1">
        <f t="shared" si="52"/>
        <v>232</v>
      </c>
      <c r="AA113" s="1">
        <f t="shared" si="52"/>
        <v>274</v>
      </c>
      <c r="AB113" s="1">
        <f t="shared" si="52"/>
        <v>274</v>
      </c>
      <c r="AC113" s="1">
        <f t="shared" si="52"/>
        <v>274</v>
      </c>
      <c r="AD113" s="1">
        <f t="shared" si="52"/>
        <v>300</v>
      </c>
      <c r="AE113" s="1">
        <f t="shared" si="52"/>
        <v>298</v>
      </c>
      <c r="AF113" s="1">
        <f t="shared" si="52"/>
        <v>299</v>
      </c>
      <c r="AG113" s="1">
        <f t="shared" si="52"/>
        <v>300</v>
      </c>
      <c r="AH113" s="1">
        <f t="shared" si="52"/>
        <v>300</v>
      </c>
      <c r="AI113" s="1">
        <f t="shared" si="52"/>
        <v>300</v>
      </c>
      <c r="AJ113" s="1">
        <f t="shared" si="52"/>
        <v>302</v>
      </c>
      <c r="AK113" s="1">
        <f t="shared" si="52"/>
        <v>303</v>
      </c>
      <c r="AL113" s="1">
        <f t="shared" si="52"/>
        <v>304</v>
      </c>
      <c r="AM113" s="1">
        <f t="shared" si="52"/>
        <v>304</v>
      </c>
      <c r="AN113" s="1">
        <f t="shared" si="52"/>
        <v>330</v>
      </c>
      <c r="AO113" s="1">
        <f t="shared" si="52"/>
        <v>328</v>
      </c>
      <c r="AP113" s="1">
        <f t="shared" si="52"/>
        <v>330</v>
      </c>
      <c r="AQ113" s="1">
        <f t="shared" si="52"/>
        <v>331</v>
      </c>
      <c r="AR113" s="1">
        <f t="shared" si="52"/>
        <v>331</v>
      </c>
      <c r="AS113" s="1">
        <f t="shared" si="52"/>
        <v>332</v>
      </c>
      <c r="AT113" s="1">
        <f t="shared" si="52"/>
        <v>334</v>
      </c>
      <c r="AU113" s="1">
        <f t="shared" si="52"/>
        <v>335</v>
      </c>
      <c r="AV113" s="16"/>
    </row>
    <row r="114" spans="4:48" hidden="1">
      <c r="H114" s="17"/>
      <c r="AV114" s="16"/>
    </row>
    <row r="115" spans="4:48" hidden="1">
      <c r="D115" s="58" t="s">
        <v>73</v>
      </c>
      <c r="E115" s="57"/>
      <c r="F115" s="59" t="s">
        <v>150</v>
      </c>
      <c r="H115" s="17"/>
      <c r="AV115" s="16"/>
    </row>
    <row r="116" spans="4:48" hidden="1">
      <c r="D116" s="6"/>
      <c r="E116" s="53"/>
      <c r="F116" s="35"/>
      <c r="H116" s="17"/>
      <c r="AV116" s="16"/>
    </row>
    <row r="117" spans="4:48" hidden="1">
      <c r="D117" s="1" t="s">
        <v>175</v>
      </c>
      <c r="E117" s="1"/>
      <c r="F117" s="4" t="s">
        <v>169</v>
      </c>
      <c r="H117" s="17"/>
      <c r="I117" s="63">
        <f>I113+H126</f>
        <v>0</v>
      </c>
      <c r="J117" s="1">
        <f>J113</f>
        <v>0</v>
      </c>
      <c r="K117" s="1">
        <f t="shared" ref="K117:N117" si="53">K113</f>
        <v>0</v>
      </c>
      <c r="L117" s="1">
        <f t="shared" si="53"/>
        <v>2</v>
      </c>
      <c r="M117" s="1">
        <f t="shared" si="53"/>
        <v>2</v>
      </c>
      <c r="N117" s="1">
        <f t="shared" si="53"/>
        <v>5</v>
      </c>
      <c r="O117" s="1">
        <f t="shared" ref="O117:AU117" si="54">O113</f>
        <v>12</v>
      </c>
      <c r="P117" s="1">
        <f t="shared" si="54"/>
        <v>19</v>
      </c>
      <c r="Q117" s="1">
        <f t="shared" si="54"/>
        <v>25</v>
      </c>
      <c r="R117" s="1">
        <f t="shared" si="54"/>
        <v>37</v>
      </c>
      <c r="S117" s="1">
        <f t="shared" si="54"/>
        <v>49</v>
      </c>
      <c r="T117" s="1">
        <f t="shared" si="54"/>
        <v>68</v>
      </c>
      <c r="U117" s="1">
        <f t="shared" si="54"/>
        <v>81</v>
      </c>
      <c r="V117" s="1">
        <f t="shared" si="54"/>
        <v>95</v>
      </c>
      <c r="W117" s="1">
        <f t="shared" si="54"/>
        <v>122</v>
      </c>
      <c r="X117" s="1">
        <f t="shared" si="54"/>
        <v>149</v>
      </c>
      <c r="Y117" s="1">
        <f t="shared" si="54"/>
        <v>190</v>
      </c>
      <c r="Z117" s="1">
        <f t="shared" si="54"/>
        <v>232</v>
      </c>
      <c r="AA117" s="1">
        <f t="shared" si="54"/>
        <v>274</v>
      </c>
      <c r="AB117" s="1">
        <f t="shared" si="54"/>
        <v>274</v>
      </c>
      <c r="AC117" s="1">
        <f t="shared" si="54"/>
        <v>274</v>
      </c>
      <c r="AD117" s="1">
        <f t="shared" si="54"/>
        <v>300</v>
      </c>
      <c r="AE117" s="1">
        <f t="shared" si="54"/>
        <v>298</v>
      </c>
      <c r="AF117" s="1">
        <f t="shared" si="54"/>
        <v>299</v>
      </c>
      <c r="AG117" s="1">
        <f t="shared" si="54"/>
        <v>300</v>
      </c>
      <c r="AH117" s="1">
        <f t="shared" si="54"/>
        <v>300</v>
      </c>
      <c r="AI117" s="1">
        <f t="shared" si="54"/>
        <v>300</v>
      </c>
      <c r="AJ117" s="1">
        <f t="shared" si="54"/>
        <v>302</v>
      </c>
      <c r="AK117" s="1">
        <f t="shared" si="54"/>
        <v>303</v>
      </c>
      <c r="AL117" s="1">
        <f t="shared" si="54"/>
        <v>304</v>
      </c>
      <c r="AM117" s="1">
        <f t="shared" si="54"/>
        <v>304</v>
      </c>
      <c r="AN117" s="1">
        <f t="shared" si="54"/>
        <v>330</v>
      </c>
      <c r="AO117" s="1">
        <f t="shared" si="54"/>
        <v>328</v>
      </c>
      <c r="AP117" s="1">
        <f t="shared" si="54"/>
        <v>330</v>
      </c>
      <c r="AQ117" s="1">
        <f t="shared" si="54"/>
        <v>331</v>
      </c>
      <c r="AR117" s="1">
        <f t="shared" si="54"/>
        <v>331</v>
      </c>
      <c r="AS117" s="1">
        <f t="shared" si="54"/>
        <v>332</v>
      </c>
      <c r="AT117" s="1">
        <f t="shared" si="54"/>
        <v>334</v>
      </c>
      <c r="AU117" s="1">
        <f t="shared" si="54"/>
        <v>335</v>
      </c>
      <c r="AV117" s="16"/>
    </row>
    <row r="118" spans="4:48" hidden="1">
      <c r="D118" s="1" t="s">
        <v>176</v>
      </c>
      <c r="E118" s="1"/>
      <c r="F118" s="4" t="s">
        <v>169</v>
      </c>
      <c r="H118" s="17"/>
      <c r="I118" s="63">
        <v>0</v>
      </c>
      <c r="J118" s="1">
        <f>I117</f>
        <v>0</v>
      </c>
      <c r="K118" s="1">
        <f t="shared" ref="K118:AU125" si="55">J117</f>
        <v>0</v>
      </c>
      <c r="L118" s="1">
        <f t="shared" si="55"/>
        <v>0</v>
      </c>
      <c r="M118" s="1">
        <f t="shared" si="55"/>
        <v>2</v>
      </c>
      <c r="N118" s="1">
        <f t="shared" si="55"/>
        <v>2</v>
      </c>
      <c r="O118" s="1">
        <f t="shared" si="55"/>
        <v>5</v>
      </c>
      <c r="P118" s="1">
        <f t="shared" si="55"/>
        <v>12</v>
      </c>
      <c r="Q118" s="1">
        <f t="shared" si="55"/>
        <v>19</v>
      </c>
      <c r="R118" s="1">
        <f t="shared" si="55"/>
        <v>25</v>
      </c>
      <c r="S118" s="1">
        <f t="shared" si="55"/>
        <v>37</v>
      </c>
      <c r="T118" s="1">
        <f t="shared" si="55"/>
        <v>49</v>
      </c>
      <c r="U118" s="1">
        <f t="shared" si="55"/>
        <v>68</v>
      </c>
      <c r="V118" s="1">
        <f t="shared" si="55"/>
        <v>81</v>
      </c>
      <c r="W118" s="1">
        <f t="shared" si="55"/>
        <v>95</v>
      </c>
      <c r="X118" s="1">
        <f t="shared" si="55"/>
        <v>122</v>
      </c>
      <c r="Y118" s="1">
        <f t="shared" si="55"/>
        <v>149</v>
      </c>
      <c r="Z118" s="1">
        <f t="shared" si="55"/>
        <v>190</v>
      </c>
      <c r="AA118" s="1">
        <f t="shared" si="55"/>
        <v>232</v>
      </c>
      <c r="AB118" s="1">
        <f t="shared" si="55"/>
        <v>274</v>
      </c>
      <c r="AC118" s="1">
        <f t="shared" si="55"/>
        <v>274</v>
      </c>
      <c r="AD118" s="1">
        <f t="shared" si="55"/>
        <v>274</v>
      </c>
      <c r="AE118" s="1">
        <f t="shared" si="55"/>
        <v>300</v>
      </c>
      <c r="AF118" s="1">
        <f t="shared" si="55"/>
        <v>298</v>
      </c>
      <c r="AG118" s="1">
        <f t="shared" si="55"/>
        <v>299</v>
      </c>
      <c r="AH118" s="1">
        <f t="shared" si="55"/>
        <v>300</v>
      </c>
      <c r="AI118" s="1">
        <f t="shared" si="55"/>
        <v>300</v>
      </c>
      <c r="AJ118" s="1">
        <f t="shared" si="55"/>
        <v>300</v>
      </c>
      <c r="AK118" s="1">
        <f t="shared" si="55"/>
        <v>302</v>
      </c>
      <c r="AL118" s="1">
        <f t="shared" si="55"/>
        <v>303</v>
      </c>
      <c r="AM118" s="1">
        <f t="shared" si="55"/>
        <v>304</v>
      </c>
      <c r="AN118" s="1">
        <f t="shared" si="55"/>
        <v>304</v>
      </c>
      <c r="AO118" s="1">
        <f t="shared" si="55"/>
        <v>330</v>
      </c>
      <c r="AP118" s="1">
        <f t="shared" si="55"/>
        <v>328</v>
      </c>
      <c r="AQ118" s="1">
        <f t="shared" si="55"/>
        <v>330</v>
      </c>
      <c r="AR118" s="1">
        <f t="shared" si="55"/>
        <v>331</v>
      </c>
      <c r="AS118" s="1">
        <f t="shared" si="55"/>
        <v>331</v>
      </c>
      <c r="AT118" s="1">
        <f t="shared" si="55"/>
        <v>332</v>
      </c>
      <c r="AU118" s="1">
        <f t="shared" si="55"/>
        <v>334</v>
      </c>
      <c r="AV118" s="16"/>
    </row>
    <row r="119" spans="4:48" hidden="1">
      <c r="D119" s="1" t="s">
        <v>177</v>
      </c>
      <c r="E119" s="1"/>
      <c r="F119" s="4" t="s">
        <v>169</v>
      </c>
      <c r="H119" s="17"/>
      <c r="I119" s="63">
        <v>0</v>
      </c>
      <c r="J119" s="1">
        <f t="shared" ref="J119:Y126" si="56">I118</f>
        <v>0</v>
      </c>
      <c r="K119" s="1">
        <f t="shared" si="56"/>
        <v>0</v>
      </c>
      <c r="L119" s="1">
        <f t="shared" si="56"/>
        <v>0</v>
      </c>
      <c r="M119" s="1">
        <f t="shared" si="56"/>
        <v>0</v>
      </c>
      <c r="N119" s="1">
        <f t="shared" si="56"/>
        <v>2</v>
      </c>
      <c r="O119" s="1">
        <f t="shared" si="56"/>
        <v>2</v>
      </c>
      <c r="P119" s="1">
        <f t="shared" si="56"/>
        <v>5</v>
      </c>
      <c r="Q119" s="1">
        <f t="shared" si="56"/>
        <v>12</v>
      </c>
      <c r="R119" s="1">
        <f t="shared" si="56"/>
        <v>19</v>
      </c>
      <c r="S119" s="1">
        <f t="shared" si="56"/>
        <v>25</v>
      </c>
      <c r="T119" s="1">
        <f t="shared" si="56"/>
        <v>37</v>
      </c>
      <c r="U119" s="1">
        <f t="shared" si="56"/>
        <v>49</v>
      </c>
      <c r="V119" s="1">
        <f t="shared" si="56"/>
        <v>68</v>
      </c>
      <c r="W119" s="1">
        <f t="shared" si="56"/>
        <v>81</v>
      </c>
      <c r="X119" s="1">
        <f t="shared" si="56"/>
        <v>95</v>
      </c>
      <c r="Y119" s="1">
        <f t="shared" si="56"/>
        <v>122</v>
      </c>
      <c r="Z119" s="1">
        <f t="shared" si="55"/>
        <v>149</v>
      </c>
      <c r="AA119" s="1">
        <f t="shared" si="55"/>
        <v>190</v>
      </c>
      <c r="AB119" s="1">
        <f t="shared" si="55"/>
        <v>232</v>
      </c>
      <c r="AC119" s="1">
        <f t="shared" si="55"/>
        <v>274</v>
      </c>
      <c r="AD119" s="1">
        <f t="shared" si="55"/>
        <v>274</v>
      </c>
      <c r="AE119" s="1">
        <f t="shared" si="55"/>
        <v>274</v>
      </c>
      <c r="AF119" s="1">
        <f t="shared" si="55"/>
        <v>300</v>
      </c>
      <c r="AG119" s="1">
        <f t="shared" si="55"/>
        <v>298</v>
      </c>
      <c r="AH119" s="1">
        <f t="shared" si="55"/>
        <v>299</v>
      </c>
      <c r="AI119" s="1">
        <f t="shared" si="55"/>
        <v>300</v>
      </c>
      <c r="AJ119" s="1">
        <f t="shared" si="55"/>
        <v>300</v>
      </c>
      <c r="AK119" s="1">
        <f t="shared" si="55"/>
        <v>300</v>
      </c>
      <c r="AL119" s="1">
        <f t="shared" si="55"/>
        <v>302</v>
      </c>
      <c r="AM119" s="1">
        <f t="shared" si="55"/>
        <v>303</v>
      </c>
      <c r="AN119" s="1">
        <f t="shared" si="55"/>
        <v>304</v>
      </c>
      <c r="AO119" s="1">
        <f t="shared" si="55"/>
        <v>304</v>
      </c>
      <c r="AP119" s="1">
        <f t="shared" si="55"/>
        <v>330</v>
      </c>
      <c r="AQ119" s="1">
        <f t="shared" si="55"/>
        <v>328</v>
      </c>
      <c r="AR119" s="1">
        <f t="shared" si="55"/>
        <v>330</v>
      </c>
      <c r="AS119" s="1">
        <f t="shared" si="55"/>
        <v>331</v>
      </c>
      <c r="AT119" s="1">
        <f t="shared" si="55"/>
        <v>331</v>
      </c>
      <c r="AU119" s="1">
        <f t="shared" si="55"/>
        <v>332</v>
      </c>
      <c r="AV119" s="16"/>
    </row>
    <row r="120" spans="4:48" hidden="1">
      <c r="D120" s="1" t="s">
        <v>178</v>
      </c>
      <c r="E120" s="1"/>
      <c r="F120" s="4" t="s">
        <v>169</v>
      </c>
      <c r="H120" s="17"/>
      <c r="I120" s="63">
        <v>0</v>
      </c>
      <c r="J120" s="1">
        <f t="shared" si="56"/>
        <v>0</v>
      </c>
      <c r="K120" s="1">
        <f t="shared" si="56"/>
        <v>0</v>
      </c>
      <c r="L120" s="1">
        <f t="shared" si="56"/>
        <v>0</v>
      </c>
      <c r="M120" s="1">
        <f t="shared" si="56"/>
        <v>0</v>
      </c>
      <c r="N120" s="1">
        <f t="shared" si="55"/>
        <v>0</v>
      </c>
      <c r="O120" s="1">
        <f t="shared" si="55"/>
        <v>2</v>
      </c>
      <c r="P120" s="1">
        <f t="shared" si="55"/>
        <v>2</v>
      </c>
      <c r="Q120" s="1">
        <f t="shared" si="55"/>
        <v>5</v>
      </c>
      <c r="R120" s="1">
        <f t="shared" si="55"/>
        <v>12</v>
      </c>
      <c r="S120" s="1">
        <f t="shared" si="55"/>
        <v>19</v>
      </c>
      <c r="T120" s="1">
        <f t="shared" si="55"/>
        <v>25</v>
      </c>
      <c r="U120" s="1">
        <f t="shared" si="55"/>
        <v>37</v>
      </c>
      <c r="V120" s="1">
        <f t="shared" si="55"/>
        <v>49</v>
      </c>
      <c r="W120" s="1">
        <f t="shared" si="55"/>
        <v>68</v>
      </c>
      <c r="X120" s="1">
        <f t="shared" si="55"/>
        <v>81</v>
      </c>
      <c r="Y120" s="1">
        <f t="shared" si="55"/>
        <v>95</v>
      </c>
      <c r="Z120" s="1">
        <f t="shared" si="55"/>
        <v>122</v>
      </c>
      <c r="AA120" s="1">
        <f t="shared" si="55"/>
        <v>149</v>
      </c>
      <c r="AB120" s="1">
        <f t="shared" si="55"/>
        <v>190</v>
      </c>
      <c r="AC120" s="1">
        <f t="shared" si="55"/>
        <v>232</v>
      </c>
      <c r="AD120" s="1">
        <f t="shared" si="55"/>
        <v>274</v>
      </c>
      <c r="AE120" s="1">
        <f t="shared" si="55"/>
        <v>274</v>
      </c>
      <c r="AF120" s="1">
        <f t="shared" si="55"/>
        <v>274</v>
      </c>
      <c r="AG120" s="1">
        <f t="shared" si="55"/>
        <v>300</v>
      </c>
      <c r="AH120" s="1">
        <f t="shared" si="55"/>
        <v>298</v>
      </c>
      <c r="AI120" s="1">
        <f t="shared" si="55"/>
        <v>299</v>
      </c>
      <c r="AJ120" s="1">
        <f t="shared" si="55"/>
        <v>300</v>
      </c>
      <c r="AK120" s="1">
        <f t="shared" si="55"/>
        <v>300</v>
      </c>
      <c r="AL120" s="1">
        <f t="shared" si="55"/>
        <v>300</v>
      </c>
      <c r="AM120" s="1">
        <f t="shared" si="55"/>
        <v>302</v>
      </c>
      <c r="AN120" s="1">
        <f t="shared" si="55"/>
        <v>303</v>
      </c>
      <c r="AO120" s="1">
        <f t="shared" si="55"/>
        <v>304</v>
      </c>
      <c r="AP120" s="1">
        <f t="shared" si="55"/>
        <v>304</v>
      </c>
      <c r="AQ120" s="1">
        <f t="shared" si="55"/>
        <v>330</v>
      </c>
      <c r="AR120" s="1">
        <f t="shared" si="55"/>
        <v>328</v>
      </c>
      <c r="AS120" s="1">
        <f t="shared" si="55"/>
        <v>330</v>
      </c>
      <c r="AT120" s="1">
        <f t="shared" si="55"/>
        <v>331</v>
      </c>
      <c r="AU120" s="1">
        <f t="shared" si="55"/>
        <v>331</v>
      </c>
      <c r="AV120" s="16"/>
    </row>
    <row r="121" spans="4:48" hidden="1">
      <c r="D121" s="1" t="s">
        <v>179</v>
      </c>
      <c r="E121" s="1"/>
      <c r="F121" s="4" t="s">
        <v>169</v>
      </c>
      <c r="H121" s="17"/>
      <c r="I121" s="63">
        <v>0</v>
      </c>
      <c r="J121" s="1">
        <f t="shared" si="56"/>
        <v>0</v>
      </c>
      <c r="K121" s="1">
        <f t="shared" si="56"/>
        <v>0</v>
      </c>
      <c r="L121" s="1">
        <f t="shared" si="56"/>
        <v>0</v>
      </c>
      <c r="M121" s="1">
        <f t="shared" si="56"/>
        <v>0</v>
      </c>
      <c r="N121" s="1">
        <f t="shared" si="55"/>
        <v>0</v>
      </c>
      <c r="O121" s="1">
        <f t="shared" si="55"/>
        <v>0</v>
      </c>
      <c r="P121" s="1">
        <f t="shared" si="55"/>
        <v>2</v>
      </c>
      <c r="Q121" s="1">
        <f t="shared" si="55"/>
        <v>2</v>
      </c>
      <c r="R121" s="1">
        <f t="shared" si="55"/>
        <v>5</v>
      </c>
      <c r="S121" s="1">
        <f t="shared" si="55"/>
        <v>12</v>
      </c>
      <c r="T121" s="1">
        <f t="shared" si="55"/>
        <v>19</v>
      </c>
      <c r="U121" s="1">
        <f t="shared" si="55"/>
        <v>25</v>
      </c>
      <c r="V121" s="1">
        <f t="shared" si="55"/>
        <v>37</v>
      </c>
      <c r="W121" s="1">
        <f t="shared" si="55"/>
        <v>49</v>
      </c>
      <c r="X121" s="1">
        <f t="shared" si="55"/>
        <v>68</v>
      </c>
      <c r="Y121" s="1">
        <f t="shared" si="55"/>
        <v>81</v>
      </c>
      <c r="Z121" s="1">
        <f t="shared" si="55"/>
        <v>95</v>
      </c>
      <c r="AA121" s="1">
        <f t="shared" si="55"/>
        <v>122</v>
      </c>
      <c r="AB121" s="1">
        <f t="shared" si="55"/>
        <v>149</v>
      </c>
      <c r="AC121" s="1">
        <f t="shared" si="55"/>
        <v>190</v>
      </c>
      <c r="AD121" s="1">
        <f t="shared" si="55"/>
        <v>232</v>
      </c>
      <c r="AE121" s="1">
        <f t="shared" si="55"/>
        <v>274</v>
      </c>
      <c r="AF121" s="1">
        <f t="shared" si="55"/>
        <v>274</v>
      </c>
      <c r="AG121" s="1">
        <f t="shared" si="55"/>
        <v>274</v>
      </c>
      <c r="AH121" s="1">
        <f t="shared" si="55"/>
        <v>300</v>
      </c>
      <c r="AI121" s="1">
        <f t="shared" si="55"/>
        <v>298</v>
      </c>
      <c r="AJ121" s="1">
        <f t="shared" si="55"/>
        <v>299</v>
      </c>
      <c r="AK121" s="1">
        <f t="shared" si="55"/>
        <v>300</v>
      </c>
      <c r="AL121" s="1">
        <f t="shared" si="55"/>
        <v>300</v>
      </c>
      <c r="AM121" s="1">
        <f t="shared" si="55"/>
        <v>300</v>
      </c>
      <c r="AN121" s="1">
        <f t="shared" si="55"/>
        <v>302</v>
      </c>
      <c r="AO121" s="1">
        <f t="shared" si="55"/>
        <v>303</v>
      </c>
      <c r="AP121" s="1">
        <f t="shared" si="55"/>
        <v>304</v>
      </c>
      <c r="AQ121" s="1">
        <f t="shared" si="55"/>
        <v>304</v>
      </c>
      <c r="AR121" s="1">
        <f t="shared" si="55"/>
        <v>330</v>
      </c>
      <c r="AS121" s="1">
        <f t="shared" si="55"/>
        <v>328</v>
      </c>
      <c r="AT121" s="1">
        <f t="shared" si="55"/>
        <v>330</v>
      </c>
      <c r="AU121" s="1">
        <f t="shared" si="55"/>
        <v>331</v>
      </c>
      <c r="AV121" s="16"/>
    </row>
    <row r="122" spans="4:48" hidden="1">
      <c r="D122" s="1" t="s">
        <v>180</v>
      </c>
      <c r="E122" s="1"/>
      <c r="F122" s="4" t="s">
        <v>169</v>
      </c>
      <c r="H122" s="17"/>
      <c r="I122" s="63">
        <v>0</v>
      </c>
      <c r="J122" s="1">
        <f t="shared" si="56"/>
        <v>0</v>
      </c>
      <c r="K122" s="1">
        <f t="shared" si="56"/>
        <v>0</v>
      </c>
      <c r="L122" s="1">
        <f t="shared" si="56"/>
        <v>0</v>
      </c>
      <c r="M122" s="1">
        <f t="shared" si="56"/>
        <v>0</v>
      </c>
      <c r="N122" s="1">
        <f t="shared" si="55"/>
        <v>0</v>
      </c>
      <c r="O122" s="1">
        <f t="shared" si="55"/>
        <v>0</v>
      </c>
      <c r="P122" s="1">
        <f t="shared" si="55"/>
        <v>0</v>
      </c>
      <c r="Q122" s="1">
        <f t="shared" si="55"/>
        <v>2</v>
      </c>
      <c r="R122" s="1">
        <f t="shared" si="55"/>
        <v>2</v>
      </c>
      <c r="S122" s="1">
        <f t="shared" si="55"/>
        <v>5</v>
      </c>
      <c r="T122" s="1">
        <f t="shared" si="55"/>
        <v>12</v>
      </c>
      <c r="U122" s="1">
        <f t="shared" si="55"/>
        <v>19</v>
      </c>
      <c r="V122" s="1">
        <f t="shared" si="55"/>
        <v>25</v>
      </c>
      <c r="W122" s="1">
        <f t="shared" si="55"/>
        <v>37</v>
      </c>
      <c r="X122" s="1">
        <f t="shared" si="55"/>
        <v>49</v>
      </c>
      <c r="Y122" s="1">
        <f t="shared" si="55"/>
        <v>68</v>
      </c>
      <c r="Z122" s="1">
        <f t="shared" si="55"/>
        <v>81</v>
      </c>
      <c r="AA122" s="1">
        <f t="shared" si="55"/>
        <v>95</v>
      </c>
      <c r="AB122" s="1">
        <f t="shared" si="55"/>
        <v>122</v>
      </c>
      <c r="AC122" s="1">
        <f t="shared" si="55"/>
        <v>149</v>
      </c>
      <c r="AD122" s="1">
        <f t="shared" si="55"/>
        <v>190</v>
      </c>
      <c r="AE122" s="1">
        <f t="shared" si="55"/>
        <v>232</v>
      </c>
      <c r="AF122" s="1">
        <f t="shared" si="55"/>
        <v>274</v>
      </c>
      <c r="AG122" s="1">
        <f t="shared" si="55"/>
        <v>274</v>
      </c>
      <c r="AH122" s="1">
        <f t="shared" si="55"/>
        <v>274</v>
      </c>
      <c r="AI122" s="1">
        <f t="shared" si="55"/>
        <v>300</v>
      </c>
      <c r="AJ122" s="1">
        <f t="shared" si="55"/>
        <v>298</v>
      </c>
      <c r="AK122" s="1">
        <f t="shared" si="55"/>
        <v>299</v>
      </c>
      <c r="AL122" s="1">
        <f t="shared" si="55"/>
        <v>300</v>
      </c>
      <c r="AM122" s="1">
        <f t="shared" si="55"/>
        <v>300</v>
      </c>
      <c r="AN122" s="1">
        <f t="shared" si="55"/>
        <v>300</v>
      </c>
      <c r="AO122" s="1">
        <f t="shared" si="55"/>
        <v>302</v>
      </c>
      <c r="AP122" s="1">
        <f t="shared" si="55"/>
        <v>303</v>
      </c>
      <c r="AQ122" s="1">
        <f t="shared" si="55"/>
        <v>304</v>
      </c>
      <c r="AR122" s="1">
        <f t="shared" si="55"/>
        <v>304</v>
      </c>
      <c r="AS122" s="1">
        <f t="shared" si="55"/>
        <v>330</v>
      </c>
      <c r="AT122" s="1">
        <f t="shared" si="55"/>
        <v>328</v>
      </c>
      <c r="AU122" s="1">
        <f t="shared" si="55"/>
        <v>330</v>
      </c>
      <c r="AV122" s="16"/>
    </row>
    <row r="123" spans="4:48" hidden="1">
      <c r="D123" s="1" t="s">
        <v>181</v>
      </c>
      <c r="E123" s="1"/>
      <c r="F123" s="4" t="s">
        <v>169</v>
      </c>
      <c r="H123" s="17"/>
      <c r="I123" s="63">
        <v>0</v>
      </c>
      <c r="J123" s="1">
        <f t="shared" si="56"/>
        <v>0</v>
      </c>
      <c r="K123" s="1">
        <f t="shared" si="56"/>
        <v>0</v>
      </c>
      <c r="L123" s="1">
        <f t="shared" si="56"/>
        <v>0</v>
      </c>
      <c r="M123" s="1">
        <f t="shared" si="56"/>
        <v>0</v>
      </c>
      <c r="N123" s="1">
        <f t="shared" si="55"/>
        <v>0</v>
      </c>
      <c r="O123" s="1">
        <f t="shared" si="55"/>
        <v>0</v>
      </c>
      <c r="P123" s="1">
        <f t="shared" si="55"/>
        <v>0</v>
      </c>
      <c r="Q123" s="1">
        <f t="shared" si="55"/>
        <v>0</v>
      </c>
      <c r="R123" s="1">
        <f t="shared" si="55"/>
        <v>2</v>
      </c>
      <c r="S123" s="1">
        <f t="shared" si="55"/>
        <v>2</v>
      </c>
      <c r="T123" s="1">
        <f t="shared" si="55"/>
        <v>5</v>
      </c>
      <c r="U123" s="1">
        <f t="shared" si="55"/>
        <v>12</v>
      </c>
      <c r="V123" s="1">
        <f t="shared" si="55"/>
        <v>19</v>
      </c>
      <c r="W123" s="1">
        <f t="shared" si="55"/>
        <v>25</v>
      </c>
      <c r="X123" s="1">
        <f t="shared" si="55"/>
        <v>37</v>
      </c>
      <c r="Y123" s="1">
        <f t="shared" si="55"/>
        <v>49</v>
      </c>
      <c r="Z123" s="1">
        <f t="shared" si="55"/>
        <v>68</v>
      </c>
      <c r="AA123" s="1">
        <f t="shared" si="55"/>
        <v>81</v>
      </c>
      <c r="AB123" s="1">
        <f t="shared" si="55"/>
        <v>95</v>
      </c>
      <c r="AC123" s="1">
        <f t="shared" si="55"/>
        <v>122</v>
      </c>
      <c r="AD123" s="1">
        <f t="shared" si="55"/>
        <v>149</v>
      </c>
      <c r="AE123" s="1">
        <f t="shared" si="55"/>
        <v>190</v>
      </c>
      <c r="AF123" s="1">
        <f t="shared" si="55"/>
        <v>232</v>
      </c>
      <c r="AG123" s="1">
        <f t="shared" si="55"/>
        <v>274</v>
      </c>
      <c r="AH123" s="1">
        <f t="shared" si="55"/>
        <v>274</v>
      </c>
      <c r="AI123" s="1">
        <f t="shared" si="55"/>
        <v>274</v>
      </c>
      <c r="AJ123" s="1">
        <f t="shared" si="55"/>
        <v>300</v>
      </c>
      <c r="AK123" s="1">
        <f t="shared" si="55"/>
        <v>298</v>
      </c>
      <c r="AL123" s="1">
        <f t="shared" si="55"/>
        <v>299</v>
      </c>
      <c r="AM123" s="1">
        <f t="shared" si="55"/>
        <v>300</v>
      </c>
      <c r="AN123" s="1">
        <f t="shared" si="55"/>
        <v>300</v>
      </c>
      <c r="AO123" s="1">
        <f t="shared" si="55"/>
        <v>300</v>
      </c>
      <c r="AP123" s="1">
        <f t="shared" si="55"/>
        <v>302</v>
      </c>
      <c r="AQ123" s="1">
        <f t="shared" si="55"/>
        <v>303</v>
      </c>
      <c r="AR123" s="1">
        <f t="shared" si="55"/>
        <v>304</v>
      </c>
      <c r="AS123" s="1">
        <f t="shared" si="55"/>
        <v>304</v>
      </c>
      <c r="AT123" s="1">
        <f t="shared" si="55"/>
        <v>330</v>
      </c>
      <c r="AU123" s="1">
        <f t="shared" si="55"/>
        <v>328</v>
      </c>
      <c r="AV123" s="16"/>
    </row>
    <row r="124" spans="4:48" hidden="1">
      <c r="D124" s="1" t="s">
        <v>182</v>
      </c>
      <c r="E124" s="1"/>
      <c r="F124" s="4" t="s">
        <v>169</v>
      </c>
      <c r="H124" s="17"/>
      <c r="I124" s="63">
        <v>0</v>
      </c>
      <c r="J124" s="1">
        <f t="shared" si="56"/>
        <v>0</v>
      </c>
      <c r="K124" s="1">
        <f t="shared" si="56"/>
        <v>0</v>
      </c>
      <c r="L124" s="1">
        <f t="shared" si="56"/>
        <v>0</v>
      </c>
      <c r="M124" s="1">
        <f t="shared" si="56"/>
        <v>0</v>
      </c>
      <c r="N124" s="1">
        <f t="shared" si="55"/>
        <v>0</v>
      </c>
      <c r="O124" s="1">
        <f t="shared" si="55"/>
        <v>0</v>
      </c>
      <c r="P124" s="1">
        <f t="shared" si="55"/>
        <v>0</v>
      </c>
      <c r="Q124" s="1">
        <f t="shared" si="55"/>
        <v>0</v>
      </c>
      <c r="R124" s="1">
        <f t="shared" si="55"/>
        <v>0</v>
      </c>
      <c r="S124" s="1">
        <f t="shared" si="55"/>
        <v>2</v>
      </c>
      <c r="T124" s="1">
        <f t="shared" si="55"/>
        <v>2</v>
      </c>
      <c r="U124" s="1">
        <f t="shared" si="55"/>
        <v>5</v>
      </c>
      <c r="V124" s="1">
        <f t="shared" si="55"/>
        <v>12</v>
      </c>
      <c r="W124" s="1">
        <f t="shared" si="55"/>
        <v>19</v>
      </c>
      <c r="X124" s="1">
        <f t="shared" si="55"/>
        <v>25</v>
      </c>
      <c r="Y124" s="1">
        <f t="shared" si="55"/>
        <v>37</v>
      </c>
      <c r="Z124" s="1">
        <f t="shared" si="55"/>
        <v>49</v>
      </c>
      <c r="AA124" s="1">
        <f t="shared" si="55"/>
        <v>68</v>
      </c>
      <c r="AB124" s="1">
        <f t="shared" si="55"/>
        <v>81</v>
      </c>
      <c r="AC124" s="1">
        <f t="shared" si="55"/>
        <v>95</v>
      </c>
      <c r="AD124" s="1">
        <f t="shared" si="55"/>
        <v>122</v>
      </c>
      <c r="AE124" s="1">
        <f t="shared" si="55"/>
        <v>149</v>
      </c>
      <c r="AF124" s="1">
        <f t="shared" si="55"/>
        <v>190</v>
      </c>
      <c r="AG124" s="1">
        <f t="shared" si="55"/>
        <v>232</v>
      </c>
      <c r="AH124" s="1">
        <f t="shared" si="55"/>
        <v>274</v>
      </c>
      <c r="AI124" s="1">
        <f t="shared" si="55"/>
        <v>274</v>
      </c>
      <c r="AJ124" s="1">
        <f t="shared" si="55"/>
        <v>274</v>
      </c>
      <c r="AK124" s="1">
        <f t="shared" si="55"/>
        <v>300</v>
      </c>
      <c r="AL124" s="1">
        <f t="shared" si="55"/>
        <v>298</v>
      </c>
      <c r="AM124" s="1">
        <f t="shared" si="55"/>
        <v>299</v>
      </c>
      <c r="AN124" s="1">
        <f t="shared" si="55"/>
        <v>300</v>
      </c>
      <c r="AO124" s="1">
        <f t="shared" si="55"/>
        <v>300</v>
      </c>
      <c r="AP124" s="1">
        <f t="shared" si="55"/>
        <v>300</v>
      </c>
      <c r="AQ124" s="1">
        <f t="shared" si="55"/>
        <v>302</v>
      </c>
      <c r="AR124" s="1">
        <f t="shared" si="55"/>
        <v>303</v>
      </c>
      <c r="AS124" s="1">
        <f t="shared" si="55"/>
        <v>304</v>
      </c>
      <c r="AT124" s="1">
        <f t="shared" si="55"/>
        <v>304</v>
      </c>
      <c r="AU124" s="1">
        <f t="shared" si="55"/>
        <v>330</v>
      </c>
      <c r="AV124" s="16"/>
    </row>
    <row r="125" spans="4:48" hidden="1">
      <c r="D125" s="1" t="s">
        <v>183</v>
      </c>
      <c r="E125" s="1"/>
      <c r="F125" s="4" t="s">
        <v>169</v>
      </c>
      <c r="H125" s="17"/>
      <c r="I125" s="63">
        <v>0</v>
      </c>
      <c r="J125" s="1">
        <f t="shared" si="56"/>
        <v>0</v>
      </c>
      <c r="K125" s="1">
        <f t="shared" si="56"/>
        <v>0</v>
      </c>
      <c r="L125" s="1">
        <f t="shared" si="56"/>
        <v>0</v>
      </c>
      <c r="M125" s="1">
        <f t="shared" si="56"/>
        <v>0</v>
      </c>
      <c r="N125" s="1">
        <f t="shared" si="55"/>
        <v>0</v>
      </c>
      <c r="O125" s="1">
        <f t="shared" si="55"/>
        <v>0</v>
      </c>
      <c r="P125" s="1">
        <f t="shared" si="55"/>
        <v>0</v>
      </c>
      <c r="Q125" s="1">
        <f t="shared" si="55"/>
        <v>0</v>
      </c>
      <c r="R125" s="1">
        <f t="shared" si="55"/>
        <v>0</v>
      </c>
      <c r="S125" s="1">
        <f t="shared" si="55"/>
        <v>0</v>
      </c>
      <c r="T125" s="1">
        <f t="shared" si="55"/>
        <v>2</v>
      </c>
      <c r="U125" s="1">
        <f t="shared" si="55"/>
        <v>2</v>
      </c>
      <c r="V125" s="1">
        <f t="shared" si="55"/>
        <v>5</v>
      </c>
      <c r="W125" s="1">
        <f t="shared" si="55"/>
        <v>12</v>
      </c>
      <c r="X125" s="1">
        <f t="shared" si="55"/>
        <v>19</v>
      </c>
      <c r="Y125" s="1">
        <f t="shared" si="55"/>
        <v>25</v>
      </c>
      <c r="Z125" s="1">
        <f t="shared" si="55"/>
        <v>37</v>
      </c>
      <c r="AA125" s="1">
        <f t="shared" si="55"/>
        <v>49</v>
      </c>
      <c r="AB125" s="1">
        <f t="shared" si="55"/>
        <v>68</v>
      </c>
      <c r="AC125" s="1">
        <f t="shared" si="55"/>
        <v>81</v>
      </c>
      <c r="AD125" s="1">
        <f t="shared" si="55"/>
        <v>95</v>
      </c>
      <c r="AE125" s="1">
        <f t="shared" si="55"/>
        <v>122</v>
      </c>
      <c r="AF125" s="1">
        <f t="shared" si="55"/>
        <v>149</v>
      </c>
      <c r="AG125" s="1">
        <f t="shared" si="55"/>
        <v>190</v>
      </c>
      <c r="AH125" s="1">
        <f t="shared" si="55"/>
        <v>232</v>
      </c>
      <c r="AI125" s="1">
        <f t="shared" si="55"/>
        <v>274</v>
      </c>
      <c r="AJ125" s="1">
        <f t="shared" si="55"/>
        <v>274</v>
      </c>
      <c r="AK125" s="1">
        <f t="shared" si="55"/>
        <v>274</v>
      </c>
      <c r="AL125" s="1">
        <f t="shared" si="55"/>
        <v>300</v>
      </c>
      <c r="AM125" s="1">
        <f t="shared" si="55"/>
        <v>298</v>
      </c>
      <c r="AN125" s="1">
        <f t="shared" ref="N125:AU126" si="57">AM124</f>
        <v>299</v>
      </c>
      <c r="AO125" s="1">
        <f t="shared" si="57"/>
        <v>300</v>
      </c>
      <c r="AP125" s="1">
        <f t="shared" si="57"/>
        <v>300</v>
      </c>
      <c r="AQ125" s="1">
        <f t="shared" si="57"/>
        <v>300</v>
      </c>
      <c r="AR125" s="1">
        <f t="shared" si="57"/>
        <v>302</v>
      </c>
      <c r="AS125" s="1">
        <f t="shared" si="57"/>
        <v>303</v>
      </c>
      <c r="AT125" s="1">
        <f t="shared" si="57"/>
        <v>304</v>
      </c>
      <c r="AU125" s="1">
        <f t="shared" si="57"/>
        <v>304</v>
      </c>
      <c r="AV125" s="16"/>
    </row>
    <row r="126" spans="4:48" hidden="1">
      <c r="D126" s="1" t="s">
        <v>184</v>
      </c>
      <c r="E126" s="1"/>
      <c r="F126" s="4" t="s">
        <v>169</v>
      </c>
      <c r="H126" s="17"/>
      <c r="I126" s="63">
        <v>0</v>
      </c>
      <c r="J126" s="1">
        <f t="shared" si="56"/>
        <v>0</v>
      </c>
      <c r="K126" s="1">
        <f t="shared" si="56"/>
        <v>0</v>
      </c>
      <c r="L126" s="1">
        <f t="shared" si="56"/>
        <v>0</v>
      </c>
      <c r="M126" s="1">
        <f t="shared" si="56"/>
        <v>0</v>
      </c>
      <c r="N126" s="1">
        <f t="shared" si="57"/>
        <v>0</v>
      </c>
      <c r="O126" s="1">
        <f t="shared" si="57"/>
        <v>0</v>
      </c>
      <c r="P126" s="1">
        <f t="shared" si="57"/>
        <v>0</v>
      </c>
      <c r="Q126" s="1">
        <f t="shared" si="57"/>
        <v>0</v>
      </c>
      <c r="R126" s="1">
        <f t="shared" si="57"/>
        <v>0</v>
      </c>
      <c r="S126" s="1">
        <f t="shared" si="57"/>
        <v>0</v>
      </c>
      <c r="T126" s="1">
        <f t="shared" si="57"/>
        <v>0</v>
      </c>
      <c r="U126" s="1">
        <f t="shared" si="57"/>
        <v>2</v>
      </c>
      <c r="V126" s="1">
        <f t="shared" si="57"/>
        <v>2</v>
      </c>
      <c r="W126" s="1">
        <f t="shared" si="57"/>
        <v>5</v>
      </c>
      <c r="X126" s="1">
        <f t="shared" si="57"/>
        <v>12</v>
      </c>
      <c r="Y126" s="1">
        <f t="shared" si="57"/>
        <v>19</v>
      </c>
      <c r="Z126" s="1">
        <f t="shared" si="57"/>
        <v>25</v>
      </c>
      <c r="AA126" s="1">
        <f t="shared" si="57"/>
        <v>37</v>
      </c>
      <c r="AB126" s="1">
        <f t="shared" si="57"/>
        <v>49</v>
      </c>
      <c r="AC126" s="1">
        <f t="shared" si="57"/>
        <v>68</v>
      </c>
      <c r="AD126" s="1">
        <f t="shared" si="57"/>
        <v>81</v>
      </c>
      <c r="AE126" s="1">
        <f t="shared" si="57"/>
        <v>95</v>
      </c>
      <c r="AF126" s="1">
        <f t="shared" si="57"/>
        <v>122</v>
      </c>
      <c r="AG126" s="1">
        <f t="shared" si="57"/>
        <v>149</v>
      </c>
      <c r="AH126" s="1">
        <f t="shared" si="57"/>
        <v>190</v>
      </c>
      <c r="AI126" s="1">
        <f t="shared" si="57"/>
        <v>232</v>
      </c>
      <c r="AJ126" s="1">
        <f t="shared" si="57"/>
        <v>274</v>
      </c>
      <c r="AK126" s="1">
        <f t="shared" si="57"/>
        <v>274</v>
      </c>
      <c r="AL126" s="1">
        <f t="shared" si="57"/>
        <v>274</v>
      </c>
      <c r="AM126" s="1">
        <f t="shared" si="57"/>
        <v>300</v>
      </c>
      <c r="AN126" s="1">
        <f t="shared" si="57"/>
        <v>298</v>
      </c>
      <c r="AO126" s="1">
        <f t="shared" si="57"/>
        <v>299</v>
      </c>
      <c r="AP126" s="1">
        <f t="shared" si="57"/>
        <v>300</v>
      </c>
      <c r="AQ126" s="1">
        <f t="shared" si="57"/>
        <v>300</v>
      </c>
      <c r="AR126" s="1">
        <f t="shared" si="57"/>
        <v>300</v>
      </c>
      <c r="AS126" s="1">
        <f t="shared" si="57"/>
        <v>302</v>
      </c>
      <c r="AT126" s="1">
        <f t="shared" si="57"/>
        <v>303</v>
      </c>
      <c r="AU126" s="1">
        <f t="shared" si="57"/>
        <v>304</v>
      </c>
      <c r="AV126" s="16"/>
    </row>
    <row r="127" spans="4:48" hidden="1">
      <c r="H127" s="17"/>
      <c r="AV127" s="16"/>
    </row>
    <row r="128" spans="4:48" hidden="1">
      <c r="D128" s="1" t="s">
        <v>185</v>
      </c>
      <c r="F128" s="4" t="s">
        <v>169</v>
      </c>
      <c r="H128" s="17"/>
      <c r="I128" s="50">
        <f t="shared" ref="I128:AT128" si="58">SUM(I117:I126)</f>
        <v>0</v>
      </c>
      <c r="J128" s="50">
        <f t="shared" si="58"/>
        <v>0</v>
      </c>
      <c r="K128" s="50">
        <f t="shared" si="58"/>
        <v>0</v>
      </c>
      <c r="L128" s="50">
        <f t="shared" si="58"/>
        <v>2</v>
      </c>
      <c r="M128" s="50">
        <f t="shared" si="58"/>
        <v>4</v>
      </c>
      <c r="N128" s="50">
        <f t="shared" si="58"/>
        <v>9</v>
      </c>
      <c r="O128" s="50">
        <f t="shared" si="58"/>
        <v>21</v>
      </c>
      <c r="P128" s="50">
        <f t="shared" si="58"/>
        <v>40</v>
      </c>
      <c r="Q128" s="50">
        <f t="shared" si="58"/>
        <v>65</v>
      </c>
      <c r="R128" s="50">
        <f t="shared" si="58"/>
        <v>102</v>
      </c>
      <c r="S128" s="50">
        <f t="shared" si="58"/>
        <v>151</v>
      </c>
      <c r="T128" s="50">
        <f t="shared" si="58"/>
        <v>219</v>
      </c>
      <c r="U128" s="50">
        <f t="shared" si="58"/>
        <v>300</v>
      </c>
      <c r="V128" s="50">
        <f t="shared" si="58"/>
        <v>393</v>
      </c>
      <c r="W128" s="50">
        <f t="shared" si="58"/>
        <v>513</v>
      </c>
      <c r="X128" s="50">
        <f t="shared" si="58"/>
        <v>657</v>
      </c>
      <c r="Y128" s="50">
        <f t="shared" si="58"/>
        <v>835</v>
      </c>
      <c r="Z128" s="50">
        <f t="shared" si="58"/>
        <v>1048</v>
      </c>
      <c r="AA128" s="50">
        <f t="shared" si="58"/>
        <v>1297</v>
      </c>
      <c r="AB128" s="50">
        <f t="shared" si="58"/>
        <v>1534</v>
      </c>
      <c r="AC128" s="50">
        <f t="shared" si="58"/>
        <v>1759</v>
      </c>
      <c r="AD128" s="50">
        <f t="shared" si="58"/>
        <v>1991</v>
      </c>
      <c r="AE128" s="50">
        <f t="shared" si="58"/>
        <v>2208</v>
      </c>
      <c r="AF128" s="50">
        <f t="shared" si="58"/>
        <v>2412</v>
      </c>
      <c r="AG128" s="50">
        <f t="shared" si="58"/>
        <v>2590</v>
      </c>
      <c r="AH128" s="50">
        <f t="shared" si="58"/>
        <v>2741</v>
      </c>
      <c r="AI128" s="50">
        <f t="shared" si="58"/>
        <v>2851</v>
      </c>
      <c r="AJ128" s="50">
        <f t="shared" si="58"/>
        <v>2921</v>
      </c>
      <c r="AK128" s="50">
        <f t="shared" si="58"/>
        <v>2950</v>
      </c>
      <c r="AL128" s="50">
        <f t="shared" si="58"/>
        <v>2980</v>
      </c>
      <c r="AM128" s="50">
        <f t="shared" si="58"/>
        <v>3010</v>
      </c>
      <c r="AN128" s="50">
        <f t="shared" si="58"/>
        <v>3040</v>
      </c>
      <c r="AO128" s="50">
        <f t="shared" si="58"/>
        <v>3070</v>
      </c>
      <c r="AP128" s="50">
        <f t="shared" si="58"/>
        <v>3101</v>
      </c>
      <c r="AQ128" s="50">
        <f t="shared" si="58"/>
        <v>3132</v>
      </c>
      <c r="AR128" s="50">
        <f t="shared" si="58"/>
        <v>3163</v>
      </c>
      <c r="AS128" s="50">
        <f t="shared" si="58"/>
        <v>3195</v>
      </c>
      <c r="AT128" s="50">
        <f t="shared" si="58"/>
        <v>3227</v>
      </c>
      <c r="AU128" s="50">
        <f>SUM(AU117:AU126)</f>
        <v>3259</v>
      </c>
      <c r="AV128" s="16"/>
    </row>
    <row r="129" spans="4:48" hidden="1">
      <c r="H129" s="17"/>
      <c r="AV129" s="16"/>
    </row>
    <row r="130" spans="4:48" hidden="1">
      <c r="D130" s="1" t="s">
        <v>186</v>
      </c>
      <c r="F130" s="4" t="s">
        <v>169</v>
      </c>
      <c r="H130" s="17"/>
      <c r="I130" s="1">
        <f>I80+I93-I117</f>
        <v>223</v>
      </c>
      <c r="J130" s="1">
        <f t="shared" ref="J130:AU137" si="59">J80+J93-J117</f>
        <v>248</v>
      </c>
      <c r="K130" s="1">
        <f t="shared" si="59"/>
        <v>246</v>
      </c>
      <c r="L130" s="1">
        <f t="shared" si="59"/>
        <v>244</v>
      </c>
      <c r="M130" s="1">
        <f t="shared" si="59"/>
        <v>244</v>
      </c>
      <c r="N130" s="1">
        <f t="shared" si="59"/>
        <v>241</v>
      </c>
      <c r="O130" s="1">
        <f t="shared" si="59"/>
        <v>234</v>
      </c>
      <c r="P130" s="1">
        <f t="shared" si="59"/>
        <v>228</v>
      </c>
      <c r="Q130" s="1">
        <f t="shared" si="59"/>
        <v>222</v>
      </c>
      <c r="R130" s="1">
        <f t="shared" si="59"/>
        <v>210</v>
      </c>
      <c r="S130" s="1">
        <f t="shared" si="59"/>
        <v>198</v>
      </c>
      <c r="T130" s="1">
        <f t="shared" si="59"/>
        <v>205</v>
      </c>
      <c r="U130" s="1">
        <f t="shared" si="59"/>
        <v>190</v>
      </c>
      <c r="V130" s="1">
        <f t="shared" si="59"/>
        <v>176</v>
      </c>
      <c r="W130" s="1">
        <f t="shared" si="59"/>
        <v>150</v>
      </c>
      <c r="X130" s="1">
        <f t="shared" si="59"/>
        <v>122</v>
      </c>
      <c r="Y130" s="1">
        <f t="shared" si="59"/>
        <v>82</v>
      </c>
      <c r="Z130" s="1">
        <f t="shared" si="59"/>
        <v>41</v>
      </c>
      <c r="AA130" s="1">
        <f t="shared" si="59"/>
        <v>0</v>
      </c>
      <c r="AB130" s="1">
        <f t="shared" si="59"/>
        <v>0</v>
      </c>
      <c r="AC130" s="1">
        <f t="shared" si="59"/>
        <v>0</v>
      </c>
      <c r="AD130" s="1">
        <f t="shared" si="59"/>
        <v>0</v>
      </c>
      <c r="AE130" s="1">
        <f t="shared" si="59"/>
        <v>0</v>
      </c>
      <c r="AF130" s="1">
        <f t="shared" si="59"/>
        <v>0</v>
      </c>
      <c r="AG130" s="1">
        <f t="shared" si="59"/>
        <v>0</v>
      </c>
      <c r="AH130" s="1">
        <f t="shared" si="59"/>
        <v>0</v>
      </c>
      <c r="AI130" s="1">
        <f t="shared" si="59"/>
        <v>0</v>
      </c>
      <c r="AJ130" s="1">
        <f t="shared" si="59"/>
        <v>0</v>
      </c>
      <c r="AK130" s="1">
        <f t="shared" si="59"/>
        <v>0</v>
      </c>
      <c r="AL130" s="1">
        <f t="shared" si="59"/>
        <v>0</v>
      </c>
      <c r="AM130" s="1">
        <f t="shared" si="59"/>
        <v>0</v>
      </c>
      <c r="AN130" s="1">
        <f t="shared" si="59"/>
        <v>0</v>
      </c>
      <c r="AO130" s="1">
        <f t="shared" si="59"/>
        <v>0</v>
      </c>
      <c r="AP130" s="1">
        <f t="shared" si="59"/>
        <v>0</v>
      </c>
      <c r="AQ130" s="1">
        <f t="shared" si="59"/>
        <v>0</v>
      </c>
      <c r="AR130" s="1">
        <f t="shared" si="59"/>
        <v>0</v>
      </c>
      <c r="AS130" s="1">
        <f t="shared" si="59"/>
        <v>0</v>
      </c>
      <c r="AT130" s="1">
        <f t="shared" si="59"/>
        <v>0</v>
      </c>
      <c r="AU130" s="1">
        <f t="shared" si="59"/>
        <v>0</v>
      </c>
      <c r="AV130" s="16"/>
    </row>
    <row r="131" spans="4:48" hidden="1">
      <c r="D131" s="1" t="s">
        <v>187</v>
      </c>
      <c r="F131" s="4" t="s">
        <v>169</v>
      </c>
      <c r="H131" s="17"/>
      <c r="I131" s="1">
        <f t="shared" ref="I131:X139" si="60">I81+I94-I118</f>
        <v>223</v>
      </c>
      <c r="J131" s="1">
        <f t="shared" si="60"/>
        <v>223</v>
      </c>
      <c r="K131" s="1">
        <f t="shared" si="60"/>
        <v>248</v>
      </c>
      <c r="L131" s="1">
        <f t="shared" si="60"/>
        <v>246</v>
      </c>
      <c r="M131" s="1">
        <f t="shared" si="60"/>
        <v>244</v>
      </c>
      <c r="N131" s="1">
        <f t="shared" si="60"/>
        <v>244</v>
      </c>
      <c r="O131" s="1">
        <f t="shared" si="60"/>
        <v>241</v>
      </c>
      <c r="P131" s="1">
        <f t="shared" si="60"/>
        <v>234</v>
      </c>
      <c r="Q131" s="1">
        <f t="shared" si="60"/>
        <v>228</v>
      </c>
      <c r="R131" s="1">
        <f t="shared" si="60"/>
        <v>222</v>
      </c>
      <c r="S131" s="1">
        <f t="shared" si="60"/>
        <v>210</v>
      </c>
      <c r="T131" s="1">
        <f t="shared" si="60"/>
        <v>198</v>
      </c>
      <c r="U131" s="1">
        <f t="shared" si="60"/>
        <v>205</v>
      </c>
      <c r="V131" s="1">
        <f t="shared" si="60"/>
        <v>190</v>
      </c>
      <c r="W131" s="1">
        <f t="shared" si="60"/>
        <v>176</v>
      </c>
      <c r="X131" s="1">
        <f t="shared" si="60"/>
        <v>150</v>
      </c>
      <c r="Y131" s="1">
        <f t="shared" si="59"/>
        <v>122</v>
      </c>
      <c r="Z131" s="1">
        <f t="shared" si="59"/>
        <v>82</v>
      </c>
      <c r="AA131" s="1">
        <f t="shared" si="59"/>
        <v>41</v>
      </c>
      <c r="AB131" s="1">
        <f t="shared" si="59"/>
        <v>0</v>
      </c>
      <c r="AC131" s="1">
        <f t="shared" si="59"/>
        <v>0</v>
      </c>
      <c r="AD131" s="1">
        <f t="shared" si="59"/>
        <v>0</v>
      </c>
      <c r="AE131" s="1">
        <f t="shared" si="59"/>
        <v>0</v>
      </c>
      <c r="AF131" s="1">
        <f t="shared" si="59"/>
        <v>0</v>
      </c>
      <c r="AG131" s="1">
        <f t="shared" si="59"/>
        <v>0</v>
      </c>
      <c r="AH131" s="1">
        <f t="shared" si="59"/>
        <v>0</v>
      </c>
      <c r="AI131" s="1">
        <f t="shared" si="59"/>
        <v>0</v>
      </c>
      <c r="AJ131" s="1">
        <f t="shared" si="59"/>
        <v>0</v>
      </c>
      <c r="AK131" s="1">
        <f t="shared" si="59"/>
        <v>0</v>
      </c>
      <c r="AL131" s="1">
        <f t="shared" si="59"/>
        <v>0</v>
      </c>
      <c r="AM131" s="1">
        <f t="shared" si="59"/>
        <v>0</v>
      </c>
      <c r="AN131" s="1">
        <f t="shared" si="59"/>
        <v>0</v>
      </c>
      <c r="AO131" s="1">
        <f t="shared" si="59"/>
        <v>0</v>
      </c>
      <c r="AP131" s="1">
        <f t="shared" si="59"/>
        <v>0</v>
      </c>
      <c r="AQ131" s="1">
        <f t="shared" si="59"/>
        <v>0</v>
      </c>
      <c r="AR131" s="1">
        <f t="shared" si="59"/>
        <v>0</v>
      </c>
      <c r="AS131" s="1">
        <f t="shared" si="59"/>
        <v>0</v>
      </c>
      <c r="AT131" s="1">
        <f t="shared" si="59"/>
        <v>0</v>
      </c>
      <c r="AU131" s="1">
        <f t="shared" si="59"/>
        <v>0</v>
      </c>
      <c r="AV131" s="16"/>
    </row>
    <row r="132" spans="4:48" hidden="1">
      <c r="D132" s="1" t="s">
        <v>188</v>
      </c>
      <c r="F132" s="4" t="s">
        <v>169</v>
      </c>
      <c r="H132" s="17"/>
      <c r="I132" s="1">
        <f t="shared" si="60"/>
        <v>223</v>
      </c>
      <c r="J132" s="1">
        <f t="shared" si="59"/>
        <v>223</v>
      </c>
      <c r="K132" s="1">
        <f t="shared" si="59"/>
        <v>223</v>
      </c>
      <c r="L132" s="1">
        <f t="shared" si="59"/>
        <v>248</v>
      </c>
      <c r="M132" s="1">
        <f t="shared" si="59"/>
        <v>246</v>
      </c>
      <c r="N132" s="1">
        <f t="shared" si="59"/>
        <v>244</v>
      </c>
      <c r="O132" s="1">
        <f t="shared" si="59"/>
        <v>244</v>
      </c>
      <c r="P132" s="1">
        <f t="shared" si="59"/>
        <v>241</v>
      </c>
      <c r="Q132" s="1">
        <f t="shared" si="59"/>
        <v>234</v>
      </c>
      <c r="R132" s="1">
        <f t="shared" si="59"/>
        <v>228</v>
      </c>
      <c r="S132" s="1">
        <f t="shared" si="59"/>
        <v>222</v>
      </c>
      <c r="T132" s="1">
        <f t="shared" si="59"/>
        <v>210</v>
      </c>
      <c r="U132" s="1">
        <f t="shared" si="59"/>
        <v>198</v>
      </c>
      <c r="V132" s="1">
        <f t="shared" si="59"/>
        <v>205</v>
      </c>
      <c r="W132" s="1">
        <f t="shared" si="59"/>
        <v>190</v>
      </c>
      <c r="X132" s="1">
        <f t="shared" si="59"/>
        <v>176</v>
      </c>
      <c r="Y132" s="1">
        <f t="shared" si="59"/>
        <v>150</v>
      </c>
      <c r="Z132" s="1">
        <f t="shared" si="59"/>
        <v>122</v>
      </c>
      <c r="AA132" s="1">
        <f t="shared" si="59"/>
        <v>82</v>
      </c>
      <c r="AB132" s="1">
        <f t="shared" si="59"/>
        <v>41</v>
      </c>
      <c r="AC132" s="1">
        <f t="shared" si="59"/>
        <v>0</v>
      </c>
      <c r="AD132" s="1">
        <f t="shared" si="59"/>
        <v>0</v>
      </c>
      <c r="AE132" s="1">
        <f t="shared" si="59"/>
        <v>0</v>
      </c>
      <c r="AF132" s="1">
        <f t="shared" si="59"/>
        <v>0</v>
      </c>
      <c r="AG132" s="1">
        <f t="shared" si="59"/>
        <v>0</v>
      </c>
      <c r="AH132" s="1">
        <f t="shared" si="59"/>
        <v>0</v>
      </c>
      <c r="AI132" s="1">
        <f t="shared" si="59"/>
        <v>0</v>
      </c>
      <c r="AJ132" s="1">
        <f t="shared" si="59"/>
        <v>0</v>
      </c>
      <c r="AK132" s="1">
        <f t="shared" si="59"/>
        <v>0</v>
      </c>
      <c r="AL132" s="1">
        <f t="shared" si="59"/>
        <v>0</v>
      </c>
      <c r="AM132" s="1">
        <f t="shared" si="59"/>
        <v>0</v>
      </c>
      <c r="AN132" s="1">
        <f t="shared" si="59"/>
        <v>0</v>
      </c>
      <c r="AO132" s="1">
        <f t="shared" si="59"/>
        <v>0</v>
      </c>
      <c r="AP132" s="1">
        <f t="shared" si="59"/>
        <v>0</v>
      </c>
      <c r="AQ132" s="1">
        <f t="shared" si="59"/>
        <v>0</v>
      </c>
      <c r="AR132" s="1">
        <f t="shared" si="59"/>
        <v>0</v>
      </c>
      <c r="AS132" s="1">
        <f t="shared" si="59"/>
        <v>0</v>
      </c>
      <c r="AT132" s="1">
        <f t="shared" si="59"/>
        <v>0</v>
      </c>
      <c r="AU132" s="1">
        <f t="shared" si="59"/>
        <v>0</v>
      </c>
      <c r="AV132" s="16"/>
    </row>
    <row r="133" spans="4:48" hidden="1">
      <c r="D133" s="1" t="s">
        <v>189</v>
      </c>
      <c r="F133" s="4" t="s">
        <v>169</v>
      </c>
      <c r="H133" s="17"/>
      <c r="I133" s="1">
        <f t="shared" si="60"/>
        <v>223</v>
      </c>
      <c r="J133" s="1">
        <f t="shared" si="59"/>
        <v>223</v>
      </c>
      <c r="K133" s="1">
        <f t="shared" si="59"/>
        <v>223</v>
      </c>
      <c r="L133" s="1">
        <f t="shared" si="59"/>
        <v>223</v>
      </c>
      <c r="M133" s="1">
        <f t="shared" si="59"/>
        <v>248</v>
      </c>
      <c r="N133" s="1">
        <f t="shared" si="59"/>
        <v>246</v>
      </c>
      <c r="O133" s="1">
        <f t="shared" si="59"/>
        <v>244</v>
      </c>
      <c r="P133" s="1">
        <f t="shared" si="59"/>
        <v>244</v>
      </c>
      <c r="Q133" s="1">
        <f t="shared" si="59"/>
        <v>241</v>
      </c>
      <c r="R133" s="1">
        <f t="shared" si="59"/>
        <v>234</v>
      </c>
      <c r="S133" s="1">
        <f t="shared" si="59"/>
        <v>228</v>
      </c>
      <c r="T133" s="1">
        <f t="shared" si="59"/>
        <v>222</v>
      </c>
      <c r="U133" s="1">
        <f t="shared" si="59"/>
        <v>210</v>
      </c>
      <c r="V133" s="1">
        <f t="shared" si="59"/>
        <v>198</v>
      </c>
      <c r="W133" s="1">
        <f t="shared" si="59"/>
        <v>205</v>
      </c>
      <c r="X133" s="1">
        <f t="shared" si="59"/>
        <v>190</v>
      </c>
      <c r="Y133" s="1">
        <f t="shared" si="59"/>
        <v>176</v>
      </c>
      <c r="Z133" s="1">
        <f t="shared" si="59"/>
        <v>150</v>
      </c>
      <c r="AA133" s="1">
        <f t="shared" si="59"/>
        <v>122</v>
      </c>
      <c r="AB133" s="1">
        <f t="shared" si="59"/>
        <v>82</v>
      </c>
      <c r="AC133" s="1">
        <f t="shared" si="59"/>
        <v>41</v>
      </c>
      <c r="AD133" s="1">
        <f t="shared" si="59"/>
        <v>0</v>
      </c>
      <c r="AE133" s="1">
        <f t="shared" si="59"/>
        <v>0</v>
      </c>
      <c r="AF133" s="1">
        <f t="shared" si="59"/>
        <v>0</v>
      </c>
      <c r="AG133" s="1">
        <f t="shared" si="59"/>
        <v>0</v>
      </c>
      <c r="AH133" s="1">
        <f t="shared" si="59"/>
        <v>0</v>
      </c>
      <c r="AI133" s="1">
        <f t="shared" si="59"/>
        <v>0</v>
      </c>
      <c r="AJ133" s="1">
        <f t="shared" si="59"/>
        <v>0</v>
      </c>
      <c r="AK133" s="1">
        <f t="shared" si="59"/>
        <v>0</v>
      </c>
      <c r="AL133" s="1">
        <f t="shared" si="59"/>
        <v>0</v>
      </c>
      <c r="AM133" s="1">
        <f t="shared" si="59"/>
        <v>0</v>
      </c>
      <c r="AN133" s="1">
        <f t="shared" si="59"/>
        <v>0</v>
      </c>
      <c r="AO133" s="1">
        <f t="shared" si="59"/>
        <v>0</v>
      </c>
      <c r="AP133" s="1">
        <f t="shared" si="59"/>
        <v>0</v>
      </c>
      <c r="AQ133" s="1">
        <f t="shared" si="59"/>
        <v>0</v>
      </c>
      <c r="AR133" s="1">
        <f t="shared" si="59"/>
        <v>0</v>
      </c>
      <c r="AS133" s="1">
        <f t="shared" si="59"/>
        <v>0</v>
      </c>
      <c r="AT133" s="1">
        <f t="shared" si="59"/>
        <v>0</v>
      </c>
      <c r="AU133" s="1">
        <f t="shared" si="59"/>
        <v>0</v>
      </c>
      <c r="AV133" s="16"/>
    </row>
    <row r="134" spans="4:48" hidden="1">
      <c r="D134" s="1" t="s">
        <v>190</v>
      </c>
      <c r="F134" s="4" t="s">
        <v>169</v>
      </c>
      <c r="H134" s="17"/>
      <c r="I134" s="1">
        <f t="shared" si="60"/>
        <v>223</v>
      </c>
      <c r="J134" s="1">
        <f t="shared" si="59"/>
        <v>223</v>
      </c>
      <c r="K134" s="1">
        <f t="shared" si="59"/>
        <v>223</v>
      </c>
      <c r="L134" s="1">
        <f t="shared" si="59"/>
        <v>223</v>
      </c>
      <c r="M134" s="1">
        <f t="shared" si="59"/>
        <v>223</v>
      </c>
      <c r="N134" s="1">
        <f t="shared" si="59"/>
        <v>248</v>
      </c>
      <c r="O134" s="1">
        <f t="shared" si="59"/>
        <v>246</v>
      </c>
      <c r="P134" s="1">
        <f t="shared" si="59"/>
        <v>244</v>
      </c>
      <c r="Q134" s="1">
        <f t="shared" si="59"/>
        <v>244</v>
      </c>
      <c r="R134" s="1">
        <f t="shared" si="59"/>
        <v>241</v>
      </c>
      <c r="S134" s="1">
        <f t="shared" si="59"/>
        <v>234</v>
      </c>
      <c r="T134" s="1">
        <f t="shared" si="59"/>
        <v>228</v>
      </c>
      <c r="U134" s="1">
        <f t="shared" si="59"/>
        <v>222</v>
      </c>
      <c r="V134" s="1">
        <f t="shared" si="59"/>
        <v>210</v>
      </c>
      <c r="W134" s="1">
        <f t="shared" si="59"/>
        <v>198</v>
      </c>
      <c r="X134" s="1">
        <f t="shared" si="59"/>
        <v>205</v>
      </c>
      <c r="Y134" s="1">
        <f t="shared" si="59"/>
        <v>190</v>
      </c>
      <c r="Z134" s="1">
        <f t="shared" si="59"/>
        <v>176</v>
      </c>
      <c r="AA134" s="1">
        <f t="shared" si="59"/>
        <v>150</v>
      </c>
      <c r="AB134" s="1">
        <f t="shared" si="59"/>
        <v>122</v>
      </c>
      <c r="AC134" s="1">
        <f t="shared" si="59"/>
        <v>82</v>
      </c>
      <c r="AD134" s="1">
        <f t="shared" si="59"/>
        <v>41</v>
      </c>
      <c r="AE134" s="1">
        <f t="shared" si="59"/>
        <v>0</v>
      </c>
      <c r="AF134" s="1">
        <f t="shared" si="59"/>
        <v>0</v>
      </c>
      <c r="AG134" s="1">
        <f t="shared" si="59"/>
        <v>0</v>
      </c>
      <c r="AH134" s="1">
        <f t="shared" si="59"/>
        <v>0</v>
      </c>
      <c r="AI134" s="1">
        <f t="shared" si="59"/>
        <v>0</v>
      </c>
      <c r="AJ134" s="1">
        <f t="shared" si="59"/>
        <v>0</v>
      </c>
      <c r="AK134" s="1">
        <f t="shared" si="59"/>
        <v>0</v>
      </c>
      <c r="AL134" s="1">
        <f t="shared" si="59"/>
        <v>0</v>
      </c>
      <c r="AM134" s="1">
        <f t="shared" si="59"/>
        <v>0</v>
      </c>
      <c r="AN134" s="1">
        <f t="shared" si="59"/>
        <v>0</v>
      </c>
      <c r="AO134" s="1">
        <f t="shared" si="59"/>
        <v>0</v>
      </c>
      <c r="AP134" s="1">
        <f t="shared" si="59"/>
        <v>0</v>
      </c>
      <c r="AQ134" s="1">
        <f t="shared" si="59"/>
        <v>0</v>
      </c>
      <c r="AR134" s="1">
        <f t="shared" si="59"/>
        <v>0</v>
      </c>
      <c r="AS134" s="1">
        <f t="shared" si="59"/>
        <v>0</v>
      </c>
      <c r="AT134" s="1">
        <f t="shared" si="59"/>
        <v>0</v>
      </c>
      <c r="AU134" s="1">
        <f t="shared" si="59"/>
        <v>0</v>
      </c>
      <c r="AV134" s="16"/>
    </row>
    <row r="135" spans="4:48" hidden="1">
      <c r="D135" s="1" t="s">
        <v>191</v>
      </c>
      <c r="F135" s="4" t="s">
        <v>169</v>
      </c>
      <c r="H135" s="17"/>
      <c r="I135" s="1">
        <f t="shared" si="60"/>
        <v>223</v>
      </c>
      <c r="J135" s="1">
        <f t="shared" si="59"/>
        <v>223</v>
      </c>
      <c r="K135" s="1">
        <f t="shared" si="59"/>
        <v>223</v>
      </c>
      <c r="L135" s="1">
        <f t="shared" si="59"/>
        <v>223</v>
      </c>
      <c r="M135" s="1">
        <f t="shared" si="59"/>
        <v>223</v>
      </c>
      <c r="N135" s="1">
        <f t="shared" si="59"/>
        <v>223</v>
      </c>
      <c r="O135" s="1">
        <f t="shared" si="59"/>
        <v>248</v>
      </c>
      <c r="P135" s="1">
        <f t="shared" si="59"/>
        <v>246</v>
      </c>
      <c r="Q135" s="1">
        <f t="shared" si="59"/>
        <v>244</v>
      </c>
      <c r="R135" s="1">
        <f t="shared" si="59"/>
        <v>244</v>
      </c>
      <c r="S135" s="1">
        <f t="shared" si="59"/>
        <v>241</v>
      </c>
      <c r="T135" s="1">
        <f t="shared" si="59"/>
        <v>234</v>
      </c>
      <c r="U135" s="1">
        <f t="shared" si="59"/>
        <v>228</v>
      </c>
      <c r="V135" s="1">
        <f t="shared" si="59"/>
        <v>222</v>
      </c>
      <c r="W135" s="1">
        <f t="shared" si="59"/>
        <v>210</v>
      </c>
      <c r="X135" s="1">
        <f t="shared" si="59"/>
        <v>198</v>
      </c>
      <c r="Y135" s="1">
        <f t="shared" si="59"/>
        <v>205</v>
      </c>
      <c r="Z135" s="1">
        <f t="shared" si="59"/>
        <v>190</v>
      </c>
      <c r="AA135" s="1">
        <f t="shared" si="59"/>
        <v>176</v>
      </c>
      <c r="AB135" s="1">
        <f t="shared" si="59"/>
        <v>150</v>
      </c>
      <c r="AC135" s="1">
        <f t="shared" si="59"/>
        <v>122</v>
      </c>
      <c r="AD135" s="1">
        <f t="shared" si="59"/>
        <v>82</v>
      </c>
      <c r="AE135" s="1">
        <f t="shared" si="59"/>
        <v>41</v>
      </c>
      <c r="AF135" s="1">
        <f t="shared" si="59"/>
        <v>0</v>
      </c>
      <c r="AG135" s="1">
        <f t="shared" si="59"/>
        <v>0</v>
      </c>
      <c r="AH135" s="1">
        <f t="shared" si="59"/>
        <v>0</v>
      </c>
      <c r="AI135" s="1">
        <f t="shared" si="59"/>
        <v>0</v>
      </c>
      <c r="AJ135" s="1">
        <f t="shared" si="59"/>
        <v>0</v>
      </c>
      <c r="AK135" s="1">
        <f t="shared" si="59"/>
        <v>0</v>
      </c>
      <c r="AL135" s="1">
        <f t="shared" si="59"/>
        <v>0</v>
      </c>
      <c r="AM135" s="1">
        <f t="shared" si="59"/>
        <v>0</v>
      </c>
      <c r="AN135" s="1">
        <f t="shared" si="59"/>
        <v>0</v>
      </c>
      <c r="AO135" s="1">
        <f t="shared" si="59"/>
        <v>0</v>
      </c>
      <c r="AP135" s="1">
        <f t="shared" si="59"/>
        <v>0</v>
      </c>
      <c r="AQ135" s="1">
        <f t="shared" si="59"/>
        <v>0</v>
      </c>
      <c r="AR135" s="1">
        <f t="shared" si="59"/>
        <v>0</v>
      </c>
      <c r="AS135" s="1">
        <f t="shared" si="59"/>
        <v>0</v>
      </c>
      <c r="AT135" s="1">
        <f t="shared" si="59"/>
        <v>0</v>
      </c>
      <c r="AU135" s="1">
        <f t="shared" si="59"/>
        <v>0</v>
      </c>
      <c r="AV135" s="16"/>
    </row>
    <row r="136" spans="4:48" hidden="1">
      <c r="D136" s="1" t="s">
        <v>192</v>
      </c>
      <c r="F136" s="4" t="s">
        <v>169</v>
      </c>
      <c r="H136" s="17"/>
      <c r="I136" s="1">
        <f t="shared" si="60"/>
        <v>223</v>
      </c>
      <c r="J136" s="1">
        <f t="shared" si="59"/>
        <v>223</v>
      </c>
      <c r="K136" s="1">
        <f t="shared" si="59"/>
        <v>223</v>
      </c>
      <c r="L136" s="1">
        <f t="shared" si="59"/>
        <v>223</v>
      </c>
      <c r="M136" s="1">
        <f t="shared" si="59"/>
        <v>223</v>
      </c>
      <c r="N136" s="1">
        <f t="shared" si="59"/>
        <v>223</v>
      </c>
      <c r="O136" s="1">
        <f t="shared" si="59"/>
        <v>223</v>
      </c>
      <c r="P136" s="1">
        <f t="shared" si="59"/>
        <v>248</v>
      </c>
      <c r="Q136" s="1">
        <f t="shared" si="59"/>
        <v>246</v>
      </c>
      <c r="R136" s="1">
        <f t="shared" si="59"/>
        <v>244</v>
      </c>
      <c r="S136" s="1">
        <f t="shared" si="59"/>
        <v>244</v>
      </c>
      <c r="T136" s="1">
        <f t="shared" si="59"/>
        <v>241</v>
      </c>
      <c r="U136" s="1">
        <f t="shared" si="59"/>
        <v>234</v>
      </c>
      <c r="V136" s="1">
        <f t="shared" si="59"/>
        <v>228</v>
      </c>
      <c r="W136" s="1">
        <f t="shared" si="59"/>
        <v>222</v>
      </c>
      <c r="X136" s="1">
        <f t="shared" si="59"/>
        <v>210</v>
      </c>
      <c r="Y136" s="1">
        <f t="shared" si="59"/>
        <v>198</v>
      </c>
      <c r="Z136" s="1">
        <f t="shared" si="59"/>
        <v>205</v>
      </c>
      <c r="AA136" s="1">
        <f t="shared" si="59"/>
        <v>190</v>
      </c>
      <c r="AB136" s="1">
        <f t="shared" si="59"/>
        <v>176</v>
      </c>
      <c r="AC136" s="1">
        <f t="shared" si="59"/>
        <v>150</v>
      </c>
      <c r="AD136" s="1">
        <f t="shared" si="59"/>
        <v>122</v>
      </c>
      <c r="AE136" s="1">
        <f t="shared" si="59"/>
        <v>82</v>
      </c>
      <c r="AF136" s="1">
        <f t="shared" si="59"/>
        <v>41</v>
      </c>
      <c r="AG136" s="1">
        <f t="shared" si="59"/>
        <v>0</v>
      </c>
      <c r="AH136" s="1">
        <f t="shared" si="59"/>
        <v>0</v>
      </c>
      <c r="AI136" s="1">
        <f t="shared" si="59"/>
        <v>0</v>
      </c>
      <c r="AJ136" s="1">
        <f t="shared" si="59"/>
        <v>0</v>
      </c>
      <c r="AK136" s="1">
        <f t="shared" si="59"/>
        <v>0</v>
      </c>
      <c r="AL136" s="1">
        <f t="shared" si="59"/>
        <v>0</v>
      </c>
      <c r="AM136" s="1">
        <f t="shared" si="59"/>
        <v>0</v>
      </c>
      <c r="AN136" s="1">
        <f t="shared" si="59"/>
        <v>0</v>
      </c>
      <c r="AO136" s="1">
        <f t="shared" si="59"/>
        <v>0</v>
      </c>
      <c r="AP136" s="1">
        <f t="shared" si="59"/>
        <v>0</v>
      </c>
      <c r="AQ136" s="1">
        <f t="shared" si="59"/>
        <v>0</v>
      </c>
      <c r="AR136" s="1">
        <f t="shared" si="59"/>
        <v>0</v>
      </c>
      <c r="AS136" s="1">
        <f t="shared" si="59"/>
        <v>0</v>
      </c>
      <c r="AT136" s="1">
        <f t="shared" si="59"/>
        <v>0</v>
      </c>
      <c r="AU136" s="1">
        <f t="shared" si="59"/>
        <v>0</v>
      </c>
      <c r="AV136" s="16"/>
    </row>
    <row r="137" spans="4:48" hidden="1">
      <c r="D137" s="1" t="s">
        <v>193</v>
      </c>
      <c r="F137" s="4" t="s">
        <v>169</v>
      </c>
      <c r="H137" s="17"/>
      <c r="I137" s="1">
        <f t="shared" si="60"/>
        <v>223</v>
      </c>
      <c r="J137" s="1">
        <f t="shared" si="59"/>
        <v>223</v>
      </c>
      <c r="K137" s="1">
        <f t="shared" si="59"/>
        <v>223</v>
      </c>
      <c r="L137" s="1">
        <f t="shared" si="59"/>
        <v>223</v>
      </c>
      <c r="M137" s="1">
        <f t="shared" si="59"/>
        <v>223</v>
      </c>
      <c r="N137" s="1">
        <f t="shared" ref="J137:AU139" si="61">N87+N100-N124</f>
        <v>223</v>
      </c>
      <c r="O137" s="1">
        <f t="shared" si="61"/>
        <v>223</v>
      </c>
      <c r="P137" s="1">
        <f t="shared" si="61"/>
        <v>223</v>
      </c>
      <c r="Q137" s="1">
        <f t="shared" si="61"/>
        <v>248</v>
      </c>
      <c r="R137" s="1">
        <f t="shared" si="61"/>
        <v>246</v>
      </c>
      <c r="S137" s="1">
        <f t="shared" si="61"/>
        <v>244</v>
      </c>
      <c r="T137" s="1">
        <f t="shared" si="61"/>
        <v>244</v>
      </c>
      <c r="U137" s="1">
        <f t="shared" si="61"/>
        <v>241</v>
      </c>
      <c r="V137" s="1">
        <f t="shared" si="61"/>
        <v>234</v>
      </c>
      <c r="W137" s="1">
        <f t="shared" si="61"/>
        <v>228</v>
      </c>
      <c r="X137" s="1">
        <f t="shared" si="61"/>
        <v>222</v>
      </c>
      <c r="Y137" s="1">
        <f t="shared" si="61"/>
        <v>210</v>
      </c>
      <c r="Z137" s="1">
        <f t="shared" si="61"/>
        <v>198</v>
      </c>
      <c r="AA137" s="1">
        <f t="shared" si="61"/>
        <v>205</v>
      </c>
      <c r="AB137" s="1">
        <f t="shared" si="61"/>
        <v>190</v>
      </c>
      <c r="AC137" s="1">
        <f t="shared" si="61"/>
        <v>176</v>
      </c>
      <c r="AD137" s="1">
        <f t="shared" si="61"/>
        <v>150</v>
      </c>
      <c r="AE137" s="1">
        <f t="shared" si="61"/>
        <v>122</v>
      </c>
      <c r="AF137" s="1">
        <f t="shared" si="61"/>
        <v>82</v>
      </c>
      <c r="AG137" s="1">
        <f t="shared" si="61"/>
        <v>41</v>
      </c>
      <c r="AH137" s="1">
        <f t="shared" si="61"/>
        <v>0</v>
      </c>
      <c r="AI137" s="1">
        <f t="shared" si="61"/>
        <v>0</v>
      </c>
      <c r="AJ137" s="1">
        <f t="shared" si="61"/>
        <v>0</v>
      </c>
      <c r="AK137" s="1">
        <f t="shared" si="61"/>
        <v>0</v>
      </c>
      <c r="AL137" s="1">
        <f t="shared" si="61"/>
        <v>0</v>
      </c>
      <c r="AM137" s="1">
        <f t="shared" si="61"/>
        <v>0</v>
      </c>
      <c r="AN137" s="1">
        <f t="shared" si="61"/>
        <v>0</v>
      </c>
      <c r="AO137" s="1">
        <f t="shared" si="61"/>
        <v>0</v>
      </c>
      <c r="AP137" s="1">
        <f t="shared" si="61"/>
        <v>0</v>
      </c>
      <c r="AQ137" s="1">
        <f t="shared" si="61"/>
        <v>0</v>
      </c>
      <c r="AR137" s="1">
        <f t="shared" si="61"/>
        <v>0</v>
      </c>
      <c r="AS137" s="1">
        <f t="shared" si="61"/>
        <v>0</v>
      </c>
      <c r="AT137" s="1">
        <f t="shared" si="61"/>
        <v>0</v>
      </c>
      <c r="AU137" s="1">
        <f t="shared" si="61"/>
        <v>0</v>
      </c>
      <c r="AV137" s="16"/>
    </row>
    <row r="138" spans="4:48" hidden="1">
      <c r="D138" s="1" t="s">
        <v>194</v>
      </c>
      <c r="F138" s="4" t="s">
        <v>169</v>
      </c>
      <c r="H138" s="17"/>
      <c r="I138" s="1">
        <f t="shared" si="60"/>
        <v>223</v>
      </c>
      <c r="J138" s="1">
        <f t="shared" si="61"/>
        <v>223</v>
      </c>
      <c r="K138" s="1">
        <f t="shared" si="61"/>
        <v>223</v>
      </c>
      <c r="L138" s="1">
        <f t="shared" si="61"/>
        <v>223</v>
      </c>
      <c r="M138" s="1">
        <f t="shared" si="61"/>
        <v>223</v>
      </c>
      <c r="N138" s="1">
        <f t="shared" si="61"/>
        <v>223</v>
      </c>
      <c r="O138" s="1">
        <f t="shared" si="61"/>
        <v>223</v>
      </c>
      <c r="P138" s="1">
        <f t="shared" si="61"/>
        <v>223</v>
      </c>
      <c r="Q138" s="1">
        <f t="shared" si="61"/>
        <v>223</v>
      </c>
      <c r="R138" s="1">
        <f t="shared" si="61"/>
        <v>248</v>
      </c>
      <c r="S138" s="1">
        <f t="shared" si="61"/>
        <v>246</v>
      </c>
      <c r="T138" s="1">
        <f t="shared" si="61"/>
        <v>244</v>
      </c>
      <c r="U138" s="1">
        <f t="shared" si="61"/>
        <v>244</v>
      </c>
      <c r="V138" s="1">
        <f t="shared" si="61"/>
        <v>241</v>
      </c>
      <c r="W138" s="1">
        <f t="shared" si="61"/>
        <v>234</v>
      </c>
      <c r="X138" s="1">
        <f t="shared" si="61"/>
        <v>228</v>
      </c>
      <c r="Y138" s="1">
        <f t="shared" si="61"/>
        <v>222</v>
      </c>
      <c r="Z138" s="1">
        <f t="shared" si="61"/>
        <v>210</v>
      </c>
      <c r="AA138" s="1">
        <f t="shared" si="61"/>
        <v>198</v>
      </c>
      <c r="AB138" s="1">
        <f t="shared" si="61"/>
        <v>205</v>
      </c>
      <c r="AC138" s="1">
        <f t="shared" si="61"/>
        <v>190</v>
      </c>
      <c r="AD138" s="1">
        <f t="shared" si="61"/>
        <v>176</v>
      </c>
      <c r="AE138" s="1">
        <f t="shared" si="61"/>
        <v>150</v>
      </c>
      <c r="AF138" s="1">
        <f t="shared" si="61"/>
        <v>122</v>
      </c>
      <c r="AG138" s="1">
        <f t="shared" si="61"/>
        <v>82</v>
      </c>
      <c r="AH138" s="1">
        <f t="shared" si="61"/>
        <v>41</v>
      </c>
      <c r="AI138" s="1">
        <f t="shared" si="61"/>
        <v>0</v>
      </c>
      <c r="AJ138" s="1">
        <f t="shared" si="61"/>
        <v>0</v>
      </c>
      <c r="AK138" s="1">
        <f t="shared" si="61"/>
        <v>0</v>
      </c>
      <c r="AL138" s="1">
        <f t="shared" si="61"/>
        <v>0</v>
      </c>
      <c r="AM138" s="1">
        <f t="shared" si="61"/>
        <v>0</v>
      </c>
      <c r="AN138" s="1">
        <f t="shared" si="61"/>
        <v>0</v>
      </c>
      <c r="AO138" s="1">
        <f t="shared" si="61"/>
        <v>0</v>
      </c>
      <c r="AP138" s="1">
        <f t="shared" si="61"/>
        <v>0</v>
      </c>
      <c r="AQ138" s="1">
        <f t="shared" si="61"/>
        <v>0</v>
      </c>
      <c r="AR138" s="1">
        <f t="shared" si="61"/>
        <v>0</v>
      </c>
      <c r="AS138" s="1">
        <f t="shared" si="61"/>
        <v>0</v>
      </c>
      <c r="AT138" s="1">
        <f t="shared" si="61"/>
        <v>0</v>
      </c>
      <c r="AU138" s="1">
        <f t="shared" si="61"/>
        <v>0</v>
      </c>
      <c r="AV138" s="16"/>
    </row>
    <row r="139" spans="4:48" hidden="1">
      <c r="D139" s="1" t="s">
        <v>195</v>
      </c>
      <c r="F139" s="4" t="s">
        <v>169</v>
      </c>
      <c r="H139" s="17"/>
      <c r="I139" s="1">
        <f t="shared" si="60"/>
        <v>226</v>
      </c>
      <c r="J139" s="1">
        <f t="shared" si="61"/>
        <v>223</v>
      </c>
      <c r="K139" s="1">
        <f t="shared" si="61"/>
        <v>223</v>
      </c>
      <c r="L139" s="1">
        <f t="shared" si="61"/>
        <v>223</v>
      </c>
      <c r="M139" s="1">
        <f t="shared" si="61"/>
        <v>223</v>
      </c>
      <c r="N139" s="1">
        <f t="shared" si="61"/>
        <v>223</v>
      </c>
      <c r="O139" s="1">
        <f t="shared" si="61"/>
        <v>223</v>
      </c>
      <c r="P139" s="1">
        <f t="shared" si="61"/>
        <v>223</v>
      </c>
      <c r="Q139" s="1">
        <f t="shared" si="61"/>
        <v>223</v>
      </c>
      <c r="R139" s="1">
        <f t="shared" si="61"/>
        <v>223</v>
      </c>
      <c r="S139" s="1">
        <f t="shared" si="61"/>
        <v>248</v>
      </c>
      <c r="T139" s="1">
        <f t="shared" si="61"/>
        <v>246</v>
      </c>
      <c r="U139" s="1">
        <f t="shared" si="61"/>
        <v>244</v>
      </c>
      <c r="V139" s="1">
        <f t="shared" si="61"/>
        <v>244</v>
      </c>
      <c r="W139" s="1">
        <f t="shared" si="61"/>
        <v>241</v>
      </c>
      <c r="X139" s="1">
        <f t="shared" si="61"/>
        <v>234</v>
      </c>
      <c r="Y139" s="1">
        <f t="shared" si="61"/>
        <v>228</v>
      </c>
      <c r="Z139" s="1">
        <f t="shared" si="61"/>
        <v>222</v>
      </c>
      <c r="AA139" s="1">
        <f t="shared" si="61"/>
        <v>210</v>
      </c>
      <c r="AB139" s="1">
        <f t="shared" si="61"/>
        <v>198</v>
      </c>
      <c r="AC139" s="1">
        <f t="shared" si="61"/>
        <v>205</v>
      </c>
      <c r="AD139" s="1">
        <f t="shared" si="61"/>
        <v>190</v>
      </c>
      <c r="AE139" s="1">
        <f t="shared" si="61"/>
        <v>176</v>
      </c>
      <c r="AF139" s="1">
        <f t="shared" si="61"/>
        <v>150</v>
      </c>
      <c r="AG139" s="1">
        <f t="shared" si="61"/>
        <v>122</v>
      </c>
      <c r="AH139" s="1">
        <f t="shared" si="61"/>
        <v>82</v>
      </c>
      <c r="AI139" s="1">
        <f t="shared" si="61"/>
        <v>41</v>
      </c>
      <c r="AJ139" s="1">
        <f t="shared" si="61"/>
        <v>0</v>
      </c>
      <c r="AK139" s="1">
        <f t="shared" si="61"/>
        <v>0</v>
      </c>
      <c r="AL139" s="1">
        <f t="shared" si="61"/>
        <v>0</v>
      </c>
      <c r="AM139" s="1">
        <f t="shared" si="61"/>
        <v>0</v>
      </c>
      <c r="AN139" s="1">
        <f t="shared" si="61"/>
        <v>0</v>
      </c>
      <c r="AO139" s="1">
        <f t="shared" si="61"/>
        <v>0</v>
      </c>
      <c r="AP139" s="1">
        <f t="shared" si="61"/>
        <v>0</v>
      </c>
      <c r="AQ139" s="1">
        <f t="shared" si="61"/>
        <v>0</v>
      </c>
      <c r="AR139" s="1">
        <f t="shared" si="61"/>
        <v>0</v>
      </c>
      <c r="AS139" s="1">
        <f t="shared" si="61"/>
        <v>0</v>
      </c>
      <c r="AT139" s="1">
        <f t="shared" si="61"/>
        <v>0</v>
      </c>
      <c r="AU139" s="1">
        <f t="shared" si="61"/>
        <v>0</v>
      </c>
      <c r="AV139" s="16"/>
    </row>
    <row r="140" spans="4:48" hidden="1">
      <c r="H140" s="17"/>
      <c r="AV140" s="16"/>
    </row>
    <row r="141" spans="4:48" hidden="1">
      <c r="D141" s="1" t="s">
        <v>196</v>
      </c>
      <c r="F141" s="4" t="s">
        <v>169</v>
      </c>
      <c r="H141" s="17"/>
      <c r="I141" s="50">
        <f>SUM(I130:I139)</f>
        <v>2233</v>
      </c>
      <c r="J141" s="50">
        <f t="shared" ref="J141:AU141" si="62">SUM(J130:J139)</f>
        <v>2255</v>
      </c>
      <c r="K141" s="50">
        <f t="shared" si="62"/>
        <v>2278</v>
      </c>
      <c r="L141" s="50">
        <f t="shared" si="62"/>
        <v>2299</v>
      </c>
      <c r="M141" s="50">
        <f t="shared" si="62"/>
        <v>2320</v>
      </c>
      <c r="N141" s="50">
        <f t="shared" si="62"/>
        <v>2338</v>
      </c>
      <c r="O141" s="50">
        <f t="shared" si="62"/>
        <v>2349</v>
      </c>
      <c r="P141" s="50">
        <f t="shared" si="62"/>
        <v>2354</v>
      </c>
      <c r="Q141" s="50">
        <f t="shared" si="62"/>
        <v>2353</v>
      </c>
      <c r="R141" s="50">
        <f t="shared" si="62"/>
        <v>2340</v>
      </c>
      <c r="S141" s="50">
        <f t="shared" si="62"/>
        <v>2315</v>
      </c>
      <c r="T141" s="50">
        <f t="shared" si="62"/>
        <v>2272</v>
      </c>
      <c r="U141" s="50">
        <f t="shared" si="62"/>
        <v>2216</v>
      </c>
      <c r="V141" s="50">
        <f t="shared" si="62"/>
        <v>2148</v>
      </c>
      <c r="W141" s="50">
        <f t="shared" si="62"/>
        <v>2054</v>
      </c>
      <c r="X141" s="50">
        <f t="shared" si="62"/>
        <v>1935</v>
      </c>
      <c r="Y141" s="50">
        <f t="shared" si="62"/>
        <v>1783</v>
      </c>
      <c r="Z141" s="50">
        <f t="shared" si="62"/>
        <v>1596</v>
      </c>
      <c r="AA141" s="50">
        <f t="shared" si="62"/>
        <v>1374</v>
      </c>
      <c r="AB141" s="50">
        <f t="shared" si="62"/>
        <v>1164</v>
      </c>
      <c r="AC141" s="50">
        <f t="shared" si="62"/>
        <v>966</v>
      </c>
      <c r="AD141" s="50">
        <f t="shared" si="62"/>
        <v>761</v>
      </c>
      <c r="AE141" s="50">
        <f t="shared" si="62"/>
        <v>571</v>
      </c>
      <c r="AF141" s="50">
        <f t="shared" si="62"/>
        <v>395</v>
      </c>
      <c r="AG141" s="50">
        <f t="shared" si="62"/>
        <v>245</v>
      </c>
      <c r="AH141" s="50">
        <f t="shared" si="62"/>
        <v>123</v>
      </c>
      <c r="AI141" s="50">
        <f t="shared" si="62"/>
        <v>41</v>
      </c>
      <c r="AJ141" s="50">
        <f t="shared" si="62"/>
        <v>0</v>
      </c>
      <c r="AK141" s="50">
        <f t="shared" si="62"/>
        <v>0</v>
      </c>
      <c r="AL141" s="50">
        <f t="shared" si="62"/>
        <v>0</v>
      </c>
      <c r="AM141" s="50">
        <f t="shared" si="62"/>
        <v>0</v>
      </c>
      <c r="AN141" s="50">
        <f t="shared" si="62"/>
        <v>0</v>
      </c>
      <c r="AO141" s="50">
        <f t="shared" si="62"/>
        <v>0</v>
      </c>
      <c r="AP141" s="50">
        <f t="shared" si="62"/>
        <v>0</v>
      </c>
      <c r="AQ141" s="50">
        <f t="shared" si="62"/>
        <v>0</v>
      </c>
      <c r="AR141" s="50">
        <f t="shared" si="62"/>
        <v>0</v>
      </c>
      <c r="AS141" s="50">
        <f t="shared" si="62"/>
        <v>0</v>
      </c>
      <c r="AT141" s="50">
        <f t="shared" si="62"/>
        <v>0</v>
      </c>
      <c r="AU141" s="50">
        <f t="shared" si="62"/>
        <v>0</v>
      </c>
      <c r="AV141" s="16"/>
    </row>
    <row r="142" spans="4:48" hidden="1">
      <c r="H142" s="17"/>
      <c r="AV142" s="16"/>
    </row>
    <row r="143" spans="4:48" hidden="1">
      <c r="H143" s="17"/>
      <c r="AV143" s="16"/>
    </row>
    <row r="144" spans="4:48" hidden="1">
      <c r="H144" s="17"/>
      <c r="AV144" s="16"/>
    </row>
    <row r="145" spans="48:48" hidden="1">
      <c r="AV145" s="16"/>
    </row>
    <row r="146" spans="48:48" hidden="1">
      <c r="AV146" s="16"/>
    </row>
    <row r="147" spans="48:48" hidden="1">
      <c r="AV147" s="16"/>
    </row>
    <row r="148" spans="48:48" hidden="1">
      <c r="AV148" s="16"/>
    </row>
    <row r="149" spans="48:48" hidden="1">
      <c r="AV149" s="16"/>
    </row>
    <row r="150" spans="48:48" hidden="1">
      <c r="AV150" s="16"/>
    </row>
    <row r="151" spans="48:48" hidden="1">
      <c r="AV151" s="16"/>
    </row>
    <row r="152" spans="48:48" hidden="1">
      <c r="AV152" s="16"/>
    </row>
    <row r="153" spans="48:48" hidden="1">
      <c r="AV153" s="16"/>
    </row>
    <row r="154" spans="48:48" hidden="1">
      <c r="AV154" s="16"/>
    </row>
    <row r="155" spans="48:48" hidden="1">
      <c r="AV155" s="16"/>
    </row>
    <row r="156" spans="48:48" hidden="1">
      <c r="AV156" s="16"/>
    </row>
    <row r="157" spans="48:48" hidden="1">
      <c r="AV157" s="16"/>
    </row>
    <row r="158" spans="48:48" hidden="1">
      <c r="AV158" s="16"/>
    </row>
    <row r="159" spans="48:48" hidden="1">
      <c r="AV159" s="16"/>
    </row>
    <row r="160" spans="48:48" hidden="1">
      <c r="AV160" s="16"/>
    </row>
    <row r="161" spans="48:48" hidden="1">
      <c r="AV161" s="16"/>
    </row>
    <row r="162" spans="48:48" hidden="1">
      <c r="AV162" s="16"/>
    </row>
    <row r="163" spans="48:48" hidden="1">
      <c r="AV163" s="16"/>
    </row>
    <row r="164" spans="48:48" hidden="1">
      <c r="AV164" s="16"/>
    </row>
    <row r="165" spans="48:48" hidden="1">
      <c r="AV165" s="16"/>
    </row>
    <row r="166" spans="48:48" hidden="1">
      <c r="AV166" s="16"/>
    </row>
    <row r="167" spans="48:48" hidden="1">
      <c r="AV167" s="16"/>
    </row>
    <row r="168" spans="48:48" hidden="1">
      <c r="AV168" s="16"/>
    </row>
    <row r="169" spans="48:48" hidden="1">
      <c r="AV169" s="16"/>
    </row>
    <row r="170" spans="48:48" hidden="1">
      <c r="AV170" s="16"/>
    </row>
    <row r="171" spans="48:48" hidden="1">
      <c r="AV171" s="16"/>
    </row>
    <row r="172" spans="48:48" hidden="1">
      <c r="AV172" s="16"/>
    </row>
    <row r="173" spans="48:48" hidden="1">
      <c r="AV173" s="16"/>
    </row>
    <row r="174" spans="48:48" hidden="1">
      <c r="AV174" s="16"/>
    </row>
    <row r="175" spans="48:48" hidden="1">
      <c r="AV175" s="16"/>
    </row>
    <row r="176" spans="48:48" hidden="1">
      <c r="AV176" s="16"/>
    </row>
    <row r="177" spans="48:48" hidden="1">
      <c r="AV177" s="16"/>
    </row>
    <row r="178" spans="48:48" hidden="1">
      <c r="AV178" s="16"/>
    </row>
    <row r="179" spans="48:48" hidden="1">
      <c r="AV179" s="16"/>
    </row>
    <row r="180" spans="48:48" hidden="1">
      <c r="AV180" s="16"/>
    </row>
    <row r="181" spans="48:48" hidden="1">
      <c r="AV181" s="16"/>
    </row>
    <row r="182" spans="48:48" hidden="1">
      <c r="AV182" s="16"/>
    </row>
    <row r="183" spans="48:48" hidden="1">
      <c r="AV183" s="16"/>
    </row>
    <row r="184" spans="48:48" hidden="1">
      <c r="AV184" s="16"/>
    </row>
    <row r="185" spans="48:48" hidden="1">
      <c r="AV185" s="16"/>
    </row>
    <row r="186" spans="48:48" hidden="1">
      <c r="AV186" s="16"/>
    </row>
    <row r="187" spans="48:48" hidden="1">
      <c r="AV187" s="16"/>
    </row>
    <row r="188" spans="48:48" hidden="1">
      <c r="AV188" s="16"/>
    </row>
    <row r="189" spans="48:48" hidden="1">
      <c r="AV189" s="16"/>
    </row>
    <row r="190" spans="48:48" hidden="1">
      <c r="AV190" s="16"/>
    </row>
    <row r="191" spans="48:48" hidden="1">
      <c r="AV191" s="16"/>
    </row>
    <row r="192" spans="48:48" hidden="1">
      <c r="AV192" s="16"/>
    </row>
    <row r="193" spans="48:48" hidden="1">
      <c r="AV193" s="16"/>
    </row>
    <row r="194" spans="48:48" hidden="1">
      <c r="AV194" s="16"/>
    </row>
    <row r="195" spans="48:48" hidden="1">
      <c r="AV195" s="16"/>
    </row>
    <row r="196" spans="48:48" hidden="1">
      <c r="AV196" s="16"/>
    </row>
    <row r="197" spans="48:48" hidden="1">
      <c r="AV197" s="16"/>
    </row>
    <row r="198" spans="48:48" hidden="1">
      <c r="AV198" s="16"/>
    </row>
    <row r="199" spans="48:48" hidden="1">
      <c r="AV199" s="16"/>
    </row>
    <row r="200" spans="48:48" hidden="1">
      <c r="AV200" s="16"/>
    </row>
    <row r="201" spans="48:48" hidden="1">
      <c r="AV201" s="16"/>
    </row>
    <row r="202" spans="48:48" hidden="1">
      <c r="AV202" s="16"/>
    </row>
    <row r="203" spans="48:48" hidden="1">
      <c r="AV203" s="16"/>
    </row>
    <row r="204" spans="48:48" hidden="1">
      <c r="AV204" s="16"/>
    </row>
    <row r="205" spans="48:48" hidden="1">
      <c r="AV205" s="16"/>
    </row>
    <row r="206" spans="48:48" hidden="1">
      <c r="AV206" s="16"/>
    </row>
    <row r="207" spans="48:48" hidden="1">
      <c r="AV207" s="16"/>
    </row>
    <row r="208" spans="48:48" hidden="1">
      <c r="AV208" s="16"/>
    </row>
    <row r="209" spans="48:48" hidden="1">
      <c r="AV209" s="16"/>
    </row>
    <row r="210" spans="48:48" hidden="1">
      <c r="AV210" s="16"/>
    </row>
    <row r="211" spans="48:48" hidden="1">
      <c r="AV211" s="16"/>
    </row>
    <row r="212" spans="48:48" hidden="1">
      <c r="AV212" s="16"/>
    </row>
    <row r="213" spans="48:48" hidden="1">
      <c r="AV213" s="16"/>
    </row>
    <row r="214" spans="48:48" hidden="1">
      <c r="AV214" s="16"/>
    </row>
    <row r="215" spans="48:48" hidden="1">
      <c r="AV215" s="16"/>
    </row>
    <row r="216" spans="48:48" hidden="1">
      <c r="AV216" s="16"/>
    </row>
    <row r="217" spans="48:48" hidden="1">
      <c r="AV217" s="16"/>
    </row>
    <row r="218" spans="48:48" hidden="1">
      <c r="AV218" s="16"/>
    </row>
    <row r="219" spans="48:48" hidden="1">
      <c r="AV219" s="16"/>
    </row>
    <row r="220" spans="48:48" hidden="1">
      <c r="AV220" s="16"/>
    </row>
    <row r="221" spans="48:48" hidden="1">
      <c r="AV221" s="16"/>
    </row>
    <row r="222" spans="48:48" hidden="1">
      <c r="AV222" s="16"/>
    </row>
    <row r="223" spans="48:48" hidden="1">
      <c r="AV223" s="16"/>
    </row>
    <row r="224" spans="48:48" hidden="1">
      <c r="AV224" s="16"/>
    </row>
    <row r="225" spans="48:48" hidden="1">
      <c r="AV225" s="16"/>
    </row>
    <row r="226" spans="48:48" hidden="1">
      <c r="AV226" s="16"/>
    </row>
    <row r="227" spans="48:48" hidden="1">
      <c r="AV227" s="16"/>
    </row>
    <row r="228" spans="48:48" hidden="1">
      <c r="AV228" s="16"/>
    </row>
    <row r="229" spans="48:48" hidden="1">
      <c r="AV229" s="16"/>
    </row>
    <row r="230" spans="48:48" hidden="1">
      <c r="AV230" s="16"/>
    </row>
    <row r="231" spans="48:48" hidden="1">
      <c r="AV231" s="16"/>
    </row>
    <row r="232" spans="48:48" hidden="1">
      <c r="AV232" s="16"/>
    </row>
    <row r="233" spans="48:48" hidden="1">
      <c r="AV233" s="16"/>
    </row>
    <row r="234" spans="48:48" hidden="1">
      <c r="AV234" s="16"/>
    </row>
    <row r="235" spans="48:48" hidden="1">
      <c r="AV235" s="16"/>
    </row>
    <row r="236" spans="48:48" hidden="1">
      <c r="AV236" s="16"/>
    </row>
    <row r="237" spans="48:48" hidden="1">
      <c r="AV237" s="16"/>
    </row>
    <row r="238" spans="48:48" hidden="1">
      <c r="AV238" s="16"/>
    </row>
    <row r="239" spans="48:48" hidden="1">
      <c r="AV239" s="16"/>
    </row>
    <row r="240" spans="48:48" hidden="1">
      <c r="AV240" s="16"/>
    </row>
    <row r="241" spans="48:48" hidden="1">
      <c r="AV241" s="16"/>
    </row>
    <row r="242" spans="48:48" hidden="1">
      <c r="AV242" s="16"/>
    </row>
    <row r="243" spans="48:48" hidden="1">
      <c r="AV243" s="16"/>
    </row>
    <row r="244" spans="48:48" hidden="1">
      <c r="AV244" s="16"/>
    </row>
    <row r="245" spans="48:48" hidden="1">
      <c r="AV245" s="16"/>
    </row>
    <row r="246" spans="48:48" hidden="1">
      <c r="AV246" s="16"/>
    </row>
    <row r="247" spans="48:48" hidden="1">
      <c r="AV247" s="16"/>
    </row>
    <row r="248" spans="48:48" hidden="1">
      <c r="AV248" s="16"/>
    </row>
    <row r="249" spans="48:48" hidden="1">
      <c r="AV249" s="16"/>
    </row>
    <row r="250" spans="48:48" hidden="1">
      <c r="AV250" s="16"/>
    </row>
    <row r="251" spans="48:48" hidden="1">
      <c r="AV251" s="16"/>
    </row>
    <row r="252" spans="48:48" hidden="1">
      <c r="AV252" s="16"/>
    </row>
    <row r="253" spans="48:48" hidden="1">
      <c r="AV253" s="16"/>
    </row>
    <row r="254" spans="48:48" hidden="1">
      <c r="AV254" s="16"/>
    </row>
    <row r="255" spans="48:48" hidden="1">
      <c r="AV255" s="16"/>
    </row>
    <row r="256" spans="48:48" hidden="1">
      <c r="AV256" s="16"/>
    </row>
    <row r="257" spans="48:48" hidden="1">
      <c r="AV257" s="16"/>
    </row>
  </sheetData>
  <sheetProtection algorithmName="SHA-512" hashValue="TJMKwDq9LfOx8k8RdY1L0bP0K/fP3sD3VnXbg8kdcX+Z7HXVoYI5ccwrXeS3fVluESrsyU0QLmR8ZADscEjj5Q==" saltValue="Vq6VqFRPeV/dSmoLSB6zew==" spinCount="100000" sheet="1" objects="1" scenarios="1"/>
  <phoneticPr fontId="7"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565D3-1A52-4EF6-B727-F321EFE15F22}">
  <sheetPr>
    <tabColor theme="5"/>
  </sheetPr>
  <dimension ref="A1:AN308"/>
  <sheetViews>
    <sheetView zoomScale="90" zoomScaleNormal="90" workbookViewId="0">
      <pane xSplit="6" ySplit="9" topLeftCell="G10" activePane="bottomRight" state="frozen"/>
      <selection pane="topRight" activeCell="G1" sqref="G1"/>
      <selection pane="bottomLeft" activeCell="A10" sqref="A10"/>
      <selection pane="bottomRight" activeCell="C14" sqref="C14"/>
    </sheetView>
  </sheetViews>
  <sheetFormatPr baseColWidth="10" defaultColWidth="0" defaultRowHeight="14.4" zeroHeight="1"/>
  <cols>
    <col min="1" max="1" width="9.109375" customWidth="1"/>
    <col min="2" max="2" width="31.109375" customWidth="1"/>
    <col min="3" max="3" width="38.44140625" bestFit="1" customWidth="1"/>
    <col min="4" max="4" width="19.6640625" customWidth="1"/>
    <col min="5" max="5" width="20.109375" customWidth="1"/>
    <col min="6" max="6" width="20.33203125" customWidth="1"/>
    <col min="7" max="7" width="3.33203125" customWidth="1"/>
    <col min="8" max="8" width="16" customWidth="1"/>
    <col min="9" max="36" width="14.109375" customWidth="1"/>
    <col min="37" max="37" width="14.33203125" bestFit="1" customWidth="1"/>
    <col min="38" max="38" width="9.5546875" bestFit="1" customWidth="1"/>
    <col min="39" max="39" width="4.33203125" customWidth="1"/>
    <col min="40" max="40" width="9.109375" customWidth="1"/>
    <col min="41" max="16384" width="9.109375" hidden="1"/>
  </cols>
  <sheetData>
    <row r="1" spans="1:40">
      <c r="E1" s="21"/>
      <c r="G1" s="97"/>
      <c r="AM1" s="97"/>
    </row>
    <row r="2" spans="1:40" ht="15" thickBot="1">
      <c r="A2" s="13"/>
      <c r="B2" s="9" t="s">
        <v>36</v>
      </c>
      <c r="C2" s="13"/>
      <c r="D2" s="13"/>
      <c r="E2" s="22"/>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0">
      <c r="E3" s="21"/>
      <c r="G3" s="97"/>
      <c r="AM3" s="97"/>
    </row>
    <row r="4" spans="1:40">
      <c r="B4" s="1" t="str">
        <f>Time!D4</f>
        <v>Year</v>
      </c>
      <c r="C4" s="1"/>
      <c r="D4" s="1"/>
      <c r="E4" s="21"/>
      <c r="G4" s="97"/>
      <c r="H4" s="34">
        <f>Time!I4</f>
        <v>2022</v>
      </c>
      <c r="I4" s="34">
        <f>Time!J4</f>
        <v>2023</v>
      </c>
      <c r="J4" s="34">
        <f>Time!K4</f>
        <v>2024</v>
      </c>
      <c r="K4" s="34">
        <f>Time!L4</f>
        <v>2025</v>
      </c>
      <c r="L4" s="34">
        <f>Time!M4</f>
        <v>2026</v>
      </c>
      <c r="M4" s="34">
        <f>Time!N4</f>
        <v>2027</v>
      </c>
      <c r="N4" s="34">
        <f>Time!O4</f>
        <v>2028</v>
      </c>
      <c r="O4" s="34">
        <f>Time!P4</f>
        <v>2029</v>
      </c>
      <c r="P4" s="34">
        <f>Time!Q4</f>
        <v>2030</v>
      </c>
      <c r="Q4" s="34">
        <f>Time!R4</f>
        <v>2031</v>
      </c>
      <c r="R4" s="34">
        <f>Time!S4</f>
        <v>2032</v>
      </c>
      <c r="S4" s="34">
        <f>Time!T4</f>
        <v>2033</v>
      </c>
      <c r="T4" s="34">
        <f>Time!U4</f>
        <v>2034</v>
      </c>
      <c r="U4" s="34">
        <f>Time!V4</f>
        <v>2035</v>
      </c>
      <c r="V4" s="34">
        <f>Time!W4</f>
        <v>2036</v>
      </c>
      <c r="W4" s="34">
        <f>Time!X4</f>
        <v>2037</v>
      </c>
      <c r="X4" s="34">
        <f>Time!Y4</f>
        <v>2038</v>
      </c>
      <c r="Y4" s="34">
        <f>Time!Z4</f>
        <v>2039</v>
      </c>
      <c r="Z4" s="34">
        <f>Time!AA4</f>
        <v>2040</v>
      </c>
      <c r="AA4" s="34">
        <f>Time!AB4</f>
        <v>2041</v>
      </c>
      <c r="AB4" s="34">
        <f>Time!AC4</f>
        <v>2042</v>
      </c>
      <c r="AC4" s="34">
        <f>Time!AD4</f>
        <v>2043</v>
      </c>
      <c r="AD4" s="34">
        <f>Time!AE4</f>
        <v>2044</v>
      </c>
      <c r="AE4" s="34">
        <f>Time!AF4</f>
        <v>2045</v>
      </c>
      <c r="AF4" s="34">
        <f>Time!AG4</f>
        <v>2046</v>
      </c>
      <c r="AG4" s="34">
        <f>Time!AH4</f>
        <v>2047</v>
      </c>
      <c r="AH4" s="34">
        <f>Time!AI4</f>
        <v>2048</v>
      </c>
      <c r="AI4" s="34">
        <f>Time!AJ4</f>
        <v>2049</v>
      </c>
      <c r="AJ4" s="34">
        <f>Time!AK4</f>
        <v>2050</v>
      </c>
      <c r="AK4" s="34">
        <f>Time!AL4</f>
        <v>2051</v>
      </c>
      <c r="AL4" s="34">
        <f>Time!AM4</f>
        <v>2052</v>
      </c>
      <c r="AM4" s="102"/>
    </row>
    <row r="5" spans="1:40">
      <c r="B5" s="1" t="str">
        <f>Time!D17</f>
        <v>Forecasting Period Flag</v>
      </c>
      <c r="C5" s="1"/>
      <c r="D5" s="1"/>
      <c r="E5" s="21"/>
      <c r="G5" s="97"/>
      <c r="H5" s="4">
        <f>Time!I17</f>
        <v>1</v>
      </c>
      <c r="I5" s="4">
        <f>Time!J17</f>
        <v>1</v>
      </c>
      <c r="J5" s="4">
        <f>Time!K17</f>
        <v>1</v>
      </c>
      <c r="K5" s="4">
        <f>Time!L17</f>
        <v>1</v>
      </c>
      <c r="L5" s="4">
        <f>Time!M17</f>
        <v>1</v>
      </c>
      <c r="M5" s="4">
        <f>Time!N17</f>
        <v>1</v>
      </c>
      <c r="N5" s="4">
        <f>Time!O17</f>
        <v>1</v>
      </c>
      <c r="O5" s="4">
        <f>Time!P17</f>
        <v>1</v>
      </c>
      <c r="P5" s="4">
        <f>Time!Q17</f>
        <v>1</v>
      </c>
      <c r="Q5" s="4">
        <f>Time!R17</f>
        <v>1</v>
      </c>
      <c r="R5" s="4">
        <f>Time!S17</f>
        <v>1</v>
      </c>
      <c r="S5" s="4">
        <f>Time!T17</f>
        <v>1</v>
      </c>
      <c r="T5" s="4">
        <f>Time!U17</f>
        <v>1</v>
      </c>
      <c r="U5" s="4">
        <f>Time!V17</f>
        <v>1</v>
      </c>
      <c r="V5" s="4">
        <f>Time!W17</f>
        <v>1</v>
      </c>
      <c r="W5" s="4">
        <f>Time!X17</f>
        <v>1</v>
      </c>
      <c r="X5" s="4">
        <f>Time!Y17</f>
        <v>1</v>
      </c>
      <c r="Y5" s="4">
        <f>Time!Z17</f>
        <v>1</v>
      </c>
      <c r="Z5" s="4">
        <f>Time!AA17</f>
        <v>1</v>
      </c>
      <c r="AA5" s="4">
        <f>Time!AB17</f>
        <v>1</v>
      </c>
      <c r="AB5" s="4">
        <f>Time!AC17</f>
        <v>1</v>
      </c>
      <c r="AC5" s="4">
        <f>Time!AD17</f>
        <v>1</v>
      </c>
      <c r="AD5" s="4">
        <f>Time!AE17</f>
        <v>1</v>
      </c>
      <c r="AE5" s="4">
        <f>Time!AF17</f>
        <v>1</v>
      </c>
      <c r="AF5" s="4">
        <f>Time!AG17</f>
        <v>1</v>
      </c>
      <c r="AG5" s="4">
        <f>Time!AH17</f>
        <v>1</v>
      </c>
      <c r="AH5" s="4">
        <f>Time!AI17</f>
        <v>1</v>
      </c>
      <c r="AI5" s="4">
        <f>Time!AJ17</f>
        <v>1</v>
      </c>
      <c r="AJ5" s="4">
        <f>Time!AK17</f>
        <v>1</v>
      </c>
      <c r="AK5" s="4">
        <f>Time!AL17</f>
        <v>0</v>
      </c>
      <c r="AL5" s="4">
        <f>Time!AM17</f>
        <v>0</v>
      </c>
      <c r="AM5" s="103"/>
    </row>
    <row r="6" spans="1:40">
      <c r="B6" s="1" t="str">
        <f>Time!D24</f>
        <v>Discount Rate Factor</v>
      </c>
      <c r="C6" s="4"/>
      <c r="D6" s="4" t="str">
        <f>Time!F24</f>
        <v>factor</v>
      </c>
      <c r="E6" s="21"/>
      <c r="G6" s="97"/>
      <c r="H6" s="19">
        <f>Time!I24</f>
        <v>1</v>
      </c>
      <c r="I6" s="19">
        <f>Time!J24</f>
        <v>0.90909090909090906</v>
      </c>
      <c r="J6" s="19">
        <f>Time!K24</f>
        <v>0.82644628099173545</v>
      </c>
      <c r="K6" s="19">
        <f>Time!L24</f>
        <v>0.75131480090157754</v>
      </c>
      <c r="L6" s="19">
        <f>Time!M24</f>
        <v>0.68301345536507052</v>
      </c>
      <c r="M6" s="19">
        <f>Time!N24</f>
        <v>0.62092132305915493</v>
      </c>
      <c r="N6" s="19">
        <f>Time!O24</f>
        <v>0.56447393005377722</v>
      </c>
      <c r="O6" s="19">
        <f>Time!P24</f>
        <v>0.51315811823070645</v>
      </c>
      <c r="P6" s="19">
        <f>Time!Q24</f>
        <v>0.46650738020973315</v>
      </c>
      <c r="Q6" s="19">
        <f>Time!R24</f>
        <v>0.42409761837248466</v>
      </c>
      <c r="R6" s="19">
        <f>Time!S24</f>
        <v>0.38554328942953148</v>
      </c>
      <c r="S6" s="19">
        <f>Time!T24</f>
        <v>0.3504938994813922</v>
      </c>
      <c r="T6" s="19">
        <f>Time!U24</f>
        <v>0.31863081771035656</v>
      </c>
      <c r="U6" s="19">
        <f>Time!V24</f>
        <v>0.28966437973668779</v>
      </c>
      <c r="V6" s="19">
        <f>Time!W24</f>
        <v>0.26333125430607973</v>
      </c>
      <c r="W6" s="19">
        <f>Time!X24</f>
        <v>0.23939204936916339</v>
      </c>
      <c r="X6" s="19">
        <f>Time!Y24</f>
        <v>0.21762913579014853</v>
      </c>
      <c r="Y6" s="19">
        <f>Time!Z24</f>
        <v>0.19784466890013502</v>
      </c>
      <c r="Z6" s="19">
        <f>Time!AA24</f>
        <v>0.17985878990921364</v>
      </c>
      <c r="AA6" s="19">
        <f>Time!AB24</f>
        <v>0.16350799082655781</v>
      </c>
      <c r="AB6" s="19">
        <f>Time!AC24</f>
        <v>0.14864362802414349</v>
      </c>
      <c r="AC6" s="19">
        <f>Time!AD24</f>
        <v>0.13513057093103953</v>
      </c>
      <c r="AD6" s="19">
        <f>Time!AE24</f>
        <v>0.12284597357367227</v>
      </c>
      <c r="AE6" s="19">
        <f>Time!AF24</f>
        <v>0.11167815779424752</v>
      </c>
      <c r="AF6" s="19">
        <f>Time!AG24</f>
        <v>0.10152559799477048</v>
      </c>
      <c r="AG6" s="19">
        <f>Time!AH24</f>
        <v>9.2295998177064048E-2</v>
      </c>
      <c r="AH6" s="19">
        <f>Time!AI24</f>
        <v>8.3905452888240042E-2</v>
      </c>
      <c r="AI6" s="19">
        <f>Time!AJ24</f>
        <v>7.6277684443854576E-2</v>
      </c>
      <c r="AJ6" s="19">
        <f>Time!AK24</f>
        <v>6.9343349494413245E-2</v>
      </c>
      <c r="AK6" s="19">
        <f>Time!AL24</f>
        <v>6.3039408631284766E-2</v>
      </c>
      <c r="AL6" s="19">
        <f>Time!AM24</f>
        <v>5.7308553301167964E-2</v>
      </c>
      <c r="AM6" s="97"/>
    </row>
    <row r="7" spans="1:40">
      <c r="B7" s="1" t="str">
        <f>Time!D31</f>
        <v>Inflation Rate Factor</v>
      </c>
      <c r="C7" s="4"/>
      <c r="D7" s="4" t="str">
        <f>Time!F31</f>
        <v>factor</v>
      </c>
      <c r="E7" s="21"/>
      <c r="G7" s="97"/>
      <c r="H7" s="19">
        <f>Time!I31</f>
        <v>1</v>
      </c>
      <c r="I7" s="19">
        <f>Time!J31</f>
        <v>1</v>
      </c>
      <c r="J7" s="19">
        <f>Time!K31</f>
        <v>1</v>
      </c>
      <c r="K7" s="19">
        <f>Time!L31</f>
        <v>1</v>
      </c>
      <c r="L7" s="19">
        <f>Time!M31</f>
        <v>1</v>
      </c>
      <c r="M7" s="19">
        <f>Time!N31</f>
        <v>1</v>
      </c>
      <c r="N7" s="19">
        <f>Time!O31</f>
        <v>1</v>
      </c>
      <c r="O7" s="19">
        <f>Time!P31</f>
        <v>1</v>
      </c>
      <c r="P7" s="19">
        <f>Time!Q31</f>
        <v>1</v>
      </c>
      <c r="Q7" s="19">
        <f>Time!R31</f>
        <v>1</v>
      </c>
      <c r="R7" s="19">
        <f>Time!S31</f>
        <v>1</v>
      </c>
      <c r="S7" s="19">
        <f>Time!T31</f>
        <v>1</v>
      </c>
      <c r="T7" s="19">
        <f>Time!U31</f>
        <v>1</v>
      </c>
      <c r="U7" s="19">
        <f>Time!V31</f>
        <v>1</v>
      </c>
      <c r="V7" s="19">
        <f>Time!W31</f>
        <v>1</v>
      </c>
      <c r="W7" s="19">
        <f>Time!X31</f>
        <v>1</v>
      </c>
      <c r="X7" s="19">
        <f>Time!Y31</f>
        <v>1</v>
      </c>
      <c r="Y7" s="19">
        <f>Time!Z31</f>
        <v>1</v>
      </c>
      <c r="Z7" s="19">
        <f>Time!AA31</f>
        <v>1</v>
      </c>
      <c r="AA7" s="19">
        <f>Time!AB31</f>
        <v>1</v>
      </c>
      <c r="AB7" s="19">
        <f>Time!AC31</f>
        <v>1</v>
      </c>
      <c r="AC7" s="19">
        <f>Time!AD31</f>
        <v>1</v>
      </c>
      <c r="AD7" s="19">
        <f>Time!AE31</f>
        <v>1</v>
      </c>
      <c r="AE7" s="19">
        <f>Time!AF31</f>
        <v>1</v>
      </c>
      <c r="AF7" s="19">
        <f>Time!AG31</f>
        <v>1</v>
      </c>
      <c r="AG7" s="19">
        <f>Time!AH31</f>
        <v>1</v>
      </c>
      <c r="AH7" s="19">
        <f>Time!AI31</f>
        <v>1</v>
      </c>
      <c r="AI7" s="19">
        <f>Time!AJ31</f>
        <v>1</v>
      </c>
      <c r="AJ7" s="19">
        <f>Time!AK31</f>
        <v>1</v>
      </c>
      <c r="AK7" s="19">
        <f>Time!AL31</f>
        <v>1</v>
      </c>
      <c r="AL7" s="19">
        <f>Time!AM31</f>
        <v>1</v>
      </c>
      <c r="AM7" s="97"/>
    </row>
    <row r="8" spans="1:40">
      <c r="B8" s="1" t="str">
        <f>'Input R'!C9</f>
        <v>Federal Carbon Price</v>
      </c>
      <c r="D8" s="4" t="str">
        <f>'Input R'!D9</f>
        <v>$ per tonne CO2e</v>
      </c>
      <c r="E8" s="21"/>
      <c r="G8" s="97"/>
      <c r="H8" s="141">
        <f>'Input R'!I9</f>
        <v>50</v>
      </c>
      <c r="I8" s="141">
        <f>'Input R'!J9</f>
        <v>65</v>
      </c>
      <c r="J8" s="141">
        <f>'Input R'!K9</f>
        <v>80</v>
      </c>
      <c r="K8" s="141">
        <f>'Input R'!L9</f>
        <v>95</v>
      </c>
      <c r="L8" s="141">
        <f>'Input R'!M9</f>
        <v>110</v>
      </c>
      <c r="M8" s="141">
        <f>'Input R'!N9</f>
        <v>125</v>
      </c>
      <c r="N8" s="141">
        <f>'Input R'!O9</f>
        <v>140</v>
      </c>
      <c r="O8" s="141">
        <f>'Input R'!P9</f>
        <v>155</v>
      </c>
      <c r="P8" s="141">
        <f>'Input R'!Q9</f>
        <v>170</v>
      </c>
      <c r="Q8" s="141">
        <f>'Input R'!R9</f>
        <v>170</v>
      </c>
      <c r="R8" s="141">
        <f>'Input R'!S9</f>
        <v>170</v>
      </c>
      <c r="S8" s="141">
        <f>'Input R'!T9</f>
        <v>170</v>
      </c>
      <c r="T8" s="141">
        <f>'Input R'!U9</f>
        <v>170</v>
      </c>
      <c r="U8" s="141">
        <f>'Input R'!V9</f>
        <v>170</v>
      </c>
      <c r="V8" s="141">
        <f>'Input R'!W9</f>
        <v>170</v>
      </c>
      <c r="W8" s="141">
        <f>'Input R'!X9</f>
        <v>170</v>
      </c>
      <c r="X8" s="141">
        <f>'Input R'!Y9</f>
        <v>170</v>
      </c>
      <c r="Y8" s="141">
        <f>'Input R'!Z9</f>
        <v>170</v>
      </c>
      <c r="Z8" s="141">
        <f>'Input R'!AA9</f>
        <v>170</v>
      </c>
      <c r="AA8" s="141">
        <f>'Input R'!AB9</f>
        <v>170</v>
      </c>
      <c r="AB8" s="141">
        <f>'Input R'!AC9</f>
        <v>170</v>
      </c>
      <c r="AC8" s="141">
        <f>'Input R'!AD9</f>
        <v>170</v>
      </c>
      <c r="AD8" s="141">
        <f>'Input R'!AE9</f>
        <v>170</v>
      </c>
      <c r="AE8" s="141">
        <f>'Input R'!AF9</f>
        <v>170</v>
      </c>
      <c r="AF8" s="141">
        <f>'Input R'!AG9</f>
        <v>170</v>
      </c>
      <c r="AG8" s="141">
        <f>'Input R'!AH9</f>
        <v>170</v>
      </c>
      <c r="AH8" s="141">
        <f>'Input R'!AI9</f>
        <v>170</v>
      </c>
      <c r="AI8" s="141">
        <f>'Input R'!AJ9</f>
        <v>170</v>
      </c>
      <c r="AJ8" s="141">
        <f>'Input R'!AK9</f>
        <v>170</v>
      </c>
      <c r="AK8" s="141">
        <f>'Input R'!AL9</f>
        <v>170</v>
      </c>
      <c r="AL8" s="141">
        <f>'Input R'!AM9</f>
        <v>170</v>
      </c>
      <c r="AM8" s="97"/>
    </row>
    <row r="9" spans="1:40">
      <c r="C9" s="7" t="s">
        <v>4</v>
      </c>
      <c r="D9" s="5" t="s">
        <v>5</v>
      </c>
      <c r="E9" s="23" t="s">
        <v>6</v>
      </c>
      <c r="F9" s="5" t="s">
        <v>26</v>
      </c>
      <c r="G9" s="97"/>
      <c r="AM9" s="97"/>
    </row>
    <row r="10" spans="1:40">
      <c r="E10" s="21"/>
      <c r="G10" s="97"/>
      <c r="AM10" s="97"/>
    </row>
    <row r="11" spans="1:40">
      <c r="A11" s="97"/>
      <c r="B11" s="99" t="s">
        <v>305</v>
      </c>
      <c r="C11" s="97"/>
      <c r="D11" s="97"/>
      <c r="E11" s="98"/>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row>
    <row r="12" spans="1:40">
      <c r="E12" s="21"/>
      <c r="G12" s="97"/>
      <c r="AM12" s="97"/>
    </row>
    <row r="13" spans="1:40">
      <c r="B13" s="7" t="s">
        <v>306</v>
      </c>
      <c r="E13" s="21"/>
      <c r="G13" s="97"/>
      <c r="AM13" s="97"/>
    </row>
    <row r="14" spans="1:40">
      <c r="C14" s="1" t="str">
        <f>'Input C'!$C$76</f>
        <v>Diesel Purchase Price (Day Cab)</v>
      </c>
      <c r="D14" s="29">
        <f>'Input C'!$D$76</f>
        <v>165000</v>
      </c>
      <c r="E14" s="100" t="str">
        <f>'Input C'!$E$76</f>
        <v>CAD$</v>
      </c>
      <c r="G14" s="97"/>
      <c r="AM14" s="97"/>
    </row>
    <row r="15" spans="1:40">
      <c r="E15" s="21"/>
      <c r="G15" s="97"/>
      <c r="AM15" s="97"/>
    </row>
    <row r="16" spans="1:40">
      <c r="C16" s="1" t="str">
        <f>'Base Fleet Plan'!D243</f>
        <v>Diesel Truck Purchases</v>
      </c>
      <c r="D16" s="1"/>
      <c r="E16" s="100" t="str">
        <f>'Base Fleet Plan'!F243</f>
        <v>count</v>
      </c>
      <c r="F16" s="1"/>
      <c r="G16" s="101"/>
      <c r="H16" s="50">
        <f>'Base Fleet Plan'!I243</f>
        <v>2882</v>
      </c>
      <c r="I16" s="50">
        <f>'Base Fleet Plan'!J243</f>
        <v>3175</v>
      </c>
      <c r="J16" s="50">
        <f>'Base Fleet Plan'!K243</f>
        <v>3172</v>
      </c>
      <c r="K16" s="50">
        <f>'Base Fleet Plan'!L243</f>
        <v>3177</v>
      </c>
      <c r="L16" s="50">
        <f>'Base Fleet Plan'!M243</f>
        <v>3179</v>
      </c>
      <c r="M16" s="50">
        <f>'Base Fleet Plan'!N243</f>
        <v>3182</v>
      </c>
      <c r="N16" s="50">
        <f>'Base Fleet Plan'!O243</f>
        <v>3184</v>
      </c>
      <c r="O16" s="50">
        <f>'Base Fleet Plan'!P243</f>
        <v>3189</v>
      </c>
      <c r="P16" s="50">
        <f>'Base Fleet Plan'!Q243</f>
        <v>3191</v>
      </c>
      <c r="Q16" s="50">
        <f>'Base Fleet Plan'!R243</f>
        <v>3193</v>
      </c>
      <c r="R16" s="50">
        <f>'Base Fleet Plan'!S243</f>
        <v>3197</v>
      </c>
      <c r="S16" s="50">
        <f>'Base Fleet Plan'!T243</f>
        <v>3494</v>
      </c>
      <c r="T16" s="50">
        <f>'Base Fleet Plan'!U243</f>
        <v>3493</v>
      </c>
      <c r="U16" s="50">
        <f>'Base Fleet Plan'!V243</f>
        <v>3502</v>
      </c>
      <c r="V16" s="50">
        <f>'Base Fleet Plan'!W243</f>
        <v>3508</v>
      </c>
      <c r="W16" s="50">
        <f>'Base Fleet Plan'!X243</f>
        <v>3512</v>
      </c>
      <c r="X16" s="50">
        <f>'Base Fleet Plan'!Y243</f>
        <v>3519</v>
      </c>
      <c r="Y16" s="50">
        <f>'Base Fleet Plan'!Z243</f>
        <v>3526</v>
      </c>
      <c r="Z16" s="50">
        <f>'Base Fleet Plan'!AA243</f>
        <v>3534</v>
      </c>
      <c r="AA16" s="50">
        <f>'Base Fleet Plan'!AB243</f>
        <v>3538</v>
      </c>
      <c r="AB16" s="50">
        <f>'Base Fleet Plan'!AC243</f>
        <v>3544</v>
      </c>
      <c r="AC16" s="50">
        <f>'Base Fleet Plan'!AD243</f>
        <v>3847</v>
      </c>
      <c r="AD16" s="50">
        <f>'Base Fleet Plan'!AE243</f>
        <v>3848</v>
      </c>
      <c r="AE16" s="50">
        <f>'Base Fleet Plan'!AF243</f>
        <v>3861</v>
      </c>
      <c r="AF16" s="50">
        <f>'Base Fleet Plan'!AG243</f>
        <v>3870</v>
      </c>
      <c r="AG16" s="50">
        <f>'Base Fleet Plan'!AH243</f>
        <v>3879</v>
      </c>
      <c r="AH16" s="50">
        <f>'Base Fleet Plan'!AI243</f>
        <v>3887</v>
      </c>
      <c r="AI16" s="50">
        <f>'Base Fleet Plan'!AJ243</f>
        <v>3900</v>
      </c>
      <c r="AJ16" s="50">
        <f>'Base Fleet Plan'!AK243</f>
        <v>3911</v>
      </c>
      <c r="AK16" s="50">
        <f>'Base Fleet Plan'!AL243</f>
        <v>3919</v>
      </c>
      <c r="AL16" s="50">
        <f>'Base Fleet Plan'!AM243</f>
        <v>3929</v>
      </c>
      <c r="AM16" s="97"/>
    </row>
    <row r="17" spans="2:39">
      <c r="E17" s="21"/>
      <c r="G17" s="97"/>
      <c r="AM17" s="97"/>
    </row>
    <row r="18" spans="2:39">
      <c r="C18" s="1" t="s">
        <v>312</v>
      </c>
      <c r="D18" s="1"/>
      <c r="E18" s="100" t="s">
        <v>307</v>
      </c>
      <c r="G18" s="97"/>
      <c r="H18" s="29">
        <f>$D$14*H16*H$7*H$5</f>
        <v>475530000</v>
      </c>
      <c r="I18" s="29">
        <f>$D$14*I16*I$7*I$5</f>
        <v>523875000</v>
      </c>
      <c r="J18" s="29">
        <f t="shared" ref="J18:AL18" si="0">$D$14*J16*J$7*J$5</f>
        <v>523380000</v>
      </c>
      <c r="K18" s="29">
        <f t="shared" si="0"/>
        <v>524205000</v>
      </c>
      <c r="L18" s="29">
        <f t="shared" si="0"/>
        <v>524535000</v>
      </c>
      <c r="M18" s="29">
        <f t="shared" si="0"/>
        <v>525030000</v>
      </c>
      <c r="N18" s="29">
        <f t="shared" si="0"/>
        <v>525360000</v>
      </c>
      <c r="O18" s="29">
        <f t="shared" si="0"/>
        <v>526185000</v>
      </c>
      <c r="P18" s="29">
        <f t="shared" si="0"/>
        <v>526515000</v>
      </c>
      <c r="Q18" s="29">
        <f t="shared" si="0"/>
        <v>526845000</v>
      </c>
      <c r="R18" s="29">
        <f t="shared" si="0"/>
        <v>527505000</v>
      </c>
      <c r="S18" s="29">
        <f t="shared" si="0"/>
        <v>576510000</v>
      </c>
      <c r="T18" s="29">
        <f t="shared" si="0"/>
        <v>576345000</v>
      </c>
      <c r="U18" s="29">
        <f t="shared" si="0"/>
        <v>577830000</v>
      </c>
      <c r="V18" s="29">
        <f t="shared" si="0"/>
        <v>578820000</v>
      </c>
      <c r="W18" s="29">
        <f t="shared" si="0"/>
        <v>579480000</v>
      </c>
      <c r="X18" s="29">
        <f t="shared" si="0"/>
        <v>580635000</v>
      </c>
      <c r="Y18" s="29">
        <f t="shared" si="0"/>
        <v>581790000</v>
      </c>
      <c r="Z18" s="29">
        <f t="shared" si="0"/>
        <v>583110000</v>
      </c>
      <c r="AA18" s="29">
        <f t="shared" si="0"/>
        <v>583770000</v>
      </c>
      <c r="AB18" s="29">
        <f t="shared" si="0"/>
        <v>584760000</v>
      </c>
      <c r="AC18" s="29">
        <f t="shared" si="0"/>
        <v>634755000</v>
      </c>
      <c r="AD18" s="29">
        <f t="shared" si="0"/>
        <v>634920000</v>
      </c>
      <c r="AE18" s="29">
        <f t="shared" si="0"/>
        <v>637065000</v>
      </c>
      <c r="AF18" s="29">
        <f t="shared" si="0"/>
        <v>638550000</v>
      </c>
      <c r="AG18" s="29">
        <f t="shared" si="0"/>
        <v>640035000</v>
      </c>
      <c r="AH18" s="29">
        <f t="shared" si="0"/>
        <v>641355000</v>
      </c>
      <c r="AI18" s="29">
        <f t="shared" si="0"/>
        <v>643500000</v>
      </c>
      <c r="AJ18" s="29">
        <f t="shared" si="0"/>
        <v>645315000</v>
      </c>
      <c r="AK18" s="29">
        <f t="shared" si="0"/>
        <v>0</v>
      </c>
      <c r="AL18" s="29">
        <f t="shared" si="0"/>
        <v>0</v>
      </c>
      <c r="AM18" s="97"/>
    </row>
    <row r="19" spans="2:39">
      <c r="C19" s="1" t="s">
        <v>312</v>
      </c>
      <c r="E19" s="100" t="s">
        <v>308</v>
      </c>
      <c r="F19" s="29">
        <f>SUM(H19:AL19)</f>
        <v>5580844727.255127</v>
      </c>
      <c r="G19" s="97"/>
      <c r="H19" s="29">
        <f>H18*H$6</f>
        <v>475530000</v>
      </c>
      <c r="I19" s="29">
        <f>I18*I$6</f>
        <v>476250000</v>
      </c>
      <c r="J19" s="29">
        <f t="shared" ref="J19:AL19" si="1">J18*J$6</f>
        <v>432545454.5454545</v>
      </c>
      <c r="K19" s="29">
        <f t="shared" si="1"/>
        <v>393842975.20661145</v>
      </c>
      <c r="L19" s="29">
        <f t="shared" si="1"/>
        <v>358264462.80991727</v>
      </c>
      <c r="M19" s="29">
        <f t="shared" si="1"/>
        <v>326002322.2457481</v>
      </c>
      <c r="N19" s="29">
        <f t="shared" si="1"/>
        <v>296552023.8930524</v>
      </c>
      <c r="O19" s="29">
        <f t="shared" si="1"/>
        <v>270016104.44122428</v>
      </c>
      <c r="P19" s="29">
        <f t="shared" si="1"/>
        <v>245623133.29112765</v>
      </c>
      <c r="Q19" s="29">
        <f t="shared" si="1"/>
        <v>223433709.75145167</v>
      </c>
      <c r="R19" s="29">
        <f t="shared" si="1"/>
        <v>203376012.89052501</v>
      </c>
      <c r="S19" s="29">
        <f t="shared" si="1"/>
        <v>202063237.99001741</v>
      </c>
      <c r="T19" s="29">
        <f t="shared" si="1"/>
        <v>183641278.63327545</v>
      </c>
      <c r="U19" s="29">
        <f t="shared" si="1"/>
        <v>167376768.54325032</v>
      </c>
      <c r="V19" s="29">
        <f t="shared" si="1"/>
        <v>152421396.61744508</v>
      </c>
      <c r="W19" s="29">
        <f t="shared" si="1"/>
        <v>138722904.76844281</v>
      </c>
      <c r="X19" s="29">
        <f t="shared" si="1"/>
        <v>126363093.25951289</v>
      </c>
      <c r="Y19" s="29">
        <f t="shared" si="1"/>
        <v>115104049.91940956</v>
      </c>
      <c r="Z19" s="29">
        <f t="shared" si="1"/>
        <v>104877458.98396157</v>
      </c>
      <c r="AA19" s="29">
        <f t="shared" si="1"/>
        <v>95451059.804819658</v>
      </c>
      <c r="AB19" s="29">
        <f t="shared" si="1"/>
        <v>86920847.923398152</v>
      </c>
      <c r="AC19" s="29">
        <f t="shared" si="1"/>
        <v>85774805.551331997</v>
      </c>
      <c r="AD19" s="29">
        <f t="shared" si="1"/>
        <v>77997365.541396007</v>
      </c>
      <c r="AE19" s="29">
        <f t="shared" si="1"/>
        <v>71146245.595192298</v>
      </c>
      <c r="AF19" s="29">
        <f t="shared" si="1"/>
        <v>64829170.599560693</v>
      </c>
      <c r="AG19" s="29">
        <f t="shared" si="1"/>
        <v>59072669.19325719</v>
      </c>
      <c r="AH19" s="29">
        <f t="shared" si="1"/>
        <v>53813181.737137191</v>
      </c>
      <c r="AI19" s="29">
        <f t="shared" si="1"/>
        <v>49084689.93962042</v>
      </c>
      <c r="AJ19" s="29">
        <f t="shared" si="1"/>
        <v>44748303.578987285</v>
      </c>
      <c r="AK19" s="29">
        <f t="shared" si="1"/>
        <v>0</v>
      </c>
      <c r="AL19" s="29">
        <f t="shared" si="1"/>
        <v>0</v>
      </c>
      <c r="AM19" s="97"/>
    </row>
    <row r="20" spans="2:39">
      <c r="E20" s="21"/>
      <c r="G20" s="97"/>
      <c r="AM20" s="97"/>
    </row>
    <row r="21" spans="2:39">
      <c r="B21" s="7" t="s">
        <v>309</v>
      </c>
      <c r="E21" s="21"/>
      <c r="G21" s="97"/>
      <c r="AM21" s="97"/>
    </row>
    <row r="22" spans="2:39">
      <c r="C22" s="1" t="str">
        <f>'Input C'!$C$77</f>
        <v>Diesel O&amp;M Costs</v>
      </c>
      <c r="D22" s="18">
        <f>'Input C'!$D$77</f>
        <v>0.22</v>
      </c>
      <c r="E22" s="100" t="str">
        <f>'Input C'!$E$77</f>
        <v>$/km</v>
      </c>
      <c r="G22" s="97"/>
      <c r="AM22" s="97"/>
    </row>
    <row r="23" spans="2:39">
      <c r="C23" s="1" t="str">
        <f>'Input C'!$C$56</f>
        <v>Annual highway kilometers</v>
      </c>
      <c r="D23" s="29">
        <f>'Input C'!$D$56</f>
        <v>76000</v>
      </c>
      <c r="E23" s="100" t="str">
        <f>'Input C'!$E$56</f>
        <v>km/year</v>
      </c>
      <c r="G23" s="97"/>
      <c r="AM23" s="97"/>
    </row>
    <row r="24" spans="2:39">
      <c r="E24" s="21"/>
      <c r="G24" s="97"/>
      <c r="AM24" s="97"/>
    </row>
    <row r="25" spans="2:39">
      <c r="C25" s="1" t="str">
        <f>'Base Fleet Plan'!D$241</f>
        <v>Total Diesel Fleet Size</v>
      </c>
      <c r="D25" s="1"/>
      <c r="E25" s="100" t="str">
        <f>'Base Fleet Plan'!F$241</f>
        <v>count</v>
      </c>
      <c r="G25" s="97"/>
      <c r="H25" s="50">
        <f>'Base Fleet Plan'!I$241</f>
        <v>28823</v>
      </c>
      <c r="I25" s="50">
        <f>'Base Fleet Plan'!J241</f>
        <v>29113</v>
      </c>
      <c r="J25" s="50">
        <f>'Base Fleet Plan'!K241</f>
        <v>29403</v>
      </c>
      <c r="K25" s="50">
        <f>'Base Fleet Plan'!L241</f>
        <v>29698</v>
      </c>
      <c r="L25" s="50">
        <f>'Base Fleet Plan'!M241</f>
        <v>29995</v>
      </c>
      <c r="M25" s="50">
        <f>'Base Fleet Plan'!N241</f>
        <v>30295</v>
      </c>
      <c r="N25" s="50">
        <f>'Base Fleet Plan'!O241</f>
        <v>30597</v>
      </c>
      <c r="O25" s="50">
        <f>'Base Fleet Plan'!P241</f>
        <v>30904</v>
      </c>
      <c r="P25" s="50">
        <f>'Base Fleet Plan'!Q241</f>
        <v>31213</v>
      </c>
      <c r="Q25" s="50">
        <f>'Base Fleet Plan'!R241</f>
        <v>31524</v>
      </c>
      <c r="R25" s="50">
        <f>'Base Fleet Plan'!S241</f>
        <v>31839</v>
      </c>
      <c r="S25" s="50">
        <f>'Base Fleet Plan'!T241</f>
        <v>32158</v>
      </c>
      <c r="T25" s="50">
        <f>'Base Fleet Plan'!U241</f>
        <v>32479</v>
      </c>
      <c r="U25" s="50">
        <f>'Base Fleet Plan'!V241</f>
        <v>32804</v>
      </c>
      <c r="V25" s="50">
        <f>'Base Fleet Plan'!W241</f>
        <v>33133</v>
      </c>
      <c r="W25" s="50">
        <f>'Base Fleet Plan'!X241</f>
        <v>33463</v>
      </c>
      <c r="X25" s="50">
        <f>'Base Fleet Plan'!Y241</f>
        <v>33798</v>
      </c>
      <c r="Y25" s="50">
        <f>'Base Fleet Plan'!Z241</f>
        <v>34135</v>
      </c>
      <c r="Z25" s="50">
        <f>'Base Fleet Plan'!AA241</f>
        <v>34478</v>
      </c>
      <c r="AA25" s="50">
        <f>'Base Fleet Plan'!AB241</f>
        <v>34823</v>
      </c>
      <c r="AB25" s="50">
        <f>'Base Fleet Plan'!AC241</f>
        <v>35170</v>
      </c>
      <c r="AC25" s="50">
        <f>'Base Fleet Plan'!AD241</f>
        <v>35523</v>
      </c>
      <c r="AD25" s="50">
        <f>'Base Fleet Plan'!AE241</f>
        <v>35878</v>
      </c>
      <c r="AE25" s="50">
        <f>'Base Fleet Plan'!AF241</f>
        <v>36237</v>
      </c>
      <c r="AF25" s="50">
        <f>'Base Fleet Plan'!AG241</f>
        <v>36599</v>
      </c>
      <c r="AG25" s="50">
        <f>'Base Fleet Plan'!AH241</f>
        <v>36966</v>
      </c>
      <c r="AH25" s="50">
        <f>'Base Fleet Plan'!AI241</f>
        <v>37334</v>
      </c>
      <c r="AI25" s="50">
        <f>'Base Fleet Plan'!AJ241</f>
        <v>37708</v>
      </c>
      <c r="AJ25" s="50">
        <f>'Base Fleet Plan'!AK241</f>
        <v>38085</v>
      </c>
      <c r="AK25" s="50">
        <f>'Base Fleet Plan'!AL241</f>
        <v>38466</v>
      </c>
      <c r="AL25" s="50">
        <f>'Base Fleet Plan'!AM241</f>
        <v>38851</v>
      </c>
      <c r="AM25" s="97"/>
    </row>
    <row r="26" spans="2:39">
      <c r="E26" s="21"/>
      <c r="G26" s="97"/>
      <c r="AM26" s="97"/>
    </row>
    <row r="27" spans="2:39">
      <c r="C27" s="1" t="s">
        <v>311</v>
      </c>
      <c r="E27" s="100" t="s">
        <v>307</v>
      </c>
      <c r="G27" s="97"/>
      <c r="H27" s="29">
        <f>$D$22*$D$23*H25*H$7*H$5</f>
        <v>481920560</v>
      </c>
      <c r="I27" s="29">
        <f>$D$22*$D$23*I25*I$7*I$5</f>
        <v>486769360</v>
      </c>
      <c r="J27" s="29">
        <f t="shared" ref="J27:AL27" si="2">$D$22*$D$23*J25*J$7*J$5</f>
        <v>491618160</v>
      </c>
      <c r="K27" s="29">
        <f t="shared" si="2"/>
        <v>496550560</v>
      </c>
      <c r="L27" s="29">
        <f t="shared" si="2"/>
        <v>501516400</v>
      </c>
      <c r="M27" s="29">
        <f t="shared" si="2"/>
        <v>506532400</v>
      </c>
      <c r="N27" s="29">
        <f t="shared" si="2"/>
        <v>511581840</v>
      </c>
      <c r="O27" s="29">
        <f t="shared" si="2"/>
        <v>516714880</v>
      </c>
      <c r="P27" s="29">
        <f t="shared" si="2"/>
        <v>521881360</v>
      </c>
      <c r="Q27" s="29">
        <f t="shared" si="2"/>
        <v>527081280</v>
      </c>
      <c r="R27" s="29">
        <f t="shared" si="2"/>
        <v>532348080</v>
      </c>
      <c r="S27" s="29">
        <f t="shared" si="2"/>
        <v>537681760</v>
      </c>
      <c r="T27" s="29">
        <f t="shared" si="2"/>
        <v>543048880</v>
      </c>
      <c r="U27" s="29">
        <f t="shared" si="2"/>
        <v>548482880</v>
      </c>
      <c r="V27" s="29">
        <f t="shared" si="2"/>
        <v>553983760</v>
      </c>
      <c r="W27" s="29">
        <f t="shared" si="2"/>
        <v>559501360</v>
      </c>
      <c r="X27" s="29">
        <f t="shared" si="2"/>
        <v>565102560</v>
      </c>
      <c r="Y27" s="29">
        <f t="shared" si="2"/>
        <v>570737200</v>
      </c>
      <c r="Z27" s="29">
        <f t="shared" si="2"/>
        <v>576472160</v>
      </c>
      <c r="AA27" s="29">
        <f t="shared" si="2"/>
        <v>582240560</v>
      </c>
      <c r="AB27" s="29">
        <f t="shared" si="2"/>
        <v>588042400</v>
      </c>
      <c r="AC27" s="29">
        <f t="shared" si="2"/>
        <v>593944560</v>
      </c>
      <c r="AD27" s="29">
        <f t="shared" si="2"/>
        <v>599880160</v>
      </c>
      <c r="AE27" s="29">
        <f t="shared" si="2"/>
        <v>605882640</v>
      </c>
      <c r="AF27" s="29">
        <f t="shared" si="2"/>
        <v>611935280</v>
      </c>
      <c r="AG27" s="29">
        <f t="shared" si="2"/>
        <v>618071520</v>
      </c>
      <c r="AH27" s="29">
        <f t="shared" si="2"/>
        <v>624224480</v>
      </c>
      <c r="AI27" s="29">
        <f t="shared" si="2"/>
        <v>630477760</v>
      </c>
      <c r="AJ27" s="29">
        <f t="shared" si="2"/>
        <v>636781200</v>
      </c>
      <c r="AK27" s="29">
        <f t="shared" si="2"/>
        <v>0</v>
      </c>
      <c r="AL27" s="29">
        <f t="shared" si="2"/>
        <v>0</v>
      </c>
      <c r="AM27" s="97"/>
    </row>
    <row r="28" spans="2:39">
      <c r="C28" s="1" t="s">
        <v>311</v>
      </c>
      <c r="E28" s="100" t="s">
        <v>308</v>
      </c>
      <c r="F28" s="29">
        <f>SUM(H28:AL28)</f>
        <v>5394819107.0959253</v>
      </c>
      <c r="G28" s="97"/>
      <c r="H28" s="29">
        <f>H27*H$6</f>
        <v>481920560</v>
      </c>
      <c r="I28" s="29">
        <f>I27*I$6</f>
        <v>442517600</v>
      </c>
      <c r="J28" s="29">
        <f t="shared" ref="J28:AL28" si="3">J27*J$6</f>
        <v>406295999.99999994</v>
      </c>
      <c r="K28" s="29">
        <f t="shared" si="3"/>
        <v>373065785.12396681</v>
      </c>
      <c r="L28" s="29">
        <f t="shared" si="3"/>
        <v>342542449.28625083</v>
      </c>
      <c r="M28" s="29">
        <f t="shared" si="3"/>
        <v>314516767.9803291</v>
      </c>
      <c r="N28" s="29">
        <f t="shared" si="3"/>
        <v>288774611.76894265</v>
      </c>
      <c r="O28" s="29">
        <f t="shared" si="3"/>
        <v>265156435.48260531</v>
      </c>
      <c r="P28" s="29">
        <f t="shared" si="3"/>
        <v>243461506.03389263</v>
      </c>
      <c r="Q28" s="29">
        <f t="shared" si="3"/>
        <v>223533915.53672072</v>
      </c>
      <c r="R28" s="29">
        <f t="shared" si="3"/>
        <v>205243229.88469538</v>
      </c>
      <c r="S28" s="29">
        <f t="shared" si="3"/>
        <v>188454176.74241805</v>
      </c>
      <c r="T28" s="29">
        <f t="shared" si="3"/>
        <v>173032108.6910933</v>
      </c>
      <c r="U28" s="29">
        <f t="shared" si="3"/>
        <v>158875953.23139217</v>
      </c>
      <c r="V28" s="29">
        <f t="shared" si="3"/>
        <v>145881238.38599825</v>
      </c>
      <c r="W28" s="29">
        <f t="shared" si="3"/>
        <v>133940177.19523406</v>
      </c>
      <c r="X28" s="29">
        <f t="shared" si="3"/>
        <v>122982781.76560056</v>
      </c>
      <c r="Y28" s="29">
        <f t="shared" si="3"/>
        <v>112917312.36299014</v>
      </c>
      <c r="Z28" s="29">
        <f t="shared" si="3"/>
        <v>103683585.1139506</v>
      </c>
      <c r="AA28" s="29">
        <f t="shared" si="3"/>
        <v>95200984.143329889</v>
      </c>
      <c r="AB28" s="29">
        <f t="shared" si="3"/>
        <v>87408755.768024594</v>
      </c>
      <c r="AC28" s="29">
        <f t="shared" si="3"/>
        <v>80260067.49418506</v>
      </c>
      <c r="AD28" s="29">
        <f t="shared" si="3"/>
        <v>73692862.282730296</v>
      </c>
      <c r="AE28" s="29">
        <f t="shared" si="3"/>
        <v>67663857.074715257</v>
      </c>
      <c r="AF28" s="29">
        <f t="shared" si="3"/>
        <v>62127095.236097313</v>
      </c>
      <c r="AG28" s="29">
        <f t="shared" si="3"/>
        <v>57045527.883215204</v>
      </c>
      <c r="AH28" s="29">
        <f t="shared" si="3"/>
        <v>52375837.698326141</v>
      </c>
      <c r="AI28" s="29">
        <f t="shared" si="3"/>
        <v>48091383.626148276</v>
      </c>
      <c r="AJ28" s="29">
        <f t="shared" si="3"/>
        <v>44156541.303071856</v>
      </c>
      <c r="AK28" s="29">
        <f t="shared" si="3"/>
        <v>0</v>
      </c>
      <c r="AL28" s="29">
        <f t="shared" si="3"/>
        <v>0</v>
      </c>
      <c r="AM28" s="97"/>
    </row>
    <row r="29" spans="2:39">
      <c r="E29" s="21"/>
      <c r="G29" s="97"/>
      <c r="AM29" s="97"/>
    </row>
    <row r="30" spans="2:39">
      <c r="B30" s="7" t="s">
        <v>313</v>
      </c>
      <c r="E30" s="21"/>
      <c r="G30" s="97"/>
      <c r="AM30" s="97"/>
    </row>
    <row r="31" spans="2:39">
      <c r="C31" s="1" t="str">
        <f>'Input C'!C64</f>
        <v>Diesel Fuel - Ontario / Quebec Average</v>
      </c>
      <c r="D31" s="4">
        <f>'Input C'!D64</f>
        <v>1.96</v>
      </c>
      <c r="E31" s="100" t="str">
        <f>'Input C'!E64</f>
        <v>$/L</v>
      </c>
      <c r="G31" s="97"/>
      <c r="AM31" s="97"/>
    </row>
    <row r="32" spans="2:39">
      <c r="C32" s="1" t="str">
        <f>'Input C'!C75</f>
        <v>Fuel Efficiency</v>
      </c>
      <c r="D32" s="4">
        <f>'Input C'!D75</f>
        <v>0.375</v>
      </c>
      <c r="E32" s="100" t="str">
        <f>'Input C'!E75</f>
        <v>L/km</v>
      </c>
      <c r="G32" s="97"/>
      <c r="AM32" s="97"/>
    </row>
    <row r="33" spans="1:40">
      <c r="E33" s="21"/>
      <c r="G33" s="97"/>
      <c r="AM33" s="97"/>
    </row>
    <row r="34" spans="1:40">
      <c r="C34" s="1" t="s">
        <v>314</v>
      </c>
      <c r="D34" s="1"/>
      <c r="E34" s="100" t="s">
        <v>307</v>
      </c>
      <c r="G34" s="97"/>
      <c r="H34" s="29">
        <f t="shared" ref="H34:AL34" si="4">$D$31*$D$32*$D$23*H$25*H$7*H$5</f>
        <v>1610052780</v>
      </c>
      <c r="I34" s="29">
        <f t="shared" si="4"/>
        <v>1626252180</v>
      </c>
      <c r="J34" s="29">
        <f t="shared" si="4"/>
        <v>1642451580</v>
      </c>
      <c r="K34" s="29">
        <f t="shared" si="4"/>
        <v>1658930280</v>
      </c>
      <c r="L34" s="29">
        <f t="shared" si="4"/>
        <v>1675520700</v>
      </c>
      <c r="M34" s="29">
        <f t="shared" si="4"/>
        <v>1692278700</v>
      </c>
      <c r="N34" s="29">
        <f t="shared" si="4"/>
        <v>1709148420</v>
      </c>
      <c r="O34" s="29">
        <f t="shared" si="4"/>
        <v>1726297440</v>
      </c>
      <c r="P34" s="29">
        <f t="shared" si="4"/>
        <v>1743558180</v>
      </c>
      <c r="Q34" s="29">
        <f t="shared" si="4"/>
        <v>1760930640</v>
      </c>
      <c r="R34" s="29">
        <f t="shared" si="4"/>
        <v>1778526540</v>
      </c>
      <c r="S34" s="29">
        <f t="shared" si="4"/>
        <v>1796345880</v>
      </c>
      <c r="T34" s="29">
        <f t="shared" si="4"/>
        <v>1814276940</v>
      </c>
      <c r="U34" s="29">
        <f t="shared" si="4"/>
        <v>1832431440</v>
      </c>
      <c r="V34" s="29">
        <f t="shared" si="4"/>
        <v>1850809380</v>
      </c>
      <c r="W34" s="29">
        <f t="shared" si="4"/>
        <v>1869243180</v>
      </c>
      <c r="X34" s="29">
        <f t="shared" si="4"/>
        <v>1887956280</v>
      </c>
      <c r="Y34" s="29">
        <f t="shared" si="4"/>
        <v>1906781100</v>
      </c>
      <c r="Z34" s="29">
        <f t="shared" si="4"/>
        <v>1925941080</v>
      </c>
      <c r="AA34" s="29">
        <f t="shared" si="4"/>
        <v>1945212780</v>
      </c>
      <c r="AB34" s="29">
        <f t="shared" si="4"/>
        <v>1964596200</v>
      </c>
      <c r="AC34" s="29">
        <f t="shared" si="4"/>
        <v>1984314780</v>
      </c>
      <c r="AD34" s="29">
        <f t="shared" si="4"/>
        <v>2004145080</v>
      </c>
      <c r="AE34" s="29">
        <f t="shared" si="4"/>
        <v>2024198820</v>
      </c>
      <c r="AF34" s="29">
        <f t="shared" si="4"/>
        <v>2044420140</v>
      </c>
      <c r="AG34" s="29">
        <f t="shared" si="4"/>
        <v>2064920760</v>
      </c>
      <c r="AH34" s="29">
        <f t="shared" si="4"/>
        <v>2085477240</v>
      </c>
      <c r="AI34" s="29">
        <f t="shared" si="4"/>
        <v>2106368880</v>
      </c>
      <c r="AJ34" s="29">
        <f t="shared" si="4"/>
        <v>2127428100</v>
      </c>
      <c r="AK34" s="29">
        <f t="shared" si="4"/>
        <v>0</v>
      </c>
      <c r="AL34" s="29">
        <f t="shared" si="4"/>
        <v>0</v>
      </c>
      <c r="AM34" s="97"/>
    </row>
    <row r="35" spans="1:40">
      <c r="C35" s="1" t="s">
        <v>314</v>
      </c>
      <c r="D35" s="1"/>
      <c r="E35" s="100" t="s">
        <v>308</v>
      </c>
      <c r="F35" s="29">
        <f>SUM(H35:AL35)</f>
        <v>18023600198.706837</v>
      </c>
      <c r="G35" s="97"/>
      <c r="H35" s="29">
        <f>H34*H$6</f>
        <v>1610052780</v>
      </c>
      <c r="I35" s="29">
        <f>I34*I$6</f>
        <v>1478411072.7272727</v>
      </c>
      <c r="J35" s="29">
        <f t="shared" ref="J35:AL35" si="5">J34*J$6</f>
        <v>1357397999.9999998</v>
      </c>
      <c r="K35" s="29">
        <f t="shared" si="5"/>
        <v>1246378873.0277982</v>
      </c>
      <c r="L35" s="29">
        <f t="shared" si="5"/>
        <v>1144403182.8427017</v>
      </c>
      <c r="M35" s="29">
        <f t="shared" si="5"/>
        <v>1050771929.3888267</v>
      </c>
      <c r="N35" s="29">
        <f t="shared" si="5"/>
        <v>964769725.68260384</v>
      </c>
      <c r="O35" s="29">
        <f t="shared" si="5"/>
        <v>885863545.81688583</v>
      </c>
      <c r="P35" s="29">
        <f t="shared" si="5"/>
        <v>813382758.79505038</v>
      </c>
      <c r="Q35" s="29">
        <f t="shared" si="5"/>
        <v>746806490.54313517</v>
      </c>
      <c r="R35" s="29">
        <f t="shared" si="5"/>
        <v>685698972.56932318</v>
      </c>
      <c r="S35" s="29">
        <f t="shared" si="5"/>
        <v>629608272.29853296</v>
      </c>
      <c r="T35" s="29">
        <f t="shared" si="5"/>
        <v>578084544.94524348</v>
      </c>
      <c r="U35" s="29">
        <f t="shared" si="5"/>
        <v>530790116.47760564</v>
      </c>
      <c r="V35" s="29">
        <f t="shared" si="5"/>
        <v>487375955.51685774</v>
      </c>
      <c r="W35" s="29">
        <f t="shared" si="5"/>
        <v>447481955.62953198</v>
      </c>
      <c r="X35" s="29">
        <f t="shared" si="5"/>
        <v>410874293.62598366</v>
      </c>
      <c r="Y35" s="29">
        <f t="shared" si="5"/>
        <v>377246475.39453524</v>
      </c>
      <c r="Z35" s="29">
        <f t="shared" si="5"/>
        <v>346397432.085244</v>
      </c>
      <c r="AA35" s="29">
        <f t="shared" si="5"/>
        <v>318057833.38794303</v>
      </c>
      <c r="AB35" s="29">
        <f t="shared" si="5"/>
        <v>292024706.77044582</v>
      </c>
      <c r="AC35" s="29">
        <f t="shared" si="5"/>
        <v>268141589.1283001</v>
      </c>
      <c r="AD35" s="29">
        <f t="shared" si="5"/>
        <v>246201153.5354853</v>
      </c>
      <c r="AE35" s="29">
        <f t="shared" si="5"/>
        <v>226058795.22688961</v>
      </c>
      <c r="AF35" s="29">
        <f t="shared" si="5"/>
        <v>207560977.2660524</v>
      </c>
      <c r="AG35" s="29">
        <f t="shared" si="5"/>
        <v>190583922.70074171</v>
      </c>
      <c r="AH35" s="29">
        <f t="shared" si="5"/>
        <v>174982912.31031686</v>
      </c>
      <c r="AI35" s="29">
        <f t="shared" si="5"/>
        <v>160668940.7509954</v>
      </c>
      <c r="AJ35" s="29">
        <f t="shared" si="5"/>
        <v>147522990.26253554</v>
      </c>
      <c r="AK35" s="29">
        <f t="shared" si="5"/>
        <v>0</v>
      </c>
      <c r="AL35" s="29">
        <f t="shared" si="5"/>
        <v>0</v>
      </c>
      <c r="AM35" s="97"/>
    </row>
    <row r="36" spans="1:40">
      <c r="C36" s="1"/>
      <c r="D36" s="1"/>
      <c r="E36" s="100"/>
      <c r="F36" s="29"/>
      <c r="G36" s="97"/>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97"/>
    </row>
    <row r="37" spans="1:40">
      <c r="B37" s="7" t="s">
        <v>339</v>
      </c>
      <c r="C37" s="1"/>
      <c r="E37" s="100"/>
      <c r="F37" s="29"/>
      <c r="G37" s="97"/>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97"/>
    </row>
    <row r="38" spans="1:40">
      <c r="B38" s="7"/>
      <c r="C38" s="1" t="str">
        <f>'Input C'!$C$22</f>
        <v>Diesel GHG emissions</v>
      </c>
      <c r="D38" s="4">
        <f>'Input C'!$D$22</f>
        <v>2.6</v>
      </c>
      <c r="E38" s="100" t="str">
        <f>'Input C'!$E$22</f>
        <v>kg CO2e/L</v>
      </c>
      <c r="F38" s="29"/>
      <c r="G38" s="97"/>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97"/>
    </row>
    <row r="39" spans="1:40">
      <c r="B39" s="7"/>
      <c r="C39" s="1"/>
      <c r="D39" s="4"/>
      <c r="E39" s="100"/>
      <c r="F39" s="29"/>
      <c r="G39" s="97"/>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97"/>
    </row>
    <row r="40" spans="1:40">
      <c r="B40" s="7"/>
      <c r="C40" s="1" t="s">
        <v>341</v>
      </c>
      <c r="D40" s="4"/>
      <c r="E40" s="100" t="s">
        <v>342</v>
      </c>
      <c r="F40" s="29"/>
      <c r="G40" s="97"/>
      <c r="H40" s="29">
        <f t="shared" ref="H40:AL40" si="6">$D$32*$D$23*H$25*H$5</f>
        <v>821455500</v>
      </c>
      <c r="I40" s="29">
        <f t="shared" si="6"/>
        <v>829720500</v>
      </c>
      <c r="J40" s="29">
        <f t="shared" si="6"/>
        <v>837985500</v>
      </c>
      <c r="K40" s="29">
        <f t="shared" si="6"/>
        <v>846393000</v>
      </c>
      <c r="L40" s="29">
        <f t="shared" si="6"/>
        <v>854857500</v>
      </c>
      <c r="M40" s="29">
        <f t="shared" si="6"/>
        <v>863407500</v>
      </c>
      <c r="N40" s="29">
        <f t="shared" si="6"/>
        <v>872014500</v>
      </c>
      <c r="O40" s="29">
        <f t="shared" si="6"/>
        <v>880764000</v>
      </c>
      <c r="P40" s="29">
        <f t="shared" si="6"/>
        <v>889570500</v>
      </c>
      <c r="Q40" s="29">
        <f t="shared" si="6"/>
        <v>898434000</v>
      </c>
      <c r="R40" s="29">
        <f t="shared" si="6"/>
        <v>907411500</v>
      </c>
      <c r="S40" s="29">
        <f t="shared" si="6"/>
        <v>916503000</v>
      </c>
      <c r="T40" s="29">
        <f t="shared" si="6"/>
        <v>925651500</v>
      </c>
      <c r="U40" s="29">
        <f t="shared" si="6"/>
        <v>934914000</v>
      </c>
      <c r="V40" s="29">
        <f t="shared" si="6"/>
        <v>944290500</v>
      </c>
      <c r="W40" s="29">
        <f t="shared" si="6"/>
        <v>953695500</v>
      </c>
      <c r="X40" s="29">
        <f t="shared" si="6"/>
        <v>963243000</v>
      </c>
      <c r="Y40" s="29">
        <f t="shared" si="6"/>
        <v>972847500</v>
      </c>
      <c r="Z40" s="29">
        <f t="shared" si="6"/>
        <v>982623000</v>
      </c>
      <c r="AA40" s="29">
        <f t="shared" si="6"/>
        <v>992455500</v>
      </c>
      <c r="AB40" s="29">
        <f t="shared" si="6"/>
        <v>1002345000</v>
      </c>
      <c r="AC40" s="29">
        <f t="shared" si="6"/>
        <v>1012405500</v>
      </c>
      <c r="AD40" s="29">
        <f t="shared" si="6"/>
        <v>1022523000</v>
      </c>
      <c r="AE40" s="29">
        <f t="shared" si="6"/>
        <v>1032754500</v>
      </c>
      <c r="AF40" s="29">
        <f t="shared" si="6"/>
        <v>1043071500</v>
      </c>
      <c r="AG40" s="29">
        <f t="shared" si="6"/>
        <v>1053531000</v>
      </c>
      <c r="AH40" s="29">
        <f t="shared" si="6"/>
        <v>1064019000</v>
      </c>
      <c r="AI40" s="29">
        <f t="shared" si="6"/>
        <v>1074678000</v>
      </c>
      <c r="AJ40" s="29">
        <f t="shared" si="6"/>
        <v>1085422500</v>
      </c>
      <c r="AK40" s="29">
        <f t="shared" si="6"/>
        <v>0</v>
      </c>
      <c r="AL40" s="29">
        <f t="shared" si="6"/>
        <v>0</v>
      </c>
      <c r="AM40" s="97"/>
    </row>
    <row r="41" spans="1:40">
      <c r="C41" s="1" t="s">
        <v>339</v>
      </c>
      <c r="E41" s="100" t="s">
        <v>340</v>
      </c>
      <c r="G41" s="97"/>
      <c r="H41" s="29">
        <f>H40*$D$162/1000</f>
        <v>2135784.2999999998</v>
      </c>
      <c r="I41" s="29">
        <f t="shared" ref="I41:AL41" si="7">I40*$D$162/1000</f>
        <v>2157273.2999999998</v>
      </c>
      <c r="J41" s="29">
        <f t="shared" si="7"/>
        <v>2178762.2999999998</v>
      </c>
      <c r="K41" s="29">
        <f t="shared" si="7"/>
        <v>2200621.7999999998</v>
      </c>
      <c r="L41" s="29">
        <f t="shared" si="7"/>
        <v>2222629.5</v>
      </c>
      <c r="M41" s="29">
        <f t="shared" si="7"/>
        <v>2244859.5</v>
      </c>
      <c r="N41" s="29">
        <f t="shared" si="7"/>
        <v>2267237.7000000002</v>
      </c>
      <c r="O41" s="29">
        <f t="shared" si="7"/>
        <v>2289986.4</v>
      </c>
      <c r="P41" s="29">
        <f t="shared" si="7"/>
        <v>2312883.2999999998</v>
      </c>
      <c r="Q41" s="29">
        <f t="shared" si="7"/>
        <v>2335928.4</v>
      </c>
      <c r="R41" s="29">
        <f t="shared" si="7"/>
        <v>2359269.9</v>
      </c>
      <c r="S41" s="29">
        <f t="shared" si="7"/>
        <v>2382907.7999999998</v>
      </c>
      <c r="T41" s="29">
        <f t="shared" si="7"/>
        <v>2406693.9</v>
      </c>
      <c r="U41" s="29">
        <f t="shared" si="7"/>
        <v>2430776.4</v>
      </c>
      <c r="V41" s="29">
        <f t="shared" si="7"/>
        <v>2455155.2999999998</v>
      </c>
      <c r="W41" s="29">
        <f t="shared" si="7"/>
        <v>2479608.2999999998</v>
      </c>
      <c r="X41" s="29">
        <f t="shared" si="7"/>
        <v>2504431.7999999998</v>
      </c>
      <c r="Y41" s="29">
        <f t="shared" si="7"/>
        <v>2529403.5</v>
      </c>
      <c r="Z41" s="29">
        <f t="shared" si="7"/>
        <v>2554819.7999999998</v>
      </c>
      <c r="AA41" s="29">
        <f t="shared" si="7"/>
        <v>2580384.2999999998</v>
      </c>
      <c r="AB41" s="29">
        <f t="shared" si="7"/>
        <v>2606097</v>
      </c>
      <c r="AC41" s="29">
        <f t="shared" si="7"/>
        <v>2632254.2999999998</v>
      </c>
      <c r="AD41" s="29">
        <f t="shared" si="7"/>
        <v>2658559.7999999998</v>
      </c>
      <c r="AE41" s="29">
        <f t="shared" si="7"/>
        <v>2685161.7</v>
      </c>
      <c r="AF41" s="29">
        <f t="shared" si="7"/>
        <v>2711985.9</v>
      </c>
      <c r="AG41" s="29">
        <f t="shared" si="7"/>
        <v>2739180.6</v>
      </c>
      <c r="AH41" s="29">
        <f t="shared" si="7"/>
        <v>2766449.4</v>
      </c>
      <c r="AI41" s="29">
        <f t="shared" si="7"/>
        <v>2794162.8</v>
      </c>
      <c r="AJ41" s="29">
        <f t="shared" si="7"/>
        <v>2822098.5</v>
      </c>
      <c r="AK41" s="29">
        <f t="shared" si="7"/>
        <v>0</v>
      </c>
      <c r="AL41" s="29">
        <f t="shared" si="7"/>
        <v>0</v>
      </c>
      <c r="AM41" s="97"/>
    </row>
    <row r="42" spans="1:40">
      <c r="C42" s="1"/>
      <c r="E42" s="100"/>
      <c r="G42" s="97"/>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97"/>
    </row>
    <row r="43" spans="1:40">
      <c r="C43" s="1" t="s">
        <v>380</v>
      </c>
      <c r="E43" s="100" t="s">
        <v>307</v>
      </c>
      <c r="G43" s="97"/>
      <c r="H43" s="29">
        <f>H41*H$8*H$7</f>
        <v>106789214.99999999</v>
      </c>
      <c r="I43" s="29">
        <f t="shared" ref="I43:AL43" si="8">I41*I8</f>
        <v>140222764.5</v>
      </c>
      <c r="J43" s="29">
        <f t="shared" si="8"/>
        <v>174300984</v>
      </c>
      <c r="K43" s="29">
        <f t="shared" si="8"/>
        <v>209059070.99999997</v>
      </c>
      <c r="L43" s="29">
        <f t="shared" si="8"/>
        <v>244489245</v>
      </c>
      <c r="M43" s="29">
        <f t="shared" si="8"/>
        <v>280607437.5</v>
      </c>
      <c r="N43" s="29">
        <f t="shared" si="8"/>
        <v>317413278</v>
      </c>
      <c r="O43" s="29">
        <f t="shared" si="8"/>
        <v>354947892</v>
      </c>
      <c r="P43" s="29">
        <f t="shared" si="8"/>
        <v>393190160.99999994</v>
      </c>
      <c r="Q43" s="29">
        <f t="shared" si="8"/>
        <v>397107828</v>
      </c>
      <c r="R43" s="29">
        <f t="shared" si="8"/>
        <v>401075883</v>
      </c>
      <c r="S43" s="29">
        <f t="shared" si="8"/>
        <v>405094325.99999994</v>
      </c>
      <c r="T43" s="29">
        <f t="shared" si="8"/>
        <v>409137963</v>
      </c>
      <c r="U43" s="29">
        <f t="shared" si="8"/>
        <v>413231988</v>
      </c>
      <c r="V43" s="29">
        <f t="shared" si="8"/>
        <v>417376400.99999994</v>
      </c>
      <c r="W43" s="29">
        <f t="shared" si="8"/>
        <v>421533410.99999994</v>
      </c>
      <c r="X43" s="29">
        <f t="shared" si="8"/>
        <v>425753405.99999994</v>
      </c>
      <c r="Y43" s="29">
        <f t="shared" si="8"/>
        <v>429998595</v>
      </c>
      <c r="Z43" s="29">
        <f t="shared" si="8"/>
        <v>434319365.99999994</v>
      </c>
      <c r="AA43" s="29">
        <f t="shared" si="8"/>
        <v>438665330.99999994</v>
      </c>
      <c r="AB43" s="29">
        <f t="shared" si="8"/>
        <v>443036490</v>
      </c>
      <c r="AC43" s="29">
        <f t="shared" si="8"/>
        <v>447483230.99999994</v>
      </c>
      <c r="AD43" s="29">
        <f t="shared" si="8"/>
        <v>451955165.99999994</v>
      </c>
      <c r="AE43" s="29">
        <f t="shared" si="8"/>
        <v>456477489.00000006</v>
      </c>
      <c r="AF43" s="29">
        <f t="shared" si="8"/>
        <v>461037603</v>
      </c>
      <c r="AG43" s="29">
        <f t="shared" si="8"/>
        <v>465660702</v>
      </c>
      <c r="AH43" s="29">
        <f t="shared" si="8"/>
        <v>470296398</v>
      </c>
      <c r="AI43" s="29">
        <f t="shared" si="8"/>
        <v>475007675.99999994</v>
      </c>
      <c r="AJ43" s="29">
        <f t="shared" si="8"/>
        <v>479756745</v>
      </c>
      <c r="AK43" s="29">
        <f t="shared" si="8"/>
        <v>0</v>
      </c>
      <c r="AL43" s="29">
        <f t="shared" si="8"/>
        <v>0</v>
      </c>
      <c r="AM43" s="97"/>
    </row>
    <row r="44" spans="1:40">
      <c r="C44" s="1" t="s">
        <v>380</v>
      </c>
      <c r="E44" s="100" t="s">
        <v>308</v>
      </c>
      <c r="F44" s="29">
        <f>SUM(H44:AL44)</f>
        <v>3106400845.0109181</v>
      </c>
      <c r="G44" s="97"/>
      <c r="H44" s="29">
        <f>H43*H$6</f>
        <v>106789214.99999999</v>
      </c>
      <c r="I44" s="29">
        <f t="shared" ref="I44:L44" si="9">I43*I$6</f>
        <v>127475240.45454545</v>
      </c>
      <c r="J44" s="29">
        <f t="shared" si="9"/>
        <v>144050399.99999997</v>
      </c>
      <c r="K44" s="29">
        <f t="shared" si="9"/>
        <v>157069174.30503374</v>
      </c>
      <c r="L44" s="29">
        <f t="shared" si="9"/>
        <v>166989444.02704728</v>
      </c>
      <c r="M44" s="29">
        <f t="shared" ref="M44" si="10">M43*M$6</f>
        <v>174235141.35273913</v>
      </c>
      <c r="N44" s="29">
        <f t="shared" ref="N44" si="11">N43*N$6</f>
        <v>179171520.48391214</v>
      </c>
      <c r="O44" s="29">
        <f t="shared" ref="O44:P44" si="12">O43*O$6</f>
        <v>182144392.32867602</v>
      </c>
      <c r="P44" s="29">
        <f t="shared" si="12"/>
        <v>183426111.93235317</v>
      </c>
      <c r="Q44" s="29">
        <f t="shared" ref="Q44" si="13">Q43*Q$6</f>
        <v>168412484.09187028</v>
      </c>
      <c r="R44" s="29">
        <f t="shared" ref="R44" si="14">R43*R$6</f>
        <v>154632115.2426739</v>
      </c>
      <c r="S44" s="29">
        <f t="shared" ref="S44:T44" si="15">S43*S$6</f>
        <v>141983089.97752631</v>
      </c>
      <c r="T44" s="29">
        <f t="shared" si="15"/>
        <v>130363963.70703961</v>
      </c>
      <c r="U44" s="29">
        <f t="shared" ref="U44" si="16">U43*U$6</f>
        <v>119698587.49137841</v>
      </c>
      <c r="V44" s="29">
        <f t="shared" ref="V44" si="17">V43*V$6</f>
        <v>109908251.19308729</v>
      </c>
      <c r="W44" s="29">
        <f t="shared" ref="W44:X44" si="18">W43*W$6</f>
        <v>100911747.13686383</v>
      </c>
      <c r="X44" s="29">
        <f t="shared" si="18"/>
        <v>92656345.807492226</v>
      </c>
      <c r="Y44" s="29">
        <f t="shared" ref="Y44" si="19">Y43*Y$6</f>
        <v>85072929.655298248</v>
      </c>
      <c r="Z44" s="29">
        <f t="shared" ref="Z44" si="20">Z43*Z$6</f>
        <v>78116155.602896854</v>
      </c>
      <c r="AA44" s="29">
        <f t="shared" ref="AA44:AB44" si="21">AA43*AA$6</f>
        <v>71725286.91707693</v>
      </c>
      <c r="AB44" s="29">
        <f t="shared" si="21"/>
        <v>65854551.220682167</v>
      </c>
      <c r="AC44" s="29">
        <f t="shared" ref="AC44" si="22">AC43*AC$6</f>
        <v>60468664.487096235</v>
      </c>
      <c r="AD44" s="29">
        <f t="shared" ref="AD44" si="23">AD43*AD$6</f>
        <v>55520872.378920659</v>
      </c>
      <c r="AE44" s="29">
        <f t="shared" ref="AE44:AF44" si="24">AE43*AE$6</f>
        <v>50978565.046063893</v>
      </c>
      <c r="AF44" s="29">
        <f t="shared" si="24"/>
        <v>46807118.342650592</v>
      </c>
      <c r="AG44" s="29">
        <f t="shared" ref="AG44" si="25">AG43*AG$6</f>
        <v>42978619.302922368</v>
      </c>
      <c r="AH44" s="29">
        <f t="shared" ref="AH44" si="26">AH43*AH$6</f>
        <v>39460432.265897989</v>
      </c>
      <c r="AI44" s="29">
        <f t="shared" ref="AI44:AJ44" si="27">AI43*AI$6</f>
        <v>36232485.618336707</v>
      </c>
      <c r="AJ44" s="29">
        <f t="shared" si="27"/>
        <v>33267939.640837096</v>
      </c>
      <c r="AK44" s="29">
        <f t="shared" ref="AK44" si="28">AK43*AK$6</f>
        <v>0</v>
      </c>
      <c r="AL44" s="29">
        <f t="shared" ref="AL44" si="29">AL43*AL$6</f>
        <v>0</v>
      </c>
      <c r="AM44" s="97"/>
    </row>
    <row r="45" spans="1:40">
      <c r="C45" s="1"/>
      <c r="E45" s="100"/>
      <c r="G45" s="97"/>
      <c r="AM45" s="97"/>
    </row>
    <row r="46" spans="1:40">
      <c r="A46" s="97"/>
      <c r="B46" s="99" t="s">
        <v>315</v>
      </c>
      <c r="C46" s="97"/>
      <c r="D46" s="97"/>
      <c r="E46" s="98"/>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row>
    <row r="47" spans="1:40">
      <c r="E47" s="21"/>
      <c r="G47" s="97"/>
      <c r="AM47" s="97"/>
    </row>
    <row r="48" spans="1:40">
      <c r="B48" s="7" t="s">
        <v>306</v>
      </c>
      <c r="E48" s="21"/>
      <c r="G48" s="97"/>
      <c r="AM48" s="97"/>
    </row>
    <row r="49" spans="2:39">
      <c r="C49" s="1" t="str">
        <f>'Input C'!$C$76</f>
        <v>Diesel Purchase Price (Day Cab)</v>
      </c>
      <c r="D49" s="29">
        <f>'Input C'!$D$76</f>
        <v>165000</v>
      </c>
      <c r="E49" s="100" t="str">
        <f>'Input C'!$E$76</f>
        <v>CAD$</v>
      </c>
      <c r="G49" s="97"/>
      <c r="AM49" s="97"/>
    </row>
    <row r="50" spans="2:39">
      <c r="C50" s="1" t="str">
        <f>'Input C'!C82</f>
        <v>BEV Purchase Price (Day Cab)</v>
      </c>
      <c r="D50" s="29">
        <f>'Input C'!D82</f>
        <v>486000</v>
      </c>
      <c r="E50" s="100" t="str">
        <f>'Input C'!E82</f>
        <v>CAD$</v>
      </c>
      <c r="G50" s="97"/>
      <c r="AM50" s="97"/>
    </row>
    <row r="51" spans="2:39">
      <c r="E51" s="21"/>
      <c r="G51" s="97"/>
      <c r="AM51" s="97"/>
    </row>
    <row r="52" spans="2:39">
      <c r="C52" s="1" t="str">
        <f>'BEV Fleet Plan'!D163</f>
        <v>BEV Truck Purchases</v>
      </c>
      <c r="D52" s="1"/>
      <c r="E52" s="100" t="str">
        <f>'BEV Fleet Plan'!F163</f>
        <v>count</v>
      </c>
      <c r="G52" s="97"/>
      <c r="H52" s="50">
        <f>'BEV Fleet Plan'!I163</f>
        <v>0</v>
      </c>
      <c r="I52" s="50">
        <f>'BEV Fleet Plan'!J163</f>
        <v>0</v>
      </c>
      <c r="J52" s="50">
        <f>'BEV Fleet Plan'!K163</f>
        <v>0</v>
      </c>
      <c r="K52" s="50">
        <f>'BEV Fleet Plan'!L163</f>
        <v>31</v>
      </c>
      <c r="L52" s="50">
        <f>'BEV Fleet Plan'!M163</f>
        <v>31</v>
      </c>
      <c r="M52" s="50">
        <f>'BEV Fleet Plan'!N163</f>
        <v>65</v>
      </c>
      <c r="N52" s="50">
        <f>'BEV Fleet Plan'!O163</f>
        <v>159</v>
      </c>
      <c r="O52" s="50">
        <f>'BEV Fleet Plan'!P163</f>
        <v>240</v>
      </c>
      <c r="P52" s="50">
        <f>'BEV Fleet Plan'!Q163</f>
        <v>319</v>
      </c>
      <c r="Q52" s="50">
        <f>'BEV Fleet Plan'!R163</f>
        <v>479</v>
      </c>
      <c r="R52" s="50">
        <f>'BEV Fleet Plan'!S163</f>
        <v>639</v>
      </c>
      <c r="S52" s="50">
        <f>'BEV Fleet Plan'!T163</f>
        <v>873</v>
      </c>
      <c r="T52" s="50">
        <f>'BEV Fleet Plan'!U163</f>
        <v>1049</v>
      </c>
      <c r="U52" s="50">
        <f>'BEV Fleet Plan'!V163</f>
        <v>1225</v>
      </c>
      <c r="V52" s="50">
        <f>'BEV Fleet Plan'!W163</f>
        <v>1579</v>
      </c>
      <c r="W52" s="50">
        <f>'BEV Fleet Plan'!X163</f>
        <v>1931</v>
      </c>
      <c r="X52" s="50">
        <f>'BEV Fleet Plan'!Y163</f>
        <v>2463</v>
      </c>
      <c r="Y52" s="50">
        <f>'BEV Fleet Plan'!Z163</f>
        <v>2996</v>
      </c>
      <c r="Z52" s="50">
        <f>'BEV Fleet Plan'!AA163</f>
        <v>3534</v>
      </c>
      <c r="AA52" s="50">
        <f>'BEV Fleet Plan'!AB163</f>
        <v>3538</v>
      </c>
      <c r="AB52" s="50">
        <f>'BEV Fleet Plan'!AC163</f>
        <v>3544</v>
      </c>
      <c r="AC52" s="50">
        <f>'BEV Fleet Plan'!AD163</f>
        <v>3847</v>
      </c>
      <c r="AD52" s="50">
        <f>'BEV Fleet Plan'!AE163</f>
        <v>3848</v>
      </c>
      <c r="AE52" s="50">
        <f>'BEV Fleet Plan'!AF163</f>
        <v>3861</v>
      </c>
      <c r="AF52" s="50">
        <f>'BEV Fleet Plan'!AG163</f>
        <v>3870</v>
      </c>
      <c r="AG52" s="50">
        <f>'BEV Fleet Plan'!AH163</f>
        <v>3879</v>
      </c>
      <c r="AH52" s="50">
        <f>'BEV Fleet Plan'!AI163</f>
        <v>3887</v>
      </c>
      <c r="AI52" s="50">
        <f>'BEV Fleet Plan'!AJ163</f>
        <v>3900</v>
      </c>
      <c r="AJ52" s="50">
        <f>'BEV Fleet Plan'!AK163</f>
        <v>3911</v>
      </c>
      <c r="AK52" s="50">
        <f>'BEV Fleet Plan'!AL163</f>
        <v>3919</v>
      </c>
      <c r="AL52" s="50">
        <f>'BEV Fleet Plan'!AM163</f>
        <v>3929</v>
      </c>
      <c r="AM52" s="97"/>
    </row>
    <row r="53" spans="2:39">
      <c r="C53" s="1" t="s">
        <v>172</v>
      </c>
      <c r="E53" s="100" t="s">
        <v>169</v>
      </c>
      <c r="G53" s="97"/>
      <c r="H53" s="50">
        <f>H$16-H52</f>
        <v>2882</v>
      </c>
      <c r="I53" s="50">
        <f t="shared" ref="I53:AL53" si="30">I$16-I52</f>
        <v>3175</v>
      </c>
      <c r="J53" s="50">
        <f t="shared" si="30"/>
        <v>3172</v>
      </c>
      <c r="K53" s="50">
        <f t="shared" si="30"/>
        <v>3146</v>
      </c>
      <c r="L53" s="50">
        <f t="shared" si="30"/>
        <v>3148</v>
      </c>
      <c r="M53" s="50">
        <f t="shared" si="30"/>
        <v>3117</v>
      </c>
      <c r="N53" s="50">
        <f t="shared" si="30"/>
        <v>3025</v>
      </c>
      <c r="O53" s="50">
        <f t="shared" si="30"/>
        <v>2949</v>
      </c>
      <c r="P53" s="50">
        <f t="shared" si="30"/>
        <v>2872</v>
      </c>
      <c r="Q53" s="50">
        <f t="shared" si="30"/>
        <v>2714</v>
      </c>
      <c r="R53" s="50">
        <f t="shared" si="30"/>
        <v>2558</v>
      </c>
      <c r="S53" s="50">
        <f t="shared" si="30"/>
        <v>2621</v>
      </c>
      <c r="T53" s="50">
        <f t="shared" si="30"/>
        <v>2444</v>
      </c>
      <c r="U53" s="50">
        <f t="shared" si="30"/>
        <v>2277</v>
      </c>
      <c r="V53" s="50">
        <f t="shared" si="30"/>
        <v>1929</v>
      </c>
      <c r="W53" s="50">
        <f t="shared" si="30"/>
        <v>1581</v>
      </c>
      <c r="X53" s="50">
        <f t="shared" si="30"/>
        <v>1056</v>
      </c>
      <c r="Y53" s="50">
        <f t="shared" si="30"/>
        <v>530</v>
      </c>
      <c r="Z53" s="50">
        <f t="shared" si="30"/>
        <v>0</v>
      </c>
      <c r="AA53" s="50">
        <f t="shared" si="30"/>
        <v>0</v>
      </c>
      <c r="AB53" s="50">
        <f t="shared" si="30"/>
        <v>0</v>
      </c>
      <c r="AC53" s="50">
        <f t="shared" si="30"/>
        <v>0</v>
      </c>
      <c r="AD53" s="50">
        <f t="shared" si="30"/>
        <v>0</v>
      </c>
      <c r="AE53" s="50">
        <f t="shared" si="30"/>
        <v>0</v>
      </c>
      <c r="AF53" s="50">
        <f t="shared" si="30"/>
        <v>0</v>
      </c>
      <c r="AG53" s="50">
        <f t="shared" si="30"/>
        <v>0</v>
      </c>
      <c r="AH53" s="50">
        <f t="shared" si="30"/>
        <v>0</v>
      </c>
      <c r="AI53" s="50">
        <f t="shared" si="30"/>
        <v>0</v>
      </c>
      <c r="AJ53" s="50">
        <f t="shared" si="30"/>
        <v>0</v>
      </c>
      <c r="AK53" s="50">
        <f t="shared" si="30"/>
        <v>0</v>
      </c>
      <c r="AL53" s="50">
        <f t="shared" si="30"/>
        <v>0</v>
      </c>
      <c r="AM53" s="97"/>
    </row>
    <row r="54" spans="2:39">
      <c r="E54" s="21"/>
      <c r="G54" s="97"/>
      <c r="AM54" s="97"/>
    </row>
    <row r="55" spans="2:39">
      <c r="C55" s="1" t="s">
        <v>154</v>
      </c>
      <c r="D55" s="1"/>
      <c r="E55" s="100" t="s">
        <v>307</v>
      </c>
      <c r="G55" s="97"/>
      <c r="H55" s="29">
        <f t="shared" ref="H55:AL55" si="31">$D$50*H52*H$7*H$5</f>
        <v>0</v>
      </c>
      <c r="I55" s="29">
        <f t="shared" si="31"/>
        <v>0</v>
      </c>
      <c r="J55" s="29">
        <f t="shared" si="31"/>
        <v>0</v>
      </c>
      <c r="K55" s="29">
        <f t="shared" si="31"/>
        <v>15066000</v>
      </c>
      <c r="L55" s="29">
        <f t="shared" si="31"/>
        <v>15066000</v>
      </c>
      <c r="M55" s="29">
        <f t="shared" si="31"/>
        <v>31590000</v>
      </c>
      <c r="N55" s="29">
        <f t="shared" si="31"/>
        <v>77274000</v>
      </c>
      <c r="O55" s="29">
        <f t="shared" si="31"/>
        <v>116640000</v>
      </c>
      <c r="P55" s="29">
        <f t="shared" si="31"/>
        <v>155034000</v>
      </c>
      <c r="Q55" s="29">
        <f t="shared" si="31"/>
        <v>232794000</v>
      </c>
      <c r="R55" s="29">
        <f t="shared" si="31"/>
        <v>310554000</v>
      </c>
      <c r="S55" s="29">
        <f t="shared" si="31"/>
        <v>424278000</v>
      </c>
      <c r="T55" s="29">
        <f t="shared" si="31"/>
        <v>509814000</v>
      </c>
      <c r="U55" s="29">
        <f t="shared" si="31"/>
        <v>595350000</v>
      </c>
      <c r="V55" s="29">
        <f t="shared" si="31"/>
        <v>767394000</v>
      </c>
      <c r="W55" s="29">
        <f t="shared" si="31"/>
        <v>938466000</v>
      </c>
      <c r="X55" s="29">
        <f t="shared" si="31"/>
        <v>1197018000</v>
      </c>
      <c r="Y55" s="29">
        <f t="shared" si="31"/>
        <v>1456056000</v>
      </c>
      <c r="Z55" s="29">
        <f t="shared" si="31"/>
        <v>1717524000</v>
      </c>
      <c r="AA55" s="29">
        <f t="shared" si="31"/>
        <v>1719468000</v>
      </c>
      <c r="AB55" s="29">
        <f t="shared" si="31"/>
        <v>1722384000</v>
      </c>
      <c r="AC55" s="29">
        <f t="shared" si="31"/>
        <v>1869642000</v>
      </c>
      <c r="AD55" s="29">
        <f t="shared" si="31"/>
        <v>1870128000</v>
      </c>
      <c r="AE55" s="29">
        <f t="shared" si="31"/>
        <v>1876446000</v>
      </c>
      <c r="AF55" s="29">
        <f t="shared" si="31"/>
        <v>1880820000</v>
      </c>
      <c r="AG55" s="29">
        <f t="shared" si="31"/>
        <v>1885194000</v>
      </c>
      <c r="AH55" s="29">
        <f t="shared" si="31"/>
        <v>1889082000</v>
      </c>
      <c r="AI55" s="29">
        <f t="shared" si="31"/>
        <v>1895400000</v>
      </c>
      <c r="AJ55" s="29">
        <f t="shared" si="31"/>
        <v>1900746000</v>
      </c>
      <c r="AK55" s="29">
        <f t="shared" si="31"/>
        <v>0</v>
      </c>
      <c r="AL55" s="29">
        <f t="shared" si="31"/>
        <v>0</v>
      </c>
      <c r="AM55" s="97"/>
    </row>
    <row r="56" spans="2:39">
      <c r="C56" s="1" t="s">
        <v>154</v>
      </c>
      <c r="E56" s="100" t="s">
        <v>308</v>
      </c>
      <c r="F56" s="29">
        <f>SUM(H56:AL56)</f>
        <v>4232256143.201931</v>
      </c>
      <c r="G56" s="97"/>
      <c r="H56" s="29">
        <f>H55*H$6</f>
        <v>0</v>
      </c>
      <c r="I56" s="29">
        <f t="shared" ref="I56:N56" si="32">I55*I$6</f>
        <v>0</v>
      </c>
      <c r="J56" s="29">
        <f t="shared" si="32"/>
        <v>0</v>
      </c>
      <c r="K56" s="29">
        <f t="shared" si="32"/>
        <v>11319308.790383168</v>
      </c>
      <c r="L56" s="29">
        <f t="shared" si="32"/>
        <v>10290280.718530152</v>
      </c>
      <c r="M56" s="29">
        <f t="shared" si="32"/>
        <v>19614904.595438704</v>
      </c>
      <c r="N56" s="29">
        <f t="shared" si="32"/>
        <v>43619158.470975578</v>
      </c>
      <c r="O56" s="29">
        <f t="shared" ref="O56" si="33">O55*O$6</f>
        <v>59854762.910429597</v>
      </c>
      <c r="P56" s="29">
        <f t="shared" ref="P56" si="34">P55*P$6</f>
        <v>72324505.183435768</v>
      </c>
      <c r="Q56" s="29">
        <f t="shared" ref="Q56" si="35">Q55*Q$6</f>
        <v>98727380.971404195</v>
      </c>
      <c r="R56" s="29">
        <f t="shared" ref="R56" si="36">R55*R$6</f>
        <v>119732010.70549873</v>
      </c>
      <c r="S56" s="29">
        <f t="shared" ref="S56:T56" si="37">S55*S$6</f>
        <v>148706850.68416613</v>
      </c>
      <c r="T56" s="29">
        <f t="shared" si="37"/>
        <v>162442451.70018771</v>
      </c>
      <c r="U56" s="29">
        <f t="shared" ref="U56" si="38">U55*U$6</f>
        <v>172451688.47623709</v>
      </c>
      <c r="V56" s="29">
        <f t="shared" ref="V56" si="39">V55*V$6</f>
        <v>202078824.56695974</v>
      </c>
      <c r="W56" s="29">
        <f t="shared" ref="W56" si="40">W55*W$6</f>
        <v>224661299.0032813</v>
      </c>
      <c r="X56" s="29">
        <f t="shared" ref="X56" si="41">X55*X$6</f>
        <v>260505992.86525202</v>
      </c>
      <c r="Y56" s="29">
        <f t="shared" ref="Y56:Z56" si="42">Y55*Y$6</f>
        <v>288072917.22005498</v>
      </c>
      <c r="Z56" s="29">
        <f t="shared" si="42"/>
        <v>308911788.28003228</v>
      </c>
      <c r="AA56" s="29">
        <f t="shared" ref="AA56" si="43">AA55*AA$6</f>
        <v>281146757.97055972</v>
      </c>
      <c r="AB56" s="29">
        <f t="shared" ref="AB56" si="44">AB55*AB$6</f>
        <v>256021406.61073637</v>
      </c>
      <c r="AC56" s="29">
        <f t="shared" ref="AC56" si="45">AC55*AC$6</f>
        <v>252645790.89665061</v>
      </c>
      <c r="AD56" s="29">
        <f t="shared" ref="AD56" si="46">AD55*AD$6</f>
        <v>229737694.86738458</v>
      </c>
      <c r="AE56" s="29">
        <f t="shared" ref="AE56:AF56" si="47">AE55*AE$6</f>
        <v>209558032.48038456</v>
      </c>
      <c r="AF56" s="29">
        <f t="shared" si="47"/>
        <v>190951375.22052422</v>
      </c>
      <c r="AG56" s="29">
        <f t="shared" ref="AG56" si="48">AG55*AG$6</f>
        <v>173995861.9874121</v>
      </c>
      <c r="AH56" s="29">
        <f t="shared" ref="AH56" si="49">AH55*AH$6</f>
        <v>158504280.75302228</v>
      </c>
      <c r="AI56" s="29">
        <f t="shared" ref="AI56" si="50">AI55*AI$6</f>
        <v>144576723.09488195</v>
      </c>
      <c r="AJ56" s="29">
        <f t="shared" ref="AJ56" si="51">AJ55*AJ$6</f>
        <v>131804094.17810799</v>
      </c>
      <c r="AK56" s="29">
        <f t="shared" ref="AK56:AL56" si="52">AK55*AK$6</f>
        <v>0</v>
      </c>
      <c r="AL56" s="29">
        <f t="shared" si="52"/>
        <v>0</v>
      </c>
      <c r="AM56" s="97"/>
    </row>
    <row r="57" spans="2:39">
      <c r="E57" s="21"/>
      <c r="G57" s="97"/>
      <c r="AM57" s="97"/>
    </row>
    <row r="58" spans="2:39">
      <c r="C58" s="1" t="s">
        <v>312</v>
      </c>
      <c r="D58" s="1"/>
      <c r="E58" s="100" t="s">
        <v>307</v>
      </c>
      <c r="G58" s="97"/>
      <c r="H58" s="29">
        <f t="shared" ref="H58:AL58" si="53">$D$49*H53*H$7*H$5</f>
        <v>475530000</v>
      </c>
      <c r="I58" s="29">
        <f t="shared" si="53"/>
        <v>523875000</v>
      </c>
      <c r="J58" s="29">
        <f t="shared" si="53"/>
        <v>523380000</v>
      </c>
      <c r="K58" s="29">
        <f t="shared" si="53"/>
        <v>519090000</v>
      </c>
      <c r="L58" s="29">
        <f t="shared" si="53"/>
        <v>519420000</v>
      </c>
      <c r="M58" s="29">
        <f t="shared" si="53"/>
        <v>514305000</v>
      </c>
      <c r="N58" s="29">
        <f t="shared" si="53"/>
        <v>499125000</v>
      </c>
      <c r="O58" s="29">
        <f t="shared" si="53"/>
        <v>486585000</v>
      </c>
      <c r="P58" s="29">
        <f t="shared" si="53"/>
        <v>473880000</v>
      </c>
      <c r="Q58" s="29">
        <f t="shared" si="53"/>
        <v>447810000</v>
      </c>
      <c r="R58" s="29">
        <f t="shared" si="53"/>
        <v>422070000</v>
      </c>
      <c r="S58" s="29">
        <f t="shared" si="53"/>
        <v>432465000</v>
      </c>
      <c r="T58" s="29">
        <f t="shared" si="53"/>
        <v>403260000</v>
      </c>
      <c r="U58" s="29">
        <f t="shared" si="53"/>
        <v>375705000</v>
      </c>
      <c r="V58" s="29">
        <f t="shared" si="53"/>
        <v>318285000</v>
      </c>
      <c r="W58" s="29">
        <f t="shared" si="53"/>
        <v>260865000</v>
      </c>
      <c r="X58" s="29">
        <f t="shared" si="53"/>
        <v>174240000</v>
      </c>
      <c r="Y58" s="29">
        <f t="shared" si="53"/>
        <v>87450000</v>
      </c>
      <c r="Z58" s="29">
        <f t="shared" si="53"/>
        <v>0</v>
      </c>
      <c r="AA58" s="29">
        <f t="shared" si="53"/>
        <v>0</v>
      </c>
      <c r="AB58" s="29">
        <f t="shared" si="53"/>
        <v>0</v>
      </c>
      <c r="AC58" s="29">
        <f t="shared" si="53"/>
        <v>0</v>
      </c>
      <c r="AD58" s="29">
        <f t="shared" si="53"/>
        <v>0</v>
      </c>
      <c r="AE58" s="29">
        <f t="shared" si="53"/>
        <v>0</v>
      </c>
      <c r="AF58" s="29">
        <f t="shared" si="53"/>
        <v>0</v>
      </c>
      <c r="AG58" s="29">
        <f t="shared" si="53"/>
        <v>0</v>
      </c>
      <c r="AH58" s="29">
        <f t="shared" si="53"/>
        <v>0</v>
      </c>
      <c r="AI58" s="29">
        <f t="shared" si="53"/>
        <v>0</v>
      </c>
      <c r="AJ58" s="29">
        <f t="shared" si="53"/>
        <v>0</v>
      </c>
      <c r="AK58" s="29">
        <f t="shared" si="53"/>
        <v>0</v>
      </c>
      <c r="AL58" s="29">
        <f t="shared" si="53"/>
        <v>0</v>
      </c>
      <c r="AM58" s="97"/>
    </row>
    <row r="59" spans="2:39">
      <c r="C59" s="1" t="s">
        <v>312</v>
      </c>
      <c r="E59" s="100" t="s">
        <v>308</v>
      </c>
      <c r="F59" s="29">
        <f>SUM(H59:AL59)</f>
        <v>4143967641.6001515</v>
      </c>
      <c r="G59" s="97"/>
      <c r="H59" s="29">
        <f>H58*H$6</f>
        <v>475530000</v>
      </c>
      <c r="I59" s="29">
        <f t="shared" ref="I59:N59" si="54">I58*I$6</f>
        <v>476250000</v>
      </c>
      <c r="J59" s="29">
        <f t="shared" si="54"/>
        <v>432545454.5454545</v>
      </c>
      <c r="K59" s="29">
        <f t="shared" si="54"/>
        <v>389999999.99999988</v>
      </c>
      <c r="L59" s="29">
        <f t="shared" si="54"/>
        <v>354770848.98572493</v>
      </c>
      <c r="M59" s="29">
        <f t="shared" si="54"/>
        <v>319342941.05593866</v>
      </c>
      <c r="N59" s="29">
        <f t="shared" si="54"/>
        <v>281743050.33809155</v>
      </c>
      <c r="O59" s="29">
        <f t="shared" ref="O59" si="55">O58*O$6</f>
        <v>249695042.9592883</v>
      </c>
      <c r="P59" s="29">
        <f t="shared" ref="P59" si="56">P58*P$6</f>
        <v>221068517.33378834</v>
      </c>
      <c r="Q59" s="29">
        <f t="shared" ref="Q59" si="57">Q58*Q$6</f>
        <v>189915154.48338234</v>
      </c>
      <c r="R59" s="29">
        <f t="shared" ref="R59" si="58">R58*R$6</f>
        <v>162726256.16952235</v>
      </c>
      <c r="S59" s="29">
        <f t="shared" ref="S59:T59" si="59">S58*S$6</f>
        <v>151576344.23922029</v>
      </c>
      <c r="T59" s="29">
        <f t="shared" si="59"/>
        <v>128491063.54987839</v>
      </c>
      <c r="U59" s="29">
        <f t="shared" ref="U59" si="60">U58*U$6</f>
        <v>108828355.78897229</v>
      </c>
      <c r="V59" s="29">
        <f t="shared" ref="V59" si="61">V58*V$6</f>
        <v>83814388.276810586</v>
      </c>
      <c r="W59" s="29">
        <f t="shared" ref="W59" si="62">W58*W$6</f>
        <v>62449006.958686806</v>
      </c>
      <c r="X59" s="29">
        <f t="shared" ref="X59" si="63">X58*X$6</f>
        <v>37919700.620075479</v>
      </c>
      <c r="Y59" s="29">
        <f t="shared" ref="Y59:Z59" si="64">Y58*Y$6</f>
        <v>17301516.295316808</v>
      </c>
      <c r="Z59" s="29">
        <f t="shared" si="64"/>
        <v>0</v>
      </c>
      <c r="AA59" s="29">
        <f t="shared" ref="AA59" si="65">AA58*AA$6</f>
        <v>0</v>
      </c>
      <c r="AB59" s="29">
        <f t="shared" ref="AB59" si="66">AB58*AB$6</f>
        <v>0</v>
      </c>
      <c r="AC59" s="29">
        <f t="shared" ref="AC59" si="67">AC58*AC$6</f>
        <v>0</v>
      </c>
      <c r="AD59" s="29">
        <f t="shared" ref="AD59" si="68">AD58*AD$6</f>
        <v>0</v>
      </c>
      <c r="AE59" s="29">
        <f t="shared" ref="AE59:AF59" si="69">AE58*AE$6</f>
        <v>0</v>
      </c>
      <c r="AF59" s="29">
        <f t="shared" si="69"/>
        <v>0</v>
      </c>
      <c r="AG59" s="29">
        <f t="shared" ref="AG59" si="70">AG58*AG$6</f>
        <v>0</v>
      </c>
      <c r="AH59" s="29">
        <f t="shared" ref="AH59" si="71">AH58*AH$6</f>
        <v>0</v>
      </c>
      <c r="AI59" s="29">
        <f t="shared" ref="AI59" si="72">AI58*AI$6</f>
        <v>0</v>
      </c>
      <c r="AJ59" s="29">
        <f t="shared" ref="AJ59" si="73">AJ58*AJ$6</f>
        <v>0</v>
      </c>
      <c r="AK59" s="29">
        <f t="shared" ref="AK59:AL59" si="74">AK58*AK$6</f>
        <v>0</v>
      </c>
      <c r="AL59" s="29">
        <f t="shared" si="74"/>
        <v>0</v>
      </c>
      <c r="AM59" s="97"/>
    </row>
    <row r="60" spans="2:39">
      <c r="E60" s="21"/>
      <c r="G60" s="97"/>
      <c r="AM60" s="97"/>
    </row>
    <row r="61" spans="2:39">
      <c r="C61" s="1" t="s">
        <v>319</v>
      </c>
      <c r="E61" s="100" t="s">
        <v>307</v>
      </c>
      <c r="G61" s="97"/>
      <c r="H61" s="29">
        <f>H55+H58</f>
        <v>475530000</v>
      </c>
      <c r="I61" s="29">
        <f t="shared" ref="I61:AL61" si="75">I55+I58</f>
        <v>523875000</v>
      </c>
      <c r="J61" s="29">
        <f t="shared" si="75"/>
        <v>523380000</v>
      </c>
      <c r="K61" s="29">
        <f t="shared" si="75"/>
        <v>534156000</v>
      </c>
      <c r="L61" s="29">
        <f t="shared" si="75"/>
        <v>534486000</v>
      </c>
      <c r="M61" s="29">
        <f t="shared" si="75"/>
        <v>545895000</v>
      </c>
      <c r="N61" s="29">
        <f t="shared" si="75"/>
        <v>576399000</v>
      </c>
      <c r="O61" s="29">
        <f t="shared" si="75"/>
        <v>603225000</v>
      </c>
      <c r="P61" s="29">
        <f t="shared" si="75"/>
        <v>628914000</v>
      </c>
      <c r="Q61" s="29">
        <f t="shared" si="75"/>
        <v>680604000</v>
      </c>
      <c r="R61" s="29">
        <f t="shared" si="75"/>
        <v>732624000</v>
      </c>
      <c r="S61" s="29">
        <f t="shared" si="75"/>
        <v>856743000</v>
      </c>
      <c r="T61" s="29">
        <f t="shared" si="75"/>
        <v>913074000</v>
      </c>
      <c r="U61" s="29">
        <f t="shared" si="75"/>
        <v>971055000</v>
      </c>
      <c r="V61" s="29">
        <f t="shared" si="75"/>
        <v>1085679000</v>
      </c>
      <c r="W61" s="29">
        <f t="shared" si="75"/>
        <v>1199331000</v>
      </c>
      <c r="X61" s="29">
        <f t="shared" si="75"/>
        <v>1371258000</v>
      </c>
      <c r="Y61" s="29">
        <f t="shared" si="75"/>
        <v>1543506000</v>
      </c>
      <c r="Z61" s="29">
        <f t="shared" si="75"/>
        <v>1717524000</v>
      </c>
      <c r="AA61" s="29">
        <f t="shared" si="75"/>
        <v>1719468000</v>
      </c>
      <c r="AB61" s="29">
        <f t="shared" si="75"/>
        <v>1722384000</v>
      </c>
      <c r="AC61" s="29">
        <f t="shared" si="75"/>
        <v>1869642000</v>
      </c>
      <c r="AD61" s="29">
        <f t="shared" si="75"/>
        <v>1870128000</v>
      </c>
      <c r="AE61" s="29">
        <f t="shared" si="75"/>
        <v>1876446000</v>
      </c>
      <c r="AF61" s="29">
        <f t="shared" si="75"/>
        <v>1880820000</v>
      </c>
      <c r="AG61" s="29">
        <f t="shared" si="75"/>
        <v>1885194000</v>
      </c>
      <c r="AH61" s="29">
        <f t="shared" si="75"/>
        <v>1889082000</v>
      </c>
      <c r="AI61" s="29">
        <f t="shared" si="75"/>
        <v>1895400000</v>
      </c>
      <c r="AJ61" s="29">
        <f t="shared" si="75"/>
        <v>1900746000</v>
      </c>
      <c r="AK61" s="29">
        <f t="shared" si="75"/>
        <v>0</v>
      </c>
      <c r="AL61" s="29">
        <f t="shared" si="75"/>
        <v>0</v>
      </c>
      <c r="AM61" s="97"/>
    </row>
    <row r="62" spans="2:39">
      <c r="C62" s="1" t="s">
        <v>319</v>
      </c>
      <c r="E62" s="100" t="s">
        <v>308</v>
      </c>
      <c r="F62" s="29">
        <f>SUM(H62:AL62)</f>
        <v>8376223784.8020821</v>
      </c>
      <c r="G62" s="97"/>
      <c r="H62" s="29">
        <f>H56+H59</f>
        <v>475530000</v>
      </c>
      <c r="I62" s="29">
        <f t="shared" ref="I62:AL62" si="76">I56+I59</f>
        <v>476250000</v>
      </c>
      <c r="J62" s="29">
        <f t="shared" si="76"/>
        <v>432545454.5454545</v>
      </c>
      <c r="K62" s="29">
        <f t="shared" si="76"/>
        <v>401319308.79038304</v>
      </c>
      <c r="L62" s="29">
        <f t="shared" si="76"/>
        <v>365061129.7042551</v>
      </c>
      <c r="M62" s="29">
        <f t="shared" si="76"/>
        <v>338957845.65137738</v>
      </c>
      <c r="N62" s="29">
        <f t="shared" si="76"/>
        <v>325362208.80906713</v>
      </c>
      <c r="O62" s="29">
        <f t="shared" si="76"/>
        <v>309549805.8697179</v>
      </c>
      <c r="P62" s="29">
        <f t="shared" si="76"/>
        <v>293393022.51722407</v>
      </c>
      <c r="Q62" s="29">
        <f t="shared" si="76"/>
        <v>288642535.45478654</v>
      </c>
      <c r="R62" s="29">
        <f t="shared" si="76"/>
        <v>282458266.8750211</v>
      </c>
      <c r="S62" s="29">
        <f t="shared" si="76"/>
        <v>300283194.92338645</v>
      </c>
      <c r="T62" s="29">
        <f t="shared" si="76"/>
        <v>290933515.2500661</v>
      </c>
      <c r="U62" s="29">
        <f t="shared" si="76"/>
        <v>281280044.26520938</v>
      </c>
      <c r="V62" s="29">
        <f t="shared" si="76"/>
        <v>285893212.84377033</v>
      </c>
      <c r="W62" s="29">
        <f t="shared" si="76"/>
        <v>287110305.96196812</v>
      </c>
      <c r="X62" s="29">
        <f t="shared" si="76"/>
        <v>298425693.48532748</v>
      </c>
      <c r="Y62" s="29">
        <f t="shared" si="76"/>
        <v>305374433.5153718</v>
      </c>
      <c r="Z62" s="29">
        <f t="shared" si="76"/>
        <v>308911788.28003228</v>
      </c>
      <c r="AA62" s="29">
        <f t="shared" si="76"/>
        <v>281146757.97055972</v>
      </c>
      <c r="AB62" s="29">
        <f t="shared" si="76"/>
        <v>256021406.61073637</v>
      </c>
      <c r="AC62" s="29">
        <f t="shared" si="76"/>
        <v>252645790.89665061</v>
      </c>
      <c r="AD62" s="29">
        <f t="shared" si="76"/>
        <v>229737694.86738458</v>
      </c>
      <c r="AE62" s="29">
        <f t="shared" si="76"/>
        <v>209558032.48038456</v>
      </c>
      <c r="AF62" s="29">
        <f t="shared" si="76"/>
        <v>190951375.22052422</v>
      </c>
      <c r="AG62" s="29">
        <f t="shared" si="76"/>
        <v>173995861.9874121</v>
      </c>
      <c r="AH62" s="29">
        <f t="shared" si="76"/>
        <v>158504280.75302228</v>
      </c>
      <c r="AI62" s="29">
        <f t="shared" si="76"/>
        <v>144576723.09488195</v>
      </c>
      <c r="AJ62" s="29">
        <f t="shared" si="76"/>
        <v>131804094.17810799</v>
      </c>
      <c r="AK62" s="29">
        <f t="shared" si="76"/>
        <v>0</v>
      </c>
      <c r="AL62" s="29">
        <f t="shared" si="76"/>
        <v>0</v>
      </c>
      <c r="AM62" s="97"/>
    </row>
    <row r="63" spans="2:39">
      <c r="E63" s="21"/>
      <c r="G63" s="97"/>
      <c r="AM63" s="97"/>
    </row>
    <row r="64" spans="2:39">
      <c r="B64" s="7" t="s">
        <v>309</v>
      </c>
      <c r="E64" s="21"/>
      <c r="G64" s="97"/>
      <c r="AM64" s="97"/>
    </row>
    <row r="65" spans="3:39">
      <c r="C65" s="1" t="str">
        <f>'Input C'!$C$77</f>
        <v>Diesel O&amp;M Costs</v>
      </c>
      <c r="D65" s="18">
        <f>'Input C'!$D$77</f>
        <v>0.22</v>
      </c>
      <c r="E65" s="100" t="str">
        <f>'Input C'!$E$77</f>
        <v>$/km</v>
      </c>
      <c r="G65" s="97"/>
      <c r="AM65" s="97"/>
    </row>
    <row r="66" spans="3:39">
      <c r="C66" s="1" t="str">
        <f>'Input C'!$C$83</f>
        <v>BEV O&amp;M Costs</v>
      </c>
      <c r="D66" s="18">
        <f>'Input C'!$D$83</f>
        <v>0.11349999999999999</v>
      </c>
      <c r="E66" s="100" t="str">
        <f>'Input C'!$E$83</f>
        <v>$/km</v>
      </c>
      <c r="G66" s="97"/>
      <c r="AM66" s="97"/>
    </row>
    <row r="67" spans="3:39">
      <c r="C67" s="1" t="str">
        <f>'Input C'!$C$56</f>
        <v>Annual highway kilometers</v>
      </c>
      <c r="D67" s="29">
        <f>'Input C'!$D$56</f>
        <v>76000</v>
      </c>
      <c r="E67" s="100" t="str">
        <f>'Input C'!$E$56</f>
        <v>km/year</v>
      </c>
      <c r="G67" s="97"/>
      <c r="AM67" s="97"/>
    </row>
    <row r="68" spans="3:39">
      <c r="E68" s="21"/>
      <c r="G68" s="97"/>
      <c r="AM68" s="97"/>
    </row>
    <row r="69" spans="3:39">
      <c r="C69" s="1" t="str">
        <f>'BEV Fleet Plan'!D176</f>
        <v>Total BEV Fleet Size</v>
      </c>
      <c r="D69" s="1"/>
      <c r="E69" s="100" t="str">
        <f>'BEV Fleet Plan'!F176</f>
        <v>count</v>
      </c>
      <c r="G69" s="97"/>
      <c r="H69" s="29">
        <f>'BEV Fleet Plan'!I176</f>
        <v>0</v>
      </c>
      <c r="I69" s="29">
        <f>'BEV Fleet Plan'!J176</f>
        <v>0</v>
      </c>
      <c r="J69" s="29">
        <f>'BEV Fleet Plan'!K176</f>
        <v>0</v>
      </c>
      <c r="K69" s="29">
        <f>'BEV Fleet Plan'!L176</f>
        <v>31</v>
      </c>
      <c r="L69" s="29">
        <f>'BEV Fleet Plan'!M176</f>
        <v>62</v>
      </c>
      <c r="M69" s="29">
        <f>'BEV Fleet Plan'!N176</f>
        <v>127</v>
      </c>
      <c r="N69" s="29">
        <f>'BEV Fleet Plan'!O176</f>
        <v>286</v>
      </c>
      <c r="O69" s="29">
        <f>'BEV Fleet Plan'!P176</f>
        <v>526</v>
      </c>
      <c r="P69" s="29">
        <f>'BEV Fleet Plan'!Q176</f>
        <v>845</v>
      </c>
      <c r="Q69" s="29">
        <f>'BEV Fleet Plan'!R176</f>
        <v>1324</v>
      </c>
      <c r="R69" s="29">
        <f>'BEV Fleet Plan'!S176</f>
        <v>1963</v>
      </c>
      <c r="S69" s="29">
        <f>'BEV Fleet Plan'!T176</f>
        <v>2836</v>
      </c>
      <c r="T69" s="29">
        <f>'BEV Fleet Plan'!U176</f>
        <v>3885</v>
      </c>
      <c r="U69" s="29">
        <f>'BEV Fleet Plan'!V176</f>
        <v>5079</v>
      </c>
      <c r="V69" s="29">
        <f>'BEV Fleet Plan'!W176</f>
        <v>6627</v>
      </c>
      <c r="W69" s="29">
        <f>'BEV Fleet Plan'!X176</f>
        <v>8493</v>
      </c>
      <c r="X69" s="29">
        <f>'BEV Fleet Plan'!Y176</f>
        <v>10797</v>
      </c>
      <c r="Y69" s="29">
        <f>'BEV Fleet Plan'!Z176</f>
        <v>13553</v>
      </c>
      <c r="Z69" s="29">
        <f>'BEV Fleet Plan'!AA176</f>
        <v>16768</v>
      </c>
      <c r="AA69" s="29">
        <f>'BEV Fleet Plan'!AB176</f>
        <v>19827</v>
      </c>
      <c r="AB69" s="29">
        <f>'BEV Fleet Plan'!AC176</f>
        <v>22732</v>
      </c>
      <c r="AC69" s="29">
        <f>'BEV Fleet Plan'!AD176</f>
        <v>25706</v>
      </c>
      <c r="AD69" s="29">
        <f>'BEV Fleet Plan'!AE176</f>
        <v>28505</v>
      </c>
      <c r="AE69" s="29">
        <f>'BEV Fleet Plan'!AF176</f>
        <v>31141</v>
      </c>
      <c r="AF69" s="29">
        <f>'BEV Fleet Plan'!AG176</f>
        <v>33432</v>
      </c>
      <c r="AG69" s="29">
        <f>'BEV Fleet Plan'!AH176</f>
        <v>35380</v>
      </c>
      <c r="AH69" s="29">
        <f>'BEV Fleet Plan'!AI176</f>
        <v>36804</v>
      </c>
      <c r="AI69" s="29">
        <f>'BEV Fleet Plan'!AJ176</f>
        <v>37708</v>
      </c>
      <c r="AJ69" s="29">
        <f>'BEV Fleet Plan'!AK176</f>
        <v>38085</v>
      </c>
      <c r="AK69" s="29">
        <f>'BEV Fleet Plan'!AL176</f>
        <v>38466</v>
      </c>
      <c r="AL69" s="29">
        <f>'BEV Fleet Plan'!AM176</f>
        <v>38851</v>
      </c>
      <c r="AM69" s="97"/>
    </row>
    <row r="70" spans="3:39">
      <c r="C70" s="1" t="str">
        <f>'BEV Fleet Plan'!D189</f>
        <v>Remaining Diesel Fleet Size</v>
      </c>
      <c r="D70" s="1"/>
      <c r="E70" s="100" t="str">
        <f>'BEV Fleet Plan'!F189</f>
        <v>count</v>
      </c>
      <c r="G70" s="97"/>
      <c r="H70" s="29">
        <f>'BEV Fleet Plan'!I189</f>
        <v>28823</v>
      </c>
      <c r="I70" s="29">
        <f>'BEV Fleet Plan'!J189</f>
        <v>29113</v>
      </c>
      <c r="J70" s="29">
        <f>'BEV Fleet Plan'!K189</f>
        <v>29403</v>
      </c>
      <c r="K70" s="29">
        <f>'BEV Fleet Plan'!L189</f>
        <v>29667</v>
      </c>
      <c r="L70" s="29">
        <f>'BEV Fleet Plan'!M189</f>
        <v>29933</v>
      </c>
      <c r="M70" s="29">
        <f>'BEV Fleet Plan'!N189</f>
        <v>30168</v>
      </c>
      <c r="N70" s="29">
        <f>'BEV Fleet Plan'!O189</f>
        <v>30311</v>
      </c>
      <c r="O70" s="29">
        <f>'BEV Fleet Plan'!P189</f>
        <v>30378</v>
      </c>
      <c r="P70" s="29">
        <f>'BEV Fleet Plan'!Q189</f>
        <v>30368</v>
      </c>
      <c r="Q70" s="29">
        <f>'BEV Fleet Plan'!R189</f>
        <v>30200</v>
      </c>
      <c r="R70" s="29">
        <f>'BEV Fleet Plan'!S189</f>
        <v>29876</v>
      </c>
      <c r="S70" s="29">
        <f>'BEV Fleet Plan'!T189</f>
        <v>29322</v>
      </c>
      <c r="T70" s="29">
        <f>'BEV Fleet Plan'!U189</f>
        <v>28594</v>
      </c>
      <c r="U70" s="29">
        <f>'BEV Fleet Plan'!V189</f>
        <v>27725</v>
      </c>
      <c r="V70" s="29">
        <f>'BEV Fleet Plan'!W189</f>
        <v>26506</v>
      </c>
      <c r="W70" s="29">
        <f>'BEV Fleet Plan'!X189</f>
        <v>24970</v>
      </c>
      <c r="X70" s="29">
        <f>'BEV Fleet Plan'!Y189</f>
        <v>23001</v>
      </c>
      <c r="Y70" s="29">
        <f>'BEV Fleet Plan'!Z189</f>
        <v>20582</v>
      </c>
      <c r="Z70" s="29">
        <f>'BEV Fleet Plan'!AA189</f>
        <v>17710</v>
      </c>
      <c r="AA70" s="29">
        <f>'BEV Fleet Plan'!AB189</f>
        <v>14996</v>
      </c>
      <c r="AB70" s="29">
        <f>'BEV Fleet Plan'!AC189</f>
        <v>12438</v>
      </c>
      <c r="AC70" s="29">
        <f>'BEV Fleet Plan'!AD189</f>
        <v>9817</v>
      </c>
      <c r="AD70" s="29">
        <f>'BEV Fleet Plan'!AE189</f>
        <v>7373</v>
      </c>
      <c r="AE70" s="29">
        <f>'BEV Fleet Plan'!AF189</f>
        <v>5096</v>
      </c>
      <c r="AF70" s="29">
        <f>'BEV Fleet Plan'!AG189</f>
        <v>3167</v>
      </c>
      <c r="AG70" s="29">
        <f>'BEV Fleet Plan'!AH189</f>
        <v>1586</v>
      </c>
      <c r="AH70" s="29">
        <f>'BEV Fleet Plan'!AI189</f>
        <v>530</v>
      </c>
      <c r="AI70" s="29">
        <f>'BEV Fleet Plan'!AJ189</f>
        <v>0</v>
      </c>
      <c r="AJ70" s="29">
        <f>'BEV Fleet Plan'!AK189</f>
        <v>0</v>
      </c>
      <c r="AK70" s="29">
        <f>'BEV Fleet Plan'!AL189</f>
        <v>0</v>
      </c>
      <c r="AL70" s="29">
        <f>'BEV Fleet Plan'!AM189</f>
        <v>0</v>
      </c>
      <c r="AM70" s="97"/>
    </row>
    <row r="71" spans="3:39">
      <c r="E71" s="21"/>
      <c r="G71" s="97"/>
      <c r="AM71" s="97"/>
    </row>
    <row r="72" spans="3:39">
      <c r="C72" s="1" t="s">
        <v>320</v>
      </c>
      <c r="E72" s="100" t="s">
        <v>307</v>
      </c>
      <c r="G72" s="97"/>
      <c r="H72" s="29">
        <f t="shared" ref="H72:AL72" si="77">$D$66*$D$67*H69*H$7*H$5</f>
        <v>0</v>
      </c>
      <c r="I72" s="29">
        <f t="shared" si="77"/>
        <v>0</v>
      </c>
      <c r="J72" s="29">
        <f t="shared" si="77"/>
        <v>0</v>
      </c>
      <c r="K72" s="29">
        <f t="shared" si="77"/>
        <v>267406</v>
      </c>
      <c r="L72" s="29">
        <f t="shared" si="77"/>
        <v>534812</v>
      </c>
      <c r="M72" s="29">
        <f t="shared" si="77"/>
        <v>1095502</v>
      </c>
      <c r="N72" s="29">
        <f t="shared" si="77"/>
        <v>2467036</v>
      </c>
      <c r="O72" s="29">
        <f t="shared" si="77"/>
        <v>4537276</v>
      </c>
      <c r="P72" s="29">
        <f t="shared" si="77"/>
        <v>7288970</v>
      </c>
      <c r="Q72" s="29">
        <f t="shared" si="77"/>
        <v>11420824</v>
      </c>
      <c r="R72" s="29">
        <f t="shared" si="77"/>
        <v>16932838</v>
      </c>
      <c r="S72" s="29">
        <f t="shared" si="77"/>
        <v>24463336</v>
      </c>
      <c r="T72" s="29">
        <f t="shared" si="77"/>
        <v>33512010</v>
      </c>
      <c r="U72" s="29">
        <f t="shared" si="77"/>
        <v>43811454</v>
      </c>
      <c r="V72" s="29">
        <f t="shared" si="77"/>
        <v>57164502</v>
      </c>
      <c r="W72" s="29">
        <f t="shared" si="77"/>
        <v>73260618</v>
      </c>
      <c r="X72" s="29">
        <f t="shared" si="77"/>
        <v>93134922</v>
      </c>
      <c r="Y72" s="29">
        <f t="shared" si="77"/>
        <v>116908178</v>
      </c>
      <c r="Z72" s="29">
        <f t="shared" si="77"/>
        <v>144640768</v>
      </c>
      <c r="AA72" s="29">
        <f t="shared" si="77"/>
        <v>171027702</v>
      </c>
      <c r="AB72" s="29">
        <f t="shared" si="77"/>
        <v>196086232</v>
      </c>
      <c r="AC72" s="29">
        <f t="shared" si="77"/>
        <v>221739956</v>
      </c>
      <c r="AD72" s="29">
        <f t="shared" si="77"/>
        <v>245884130</v>
      </c>
      <c r="AE72" s="29">
        <f t="shared" si="77"/>
        <v>268622266</v>
      </c>
      <c r="AF72" s="29">
        <f t="shared" si="77"/>
        <v>288384432</v>
      </c>
      <c r="AG72" s="29">
        <f t="shared" si="77"/>
        <v>305187880</v>
      </c>
      <c r="AH72" s="29">
        <f t="shared" si="77"/>
        <v>317471304</v>
      </c>
      <c r="AI72" s="29">
        <f t="shared" si="77"/>
        <v>325269208</v>
      </c>
      <c r="AJ72" s="29">
        <f t="shared" si="77"/>
        <v>328521210</v>
      </c>
      <c r="AK72" s="29">
        <f t="shared" si="77"/>
        <v>0</v>
      </c>
      <c r="AL72" s="29">
        <f t="shared" si="77"/>
        <v>0</v>
      </c>
      <c r="AM72" s="97"/>
    </row>
    <row r="73" spans="3:39">
      <c r="C73" s="1" t="s">
        <v>320</v>
      </c>
      <c r="E73" s="100" t="s">
        <v>308</v>
      </c>
      <c r="F73" s="29">
        <f>SUM(H73:AL73)</f>
        <v>432642520.16366667</v>
      </c>
      <c r="G73" s="97"/>
      <c r="H73" s="29">
        <f>H72*H$6</f>
        <v>0</v>
      </c>
      <c r="I73" s="29">
        <f t="shared" ref="I73:L73" si="78">I72*I$6</f>
        <v>0</v>
      </c>
      <c r="J73" s="29">
        <f t="shared" si="78"/>
        <v>0</v>
      </c>
      <c r="K73" s="29">
        <f t="shared" si="78"/>
        <v>200906.08564988725</v>
      </c>
      <c r="L73" s="29">
        <f t="shared" si="78"/>
        <v>365283.79209070408</v>
      </c>
      <c r="M73" s="29">
        <f t="shared" ref="M73" si="79">M72*M$6</f>
        <v>680220.55125395034</v>
      </c>
      <c r="N73" s="29">
        <f t="shared" ref="N73" si="80">N72*N$6</f>
        <v>1392577.5065041503</v>
      </c>
      <c r="O73" s="29">
        <f t="shared" ref="O73" si="81">O72*O$6</f>
        <v>2328340.0140533471</v>
      </c>
      <c r="P73" s="29">
        <f t="shared" ref="P73" si="82">P72*P$6</f>
        <v>3400358.2991273385</v>
      </c>
      <c r="Q73" s="29">
        <f t="shared" ref="Q73" si="83">Q72*Q$6</f>
        <v>4843544.2582513141</v>
      </c>
      <c r="R73" s="29">
        <f t="shared" ref="R73" si="84">R72*R$6</f>
        <v>6528342.0618973691</v>
      </c>
      <c r="S73" s="29">
        <f t="shared" ref="S73" si="85">S72*S$6</f>
        <v>8574250.028963523</v>
      </c>
      <c r="T73" s="29">
        <f t="shared" ref="T73" si="86">T72*T$6</f>
        <v>10677959.149417646</v>
      </c>
      <c r="U73" s="29">
        <f t="shared" ref="U73" si="87">U72*U$6</f>
        <v>12690617.648272429</v>
      </c>
      <c r="V73" s="29">
        <f t="shared" ref="V73" si="88">V72*V$6</f>
        <v>15053200.013442403</v>
      </c>
      <c r="W73" s="29">
        <f t="shared" ref="W73" si="89">W72*W$6</f>
        <v>17538009.48107142</v>
      </c>
      <c r="X73" s="29">
        <f t="shared" ref="X73" si="90">X72*X$6</f>
        <v>20268872.586742893</v>
      </c>
      <c r="Y73" s="29">
        <f t="shared" ref="Y73" si="91">Y72*Y$6</f>
        <v>23129659.768128049</v>
      </c>
      <c r="Z73" s="29">
        <f t="shared" ref="Z73" si="92">Z72*Z$6</f>
        <v>26014913.504019313</v>
      </c>
      <c r="AA73" s="29">
        <f t="shared" ref="AA73" si="93">AA72*AA$6</f>
        <v>27964395.929703262</v>
      </c>
      <c r="AB73" s="29">
        <f t="shared" ref="AB73" si="94">AB72*AB$6</f>
        <v>29146968.930063903</v>
      </c>
      <c r="AC73" s="29">
        <f t="shared" ref="AC73" si="95">AC72*AC$6</f>
        <v>29963846.852503583</v>
      </c>
      <c r="AD73" s="29">
        <f t="shared" ref="AD73" si="96">AD72*AD$6</f>
        <v>30205875.336165398</v>
      </c>
      <c r="AE73" s="29">
        <f t="shared" ref="AE73" si="97">AE72*AE$6</f>
        <v>29999239.80939633</v>
      </c>
      <c r="AF73" s="29">
        <f t="shared" ref="AF73" si="98">AF72*AF$6</f>
        <v>29278401.911182225</v>
      </c>
      <c r="AG73" s="29">
        <f t="shared" ref="AG73" si="99">AG72*AG$6</f>
        <v>28167620.01614204</v>
      </c>
      <c r="AH73" s="29">
        <f t="shared" ref="AH73" si="100">AH72*AH$6</f>
        <v>26637573.541140132</v>
      </c>
      <c r="AI73" s="29">
        <f t="shared" ref="AI73" si="101">AI72*AI$6</f>
        <v>24810782.007126499</v>
      </c>
      <c r="AJ73" s="29">
        <f t="shared" ref="AJ73" si="102">AJ72*AJ$6</f>
        <v>22780761.081357528</v>
      </c>
      <c r="AK73" s="29">
        <f t="shared" ref="AK73" si="103">AK72*AK$6</f>
        <v>0</v>
      </c>
      <c r="AL73" s="29">
        <f t="shared" ref="AL73" si="104">AL72*AL$6</f>
        <v>0</v>
      </c>
      <c r="AM73" s="97"/>
    </row>
    <row r="74" spans="3:39">
      <c r="E74" s="21"/>
      <c r="G74" s="97"/>
      <c r="AM74" s="97"/>
    </row>
    <row r="75" spans="3:39">
      <c r="C75" s="1" t="s">
        <v>311</v>
      </c>
      <c r="E75" s="100" t="s">
        <v>307</v>
      </c>
      <c r="G75" s="97"/>
      <c r="H75" s="29">
        <f t="shared" ref="H75:AL75" si="105">$D$65*$D$67*H70*H$7*H$5</f>
        <v>481920560</v>
      </c>
      <c r="I75" s="29">
        <f t="shared" si="105"/>
        <v>486769360</v>
      </c>
      <c r="J75" s="29">
        <f t="shared" si="105"/>
        <v>491618160</v>
      </c>
      <c r="K75" s="29">
        <f t="shared" si="105"/>
        <v>496032240</v>
      </c>
      <c r="L75" s="29">
        <f t="shared" si="105"/>
        <v>500479760</v>
      </c>
      <c r="M75" s="29">
        <f t="shared" si="105"/>
        <v>504408960</v>
      </c>
      <c r="N75" s="29">
        <f t="shared" si="105"/>
        <v>506799920</v>
      </c>
      <c r="O75" s="29">
        <f t="shared" si="105"/>
        <v>507920160</v>
      </c>
      <c r="P75" s="29">
        <f t="shared" si="105"/>
        <v>507752960</v>
      </c>
      <c r="Q75" s="29">
        <f t="shared" si="105"/>
        <v>504944000</v>
      </c>
      <c r="R75" s="29">
        <f t="shared" si="105"/>
        <v>499526720</v>
      </c>
      <c r="S75" s="29">
        <f t="shared" si="105"/>
        <v>490263840</v>
      </c>
      <c r="T75" s="29">
        <f t="shared" si="105"/>
        <v>478091680</v>
      </c>
      <c r="U75" s="29">
        <f t="shared" si="105"/>
        <v>463562000</v>
      </c>
      <c r="V75" s="29">
        <f t="shared" si="105"/>
        <v>443180320</v>
      </c>
      <c r="W75" s="29">
        <f t="shared" si="105"/>
        <v>417498400</v>
      </c>
      <c r="X75" s="29">
        <f t="shared" si="105"/>
        <v>384576720</v>
      </c>
      <c r="Y75" s="29">
        <f t="shared" si="105"/>
        <v>344131040</v>
      </c>
      <c r="Z75" s="29">
        <f t="shared" si="105"/>
        <v>296111200</v>
      </c>
      <c r="AA75" s="29">
        <f t="shared" si="105"/>
        <v>250733120</v>
      </c>
      <c r="AB75" s="29">
        <f t="shared" si="105"/>
        <v>207963360</v>
      </c>
      <c r="AC75" s="29">
        <f t="shared" si="105"/>
        <v>164140240</v>
      </c>
      <c r="AD75" s="29">
        <f t="shared" si="105"/>
        <v>123276560</v>
      </c>
      <c r="AE75" s="29">
        <f t="shared" si="105"/>
        <v>85205120</v>
      </c>
      <c r="AF75" s="29">
        <f t="shared" si="105"/>
        <v>52952240</v>
      </c>
      <c r="AG75" s="29">
        <f t="shared" si="105"/>
        <v>26517920</v>
      </c>
      <c r="AH75" s="29">
        <f t="shared" si="105"/>
        <v>8861600</v>
      </c>
      <c r="AI75" s="29">
        <f t="shared" si="105"/>
        <v>0</v>
      </c>
      <c r="AJ75" s="29">
        <f t="shared" si="105"/>
        <v>0</v>
      </c>
      <c r="AK75" s="29">
        <f t="shared" si="105"/>
        <v>0</v>
      </c>
      <c r="AL75" s="29">
        <f t="shared" si="105"/>
        <v>0</v>
      </c>
      <c r="AM75" s="97"/>
    </row>
    <row r="76" spans="3:39">
      <c r="C76" s="1" t="s">
        <v>311</v>
      </c>
      <c r="E76" s="100" t="s">
        <v>308</v>
      </c>
      <c r="F76" s="29">
        <f>SUM(H76:AL76)</f>
        <v>4556216865.3689938</v>
      </c>
      <c r="G76" s="97"/>
      <c r="H76" s="29">
        <f>H75*H$6</f>
        <v>481920560</v>
      </c>
      <c r="I76" s="29">
        <f t="shared" ref="I76:L76" si="106">I75*I$6</f>
        <v>442517600</v>
      </c>
      <c r="J76" s="29">
        <f t="shared" si="106"/>
        <v>406295999.99999994</v>
      </c>
      <c r="K76" s="29">
        <f t="shared" si="106"/>
        <v>372676363.63636351</v>
      </c>
      <c r="L76" s="29">
        <f t="shared" si="106"/>
        <v>341834410.2178812</v>
      </c>
      <c r="M76" s="29">
        <f t="shared" ref="M76" si="107">M75*M$6</f>
        <v>313198278.80609238</v>
      </c>
      <c r="N76" s="29">
        <f t="shared" ref="N76" si="108">N75*N$6</f>
        <v>286075342.59333986</v>
      </c>
      <c r="O76" s="29">
        <f t="shared" ref="O76" si="109">O75*O$6</f>
        <v>260643353.51703933</v>
      </c>
      <c r="P76" s="29">
        <f t="shared" ref="P76" si="110">P75*P$6</f>
        <v>236870503.16333744</v>
      </c>
      <c r="Q76" s="29">
        <f t="shared" ref="Q76" si="111">Q75*Q$6</f>
        <v>214145547.8114759</v>
      </c>
      <c r="R76" s="29">
        <f t="shared" ref="R76" si="112">R75*R$6</f>
        <v>192589174.78674453</v>
      </c>
      <c r="S76" s="29">
        <f t="shared" ref="S76" si="113">S75*S$6</f>
        <v>171834485.05632135</v>
      </c>
      <c r="T76" s="29">
        <f t="shared" ref="T76" si="114">T75*T$6</f>
        <v>152334742.93891811</v>
      </c>
      <c r="U76" s="29">
        <f t="shared" ref="U76" si="115">U75*U$6</f>
        <v>134277399.19949847</v>
      </c>
      <c r="V76" s="29">
        <f t="shared" ref="V76" si="116">V75*V$6</f>
        <v>116703229.5493698</v>
      </c>
      <c r="W76" s="29">
        <f t="shared" ref="W76" si="117">W75*W$6</f>
        <v>99945797.584346727</v>
      </c>
      <c r="X76" s="29">
        <f t="shared" ref="X76" si="118">X75*X$6</f>
        <v>83695099.218609929</v>
      </c>
      <c r="Y76" s="29">
        <f t="shared" ref="Y76" si="119">Y75*Y$6</f>
        <v>68084491.667059124</v>
      </c>
      <c r="Z76" s="29">
        <f t="shared" ref="Z76" si="120">Z75*Z$6</f>
        <v>53258202.110565141</v>
      </c>
      <c r="AA76" s="29">
        <f t="shared" ref="AA76" si="121">AA75*AA$6</f>
        <v>40996868.684874222</v>
      </c>
      <c r="AB76" s="29">
        <f t="shared" ref="AB76" si="122">AB75*AB$6</f>
        <v>30912428.326491043</v>
      </c>
      <c r="AC76" s="29">
        <f t="shared" ref="AC76" si="123">AC75*AC$6</f>
        <v>22180364.343957853</v>
      </c>
      <c r="AD76" s="29">
        <f t="shared" ref="AD76" si="124">AD75*AD$6</f>
        <v>15144029.032013224</v>
      </c>
      <c r="AE76" s="29">
        <f t="shared" ref="AE76" si="125">AE75*AE$6</f>
        <v>9515550.8362377957</v>
      </c>
      <c r="AF76" s="29">
        <f t="shared" ref="AF76" si="126">AF75*AF$6</f>
        <v>5376007.8311626054</v>
      </c>
      <c r="AG76" s="29">
        <f t="shared" ref="AG76" si="127">AG75*AG$6</f>
        <v>2447497.8959795302</v>
      </c>
      <c r="AH76" s="29">
        <f t="shared" ref="AH76" si="128">AH75*AH$6</f>
        <v>743536.56131442799</v>
      </c>
      <c r="AI76" s="29">
        <f t="shared" ref="AI76" si="129">AI75*AI$6</f>
        <v>0</v>
      </c>
      <c r="AJ76" s="29">
        <f t="shared" ref="AJ76" si="130">AJ75*AJ$6</f>
        <v>0</v>
      </c>
      <c r="AK76" s="29">
        <f t="shared" ref="AK76" si="131">AK75*AK$6</f>
        <v>0</v>
      </c>
      <c r="AL76" s="29">
        <f t="shared" ref="AL76" si="132">AL75*AL$6</f>
        <v>0</v>
      </c>
      <c r="AM76" s="97"/>
    </row>
    <row r="77" spans="3:39">
      <c r="E77" s="21"/>
      <c r="G77" s="97"/>
      <c r="AM77" s="97"/>
    </row>
    <row r="78" spans="3:39">
      <c r="C78" s="1" t="s">
        <v>321</v>
      </c>
      <c r="E78" s="100" t="s">
        <v>307</v>
      </c>
      <c r="G78" s="97"/>
      <c r="H78" s="29">
        <f>H72+H75</f>
        <v>481920560</v>
      </c>
      <c r="I78" s="29">
        <f t="shared" ref="I78:L78" si="133">I72+I75</f>
        <v>486769360</v>
      </c>
      <c r="J78" s="29">
        <f t="shared" si="133"/>
        <v>491618160</v>
      </c>
      <c r="K78" s="29">
        <f t="shared" si="133"/>
        <v>496299646</v>
      </c>
      <c r="L78" s="29">
        <f t="shared" si="133"/>
        <v>501014572</v>
      </c>
      <c r="M78" s="29">
        <f t="shared" ref="M78:AL78" si="134">M72+M75</f>
        <v>505504462</v>
      </c>
      <c r="N78" s="29">
        <f t="shared" si="134"/>
        <v>509266956</v>
      </c>
      <c r="O78" s="29">
        <f t="shared" si="134"/>
        <v>512457436</v>
      </c>
      <c r="P78" s="29">
        <f t="shared" si="134"/>
        <v>515041930</v>
      </c>
      <c r="Q78" s="29">
        <f t="shared" si="134"/>
        <v>516364824</v>
      </c>
      <c r="R78" s="29">
        <f t="shared" si="134"/>
        <v>516459558</v>
      </c>
      <c r="S78" s="29">
        <f t="shared" si="134"/>
        <v>514727176</v>
      </c>
      <c r="T78" s="29">
        <f t="shared" si="134"/>
        <v>511603690</v>
      </c>
      <c r="U78" s="29">
        <f t="shared" si="134"/>
        <v>507373454</v>
      </c>
      <c r="V78" s="29">
        <f t="shared" si="134"/>
        <v>500344822</v>
      </c>
      <c r="W78" s="29">
        <f t="shared" si="134"/>
        <v>490759018</v>
      </c>
      <c r="X78" s="29">
        <f t="shared" si="134"/>
        <v>477711642</v>
      </c>
      <c r="Y78" s="29">
        <f t="shared" si="134"/>
        <v>461039218</v>
      </c>
      <c r="Z78" s="29">
        <f t="shared" si="134"/>
        <v>440751968</v>
      </c>
      <c r="AA78" s="29">
        <f t="shared" si="134"/>
        <v>421760822</v>
      </c>
      <c r="AB78" s="29">
        <f t="shared" si="134"/>
        <v>404049592</v>
      </c>
      <c r="AC78" s="29">
        <f t="shared" si="134"/>
        <v>385880196</v>
      </c>
      <c r="AD78" s="29">
        <f t="shared" si="134"/>
        <v>369160690</v>
      </c>
      <c r="AE78" s="29">
        <f t="shared" si="134"/>
        <v>353827386</v>
      </c>
      <c r="AF78" s="29">
        <f t="shared" si="134"/>
        <v>341336672</v>
      </c>
      <c r="AG78" s="29">
        <f t="shared" si="134"/>
        <v>331705800</v>
      </c>
      <c r="AH78" s="29">
        <f t="shared" si="134"/>
        <v>326332904</v>
      </c>
      <c r="AI78" s="29">
        <f t="shared" si="134"/>
        <v>325269208</v>
      </c>
      <c r="AJ78" s="29">
        <f t="shared" si="134"/>
        <v>328521210</v>
      </c>
      <c r="AK78" s="29">
        <f t="shared" si="134"/>
        <v>0</v>
      </c>
      <c r="AL78" s="29">
        <f t="shared" si="134"/>
        <v>0</v>
      </c>
      <c r="AM78" s="97"/>
    </row>
    <row r="79" spans="3:39">
      <c r="C79" s="1" t="s">
        <v>321</v>
      </c>
      <c r="E79" s="100" t="s">
        <v>308</v>
      </c>
      <c r="F79" s="29">
        <f>SUM(H79:AL79)</f>
        <v>4988859385.5326595</v>
      </c>
      <c r="G79" s="97"/>
      <c r="H79" s="29">
        <f>H73+H76</f>
        <v>481920560</v>
      </c>
      <c r="I79" s="29">
        <f t="shared" ref="I79:L79" si="135">I73+I76</f>
        <v>442517600</v>
      </c>
      <c r="J79" s="29">
        <f t="shared" si="135"/>
        <v>406295999.99999994</v>
      </c>
      <c r="K79" s="29">
        <f t="shared" si="135"/>
        <v>372877269.72201341</v>
      </c>
      <c r="L79" s="29">
        <f t="shared" si="135"/>
        <v>342199694.00997192</v>
      </c>
      <c r="M79" s="29">
        <f t="shared" ref="M79:AL79" si="136">M73+M76</f>
        <v>313878499.35734636</v>
      </c>
      <c r="N79" s="29">
        <f t="shared" si="136"/>
        <v>287467920.09984404</v>
      </c>
      <c r="O79" s="29">
        <f t="shared" si="136"/>
        <v>262971693.53109267</v>
      </c>
      <c r="P79" s="29">
        <f t="shared" si="136"/>
        <v>240270861.46246478</v>
      </c>
      <c r="Q79" s="29">
        <f t="shared" si="136"/>
        <v>218989092.06972721</v>
      </c>
      <c r="R79" s="29">
        <f t="shared" si="136"/>
        <v>199117516.8486419</v>
      </c>
      <c r="S79" s="29">
        <f t="shared" si="136"/>
        <v>180408735.08528489</v>
      </c>
      <c r="T79" s="29">
        <f t="shared" si="136"/>
        <v>163012702.08833575</v>
      </c>
      <c r="U79" s="29">
        <f t="shared" si="136"/>
        <v>146968016.8477709</v>
      </c>
      <c r="V79" s="29">
        <f t="shared" si="136"/>
        <v>131756429.56281219</v>
      </c>
      <c r="W79" s="29">
        <f t="shared" si="136"/>
        <v>117483807.06541815</v>
      </c>
      <c r="X79" s="29">
        <f t="shared" si="136"/>
        <v>103963971.80535282</v>
      </c>
      <c r="Y79" s="29">
        <f t="shared" si="136"/>
        <v>91214151.435187176</v>
      </c>
      <c r="Z79" s="29">
        <f t="shared" si="136"/>
        <v>79273115.614584446</v>
      </c>
      <c r="AA79" s="29">
        <f t="shared" si="136"/>
        <v>68961264.614577487</v>
      </c>
      <c r="AB79" s="29">
        <f t="shared" si="136"/>
        <v>60059397.256554946</v>
      </c>
      <c r="AC79" s="29">
        <f t="shared" si="136"/>
        <v>52144211.196461439</v>
      </c>
      <c r="AD79" s="29">
        <f t="shared" si="136"/>
        <v>45349904.368178621</v>
      </c>
      <c r="AE79" s="29">
        <f t="shared" si="136"/>
        <v>39514790.64563413</v>
      </c>
      <c r="AF79" s="29">
        <f t="shared" si="136"/>
        <v>34654409.742344826</v>
      </c>
      <c r="AG79" s="29">
        <f t="shared" si="136"/>
        <v>30615117.912121572</v>
      </c>
      <c r="AH79" s="29">
        <f t="shared" si="136"/>
        <v>27381110.102454558</v>
      </c>
      <c r="AI79" s="29">
        <f t="shared" si="136"/>
        <v>24810782.007126499</v>
      </c>
      <c r="AJ79" s="29">
        <f t="shared" si="136"/>
        <v>22780761.081357528</v>
      </c>
      <c r="AK79" s="29">
        <f t="shared" si="136"/>
        <v>0</v>
      </c>
      <c r="AL79" s="29">
        <f t="shared" si="136"/>
        <v>0</v>
      </c>
      <c r="AM79" s="97"/>
    </row>
    <row r="80" spans="3:39">
      <c r="E80" s="21"/>
      <c r="G80" s="97"/>
      <c r="AM80" s="97"/>
    </row>
    <row r="81" spans="2:39">
      <c r="B81" s="7" t="s">
        <v>313</v>
      </c>
      <c r="E81" s="21"/>
      <c r="G81" s="97"/>
      <c r="AM81" s="97"/>
    </row>
    <row r="82" spans="2:39">
      <c r="C82" s="1" t="str">
        <f>C$31</f>
        <v>Diesel Fuel - Ontario / Quebec Average</v>
      </c>
      <c r="D82" s="4">
        <f>D$31</f>
        <v>1.96</v>
      </c>
      <c r="E82" s="100" t="str">
        <f>E$31</f>
        <v>$/L</v>
      </c>
      <c r="G82" s="97"/>
      <c r="AM82" s="97"/>
    </row>
    <row r="83" spans="2:39">
      <c r="C83" s="1" t="str">
        <f>C$32</f>
        <v>Fuel Efficiency</v>
      </c>
      <c r="D83" s="4">
        <f>D$32</f>
        <v>0.375</v>
      </c>
      <c r="E83" s="100" t="str">
        <f>E$32</f>
        <v>L/km</v>
      </c>
      <c r="G83" s="97"/>
      <c r="AM83" s="97"/>
    </row>
    <row r="84" spans="2:39">
      <c r="E84" s="21"/>
      <c r="G84" s="97"/>
      <c r="AM84" s="97"/>
    </row>
    <row r="85" spans="2:39">
      <c r="C85" s="1" t="str">
        <f>'Input C'!C81</f>
        <v>Energy Consumption</v>
      </c>
      <c r="D85" s="4">
        <f>'Input C'!D81</f>
        <v>1.335</v>
      </c>
      <c r="E85" s="100" t="str">
        <f>'Input C'!E81</f>
        <v>kWh/km</v>
      </c>
      <c r="G85" s="97"/>
      <c r="AM85" s="97"/>
    </row>
    <row r="86" spans="2:39">
      <c r="C86" s="1" t="str">
        <f>'Input C'!$C$65</f>
        <v>Electricity Price (High Tariff)</v>
      </c>
      <c r="D86" s="18">
        <f>'Input C'!$D$65</f>
        <v>0.09</v>
      </c>
      <c r="E86" s="100" t="str">
        <f>'Input C'!$E$65</f>
        <v>$/kWh</v>
      </c>
      <c r="G86" s="97"/>
      <c r="AM86" s="97"/>
    </row>
    <row r="87" spans="2:39">
      <c r="C87" s="1"/>
      <c r="D87" s="1"/>
      <c r="E87" s="28"/>
      <c r="G87" s="97"/>
      <c r="AM87" s="97"/>
    </row>
    <row r="88" spans="2:39">
      <c r="C88" s="1" t="s">
        <v>324</v>
      </c>
      <c r="D88" s="1"/>
      <c r="E88" s="100" t="s">
        <v>325</v>
      </c>
      <c r="F88" s="29"/>
      <c r="G88" s="97"/>
      <c r="H88" s="29">
        <f t="shared" ref="H88:AL88" si="137">$D$67*$D$85*H$69*H$5</f>
        <v>0</v>
      </c>
      <c r="I88" s="29">
        <f t="shared" si="137"/>
        <v>0</v>
      </c>
      <c r="J88" s="29">
        <f t="shared" si="137"/>
        <v>0</v>
      </c>
      <c r="K88" s="29">
        <f t="shared" si="137"/>
        <v>3145260</v>
      </c>
      <c r="L88" s="29">
        <f t="shared" si="137"/>
        <v>6290520</v>
      </c>
      <c r="M88" s="29">
        <f t="shared" si="137"/>
        <v>12885420</v>
      </c>
      <c r="N88" s="29">
        <f t="shared" si="137"/>
        <v>29017560</v>
      </c>
      <c r="O88" s="29">
        <f t="shared" si="137"/>
        <v>53367960</v>
      </c>
      <c r="P88" s="29">
        <f t="shared" si="137"/>
        <v>85733700</v>
      </c>
      <c r="Q88" s="29">
        <f t="shared" si="137"/>
        <v>134333040</v>
      </c>
      <c r="R88" s="29">
        <f t="shared" si="137"/>
        <v>199165980</v>
      </c>
      <c r="S88" s="29">
        <f t="shared" si="137"/>
        <v>287740560</v>
      </c>
      <c r="T88" s="29">
        <f t="shared" si="137"/>
        <v>394172100</v>
      </c>
      <c r="U88" s="29">
        <f t="shared" si="137"/>
        <v>515315340</v>
      </c>
      <c r="V88" s="29">
        <f t="shared" si="137"/>
        <v>672375420</v>
      </c>
      <c r="W88" s="29">
        <f t="shared" si="137"/>
        <v>861699780</v>
      </c>
      <c r="X88" s="29">
        <f t="shared" si="137"/>
        <v>1095463620</v>
      </c>
      <c r="Y88" s="29">
        <f t="shared" si="137"/>
        <v>1375087380</v>
      </c>
      <c r="Z88" s="29">
        <f t="shared" si="137"/>
        <v>1701281280</v>
      </c>
      <c r="AA88" s="29">
        <f t="shared" si="137"/>
        <v>2011647420</v>
      </c>
      <c r="AB88" s="29">
        <f t="shared" si="137"/>
        <v>2306388720</v>
      </c>
      <c r="AC88" s="29">
        <f t="shared" si="137"/>
        <v>2608130760</v>
      </c>
      <c r="AD88" s="29">
        <f t="shared" si="137"/>
        <v>2892117300</v>
      </c>
      <c r="AE88" s="29">
        <f t="shared" si="137"/>
        <v>3159565860</v>
      </c>
      <c r="AF88" s="29">
        <f t="shared" si="137"/>
        <v>3392010720</v>
      </c>
      <c r="AG88" s="29">
        <f t="shared" si="137"/>
        <v>3589654800</v>
      </c>
      <c r="AH88" s="29">
        <f t="shared" si="137"/>
        <v>3734133840</v>
      </c>
      <c r="AI88" s="29">
        <f t="shared" si="137"/>
        <v>3825853680</v>
      </c>
      <c r="AJ88" s="29">
        <f t="shared" si="137"/>
        <v>3864104100</v>
      </c>
      <c r="AK88" s="29">
        <f t="shared" si="137"/>
        <v>0</v>
      </c>
      <c r="AL88" s="29">
        <f t="shared" si="137"/>
        <v>0</v>
      </c>
      <c r="AM88" s="97"/>
    </row>
    <row r="89" spans="2:39">
      <c r="C89" s="1"/>
      <c r="D89" s="1"/>
      <c r="E89" s="28"/>
      <c r="G89" s="97"/>
      <c r="AM89" s="97"/>
    </row>
    <row r="90" spans="2:39">
      <c r="C90" s="1" t="s">
        <v>322</v>
      </c>
      <c r="D90" s="1"/>
      <c r="E90" s="100" t="s">
        <v>307</v>
      </c>
      <c r="G90" s="97"/>
      <c r="H90" s="29">
        <f t="shared" ref="H90:AL90" si="138">H88*$D$86*H$7*H$5</f>
        <v>0</v>
      </c>
      <c r="I90" s="29">
        <f t="shared" si="138"/>
        <v>0</v>
      </c>
      <c r="J90" s="29">
        <f t="shared" si="138"/>
        <v>0</v>
      </c>
      <c r="K90" s="29">
        <f t="shared" si="138"/>
        <v>283073.39999999997</v>
      </c>
      <c r="L90" s="29">
        <f t="shared" si="138"/>
        <v>566146.79999999993</v>
      </c>
      <c r="M90" s="29">
        <f t="shared" si="138"/>
        <v>1159687.8</v>
      </c>
      <c r="N90" s="29">
        <f t="shared" si="138"/>
        <v>2611580.4</v>
      </c>
      <c r="O90" s="29">
        <f t="shared" si="138"/>
        <v>4803116.3999999994</v>
      </c>
      <c r="P90" s="29">
        <f t="shared" si="138"/>
        <v>7716033</v>
      </c>
      <c r="Q90" s="29">
        <f t="shared" si="138"/>
        <v>12089973.6</v>
      </c>
      <c r="R90" s="29">
        <f t="shared" si="138"/>
        <v>17924938.199999999</v>
      </c>
      <c r="S90" s="29">
        <f t="shared" si="138"/>
        <v>25896650.399999999</v>
      </c>
      <c r="T90" s="29">
        <f t="shared" si="138"/>
        <v>35475489</v>
      </c>
      <c r="U90" s="29">
        <f t="shared" si="138"/>
        <v>46378380.600000001</v>
      </c>
      <c r="V90" s="29">
        <f t="shared" si="138"/>
        <v>60513787.799999997</v>
      </c>
      <c r="W90" s="29">
        <f t="shared" si="138"/>
        <v>77552980.200000003</v>
      </c>
      <c r="X90" s="29">
        <f t="shared" si="138"/>
        <v>98591725.799999997</v>
      </c>
      <c r="Y90" s="29">
        <f t="shared" si="138"/>
        <v>123757864.19999999</v>
      </c>
      <c r="Z90" s="29">
        <f t="shared" si="138"/>
        <v>153115315.19999999</v>
      </c>
      <c r="AA90" s="29">
        <f t="shared" si="138"/>
        <v>181048267.79999998</v>
      </c>
      <c r="AB90" s="29">
        <f t="shared" si="138"/>
        <v>207574984.79999998</v>
      </c>
      <c r="AC90" s="29">
        <f t="shared" si="138"/>
        <v>234731768.40000001</v>
      </c>
      <c r="AD90" s="29">
        <f t="shared" si="138"/>
        <v>260290557</v>
      </c>
      <c r="AE90" s="29">
        <f t="shared" si="138"/>
        <v>284360927.39999998</v>
      </c>
      <c r="AF90" s="29">
        <f t="shared" si="138"/>
        <v>305280964.80000001</v>
      </c>
      <c r="AG90" s="29">
        <f t="shared" si="138"/>
        <v>323068932</v>
      </c>
      <c r="AH90" s="29">
        <f t="shared" si="138"/>
        <v>336072045.59999996</v>
      </c>
      <c r="AI90" s="29">
        <f t="shared" si="138"/>
        <v>344326831.19999999</v>
      </c>
      <c r="AJ90" s="29">
        <f t="shared" si="138"/>
        <v>347769369</v>
      </c>
      <c r="AK90" s="29">
        <f t="shared" si="138"/>
        <v>0</v>
      </c>
      <c r="AL90" s="29">
        <f t="shared" si="138"/>
        <v>0</v>
      </c>
      <c r="AM90" s="97"/>
    </row>
    <row r="91" spans="2:39">
      <c r="C91" s="1" t="s">
        <v>322</v>
      </c>
      <c r="D91" s="1"/>
      <c r="E91" s="100" t="s">
        <v>308</v>
      </c>
      <c r="F91" s="29">
        <f>SUM(H91:AL91)</f>
        <v>457991178.83404887</v>
      </c>
      <c r="G91" s="97"/>
      <c r="H91" s="29">
        <f>H90*H$6</f>
        <v>0</v>
      </c>
      <c r="I91" s="29">
        <f t="shared" ref="I91:O91" si="139">I90*I$6</f>
        <v>0</v>
      </c>
      <c r="J91" s="29">
        <f t="shared" si="139"/>
        <v>0</v>
      </c>
      <c r="K91" s="29">
        <f t="shared" si="139"/>
        <v>212677.23516153259</v>
      </c>
      <c r="L91" s="29">
        <f t="shared" si="139"/>
        <v>386685.88211187744</v>
      </c>
      <c r="M91" s="29">
        <f t="shared" si="139"/>
        <v>720074.88311156072</v>
      </c>
      <c r="N91" s="29">
        <f t="shared" si="139"/>
        <v>1474169.0520394156</v>
      </c>
      <c r="O91" s="29">
        <f t="shared" si="139"/>
        <v>2464758.1734670447</v>
      </c>
      <c r="P91" s="29">
        <f t="shared" ref="P91" si="140">P90*P$6</f>
        <v>3599586.3404418477</v>
      </c>
      <c r="Q91" s="29">
        <f t="shared" ref="Q91" si="141">Q90*Q$6</f>
        <v>5127329.009946214</v>
      </c>
      <c r="R91" s="29">
        <f t="shared" ref="R91" si="142">R90*R$6</f>
        <v>6910839.6364490651</v>
      </c>
      <c r="S91" s="29">
        <f t="shared" ref="S91" si="143">S90*S$6</f>
        <v>9076617.9822023548</v>
      </c>
      <c r="T91" s="29">
        <f t="shared" ref="T91" si="144">T90*T$6</f>
        <v>11303584.06874476</v>
      </c>
      <c r="U91" s="29">
        <f t="shared" ref="U91:V91" si="145">U90*U$6</f>
        <v>13434164.849691035</v>
      </c>
      <c r="V91" s="29">
        <f t="shared" si="145"/>
        <v>15935171.644185944</v>
      </c>
      <c r="W91" s="29">
        <f t="shared" ref="W91" si="146">W90*W$6</f>
        <v>18565566.86476415</v>
      </c>
      <c r="X91" s="29">
        <f t="shared" ref="X91" si="147">X90*X$6</f>
        <v>21456432.081913289</v>
      </c>
      <c r="Y91" s="29">
        <f t="shared" ref="Y91" si="148">Y90*Y$6</f>
        <v>24484833.66643687</v>
      </c>
      <c r="Z91" s="29">
        <f t="shared" ref="Z91" si="149">Z90*Z$6</f>
        <v>27539135.308439825</v>
      </c>
      <c r="AA91" s="29">
        <f t="shared" ref="AA91" si="150">AA90*AA$6</f>
        <v>29602838.510606579</v>
      </c>
      <c r="AB91" s="29">
        <f t="shared" ref="AB91:AC91" si="151">AB90*AB$6</f>
        <v>30854698.827728435</v>
      </c>
      <c r="AC91" s="29">
        <f t="shared" si="151"/>
        <v>31719437.879544545</v>
      </c>
      <c r="AD91" s="29">
        <f t="shared" ref="AD91" si="152">AD90*AD$6</f>
        <v>31975646.886698436</v>
      </c>
      <c r="AE91" s="29">
        <f t="shared" ref="AE91" si="153">AE90*AE$6</f>
        <v>31756904.520695761</v>
      </c>
      <c r="AF91" s="29">
        <f t="shared" ref="AF91" si="154">AF90*AF$6</f>
        <v>30993832.507740479</v>
      </c>
      <c r="AG91" s="29">
        <f t="shared" ref="AG91" si="155">AG90*AG$6</f>
        <v>29817969.55893803</v>
      </c>
      <c r="AH91" s="29">
        <f t="shared" ref="AH91" si="156">AH90*AH$6</f>
        <v>28198277.189145256</v>
      </c>
      <c r="AI91" s="29">
        <f t="shared" ref="AI91:AJ91" si="157">AI90*AI$6</f>
        <v>26264453.375825979</v>
      </c>
      <c r="AJ91" s="29">
        <f t="shared" si="157"/>
        <v>24115492.898018565</v>
      </c>
      <c r="AK91" s="29">
        <f t="shared" ref="AK91" si="158">AK90*AK$6</f>
        <v>0</v>
      </c>
      <c r="AL91" s="29">
        <f t="shared" ref="AL91" si="159">AL90*AL$6</f>
        <v>0</v>
      </c>
      <c r="AM91" s="97"/>
    </row>
    <row r="92" spans="2:39">
      <c r="E92" s="21"/>
      <c r="G92" s="97"/>
      <c r="AM92" s="97"/>
    </row>
    <row r="93" spans="2:39">
      <c r="C93" s="1" t="s">
        <v>314</v>
      </c>
      <c r="D93" s="1"/>
      <c r="E93" s="100" t="s">
        <v>307</v>
      </c>
      <c r="G93" s="97"/>
      <c r="H93" s="29">
        <f t="shared" ref="H93:AL93" si="160">$D$82*$D$83*$D$67*H$70*H$7*H$5</f>
        <v>1610052780</v>
      </c>
      <c r="I93" s="29">
        <f t="shared" si="160"/>
        <v>1626252180</v>
      </c>
      <c r="J93" s="29">
        <f t="shared" si="160"/>
        <v>1642451580</v>
      </c>
      <c r="K93" s="29">
        <f t="shared" si="160"/>
        <v>1657198620</v>
      </c>
      <c r="L93" s="29">
        <f t="shared" si="160"/>
        <v>1672057380</v>
      </c>
      <c r="M93" s="29">
        <f t="shared" si="160"/>
        <v>1685184480</v>
      </c>
      <c r="N93" s="29">
        <f t="shared" si="160"/>
        <v>1693172460</v>
      </c>
      <c r="O93" s="29">
        <f t="shared" si="160"/>
        <v>1696915080</v>
      </c>
      <c r="P93" s="29">
        <f t="shared" si="160"/>
        <v>1696356480</v>
      </c>
      <c r="Q93" s="29">
        <f t="shared" si="160"/>
        <v>1686972000</v>
      </c>
      <c r="R93" s="29">
        <f t="shared" si="160"/>
        <v>1668873360</v>
      </c>
      <c r="S93" s="29">
        <f t="shared" si="160"/>
        <v>1637926920</v>
      </c>
      <c r="T93" s="29">
        <f t="shared" si="160"/>
        <v>1597260840</v>
      </c>
      <c r="U93" s="29">
        <f t="shared" si="160"/>
        <v>1548718500</v>
      </c>
      <c r="V93" s="29">
        <f t="shared" si="160"/>
        <v>1480625160</v>
      </c>
      <c r="W93" s="29">
        <f t="shared" si="160"/>
        <v>1394824200</v>
      </c>
      <c r="X93" s="29">
        <f t="shared" si="160"/>
        <v>1284835860</v>
      </c>
      <c r="Y93" s="29">
        <f t="shared" si="160"/>
        <v>1149710520</v>
      </c>
      <c r="Z93" s="29">
        <f t="shared" si="160"/>
        <v>989280600</v>
      </c>
      <c r="AA93" s="29">
        <f t="shared" si="160"/>
        <v>837676560</v>
      </c>
      <c r="AB93" s="29">
        <f t="shared" si="160"/>
        <v>694786680</v>
      </c>
      <c r="AC93" s="29">
        <f t="shared" si="160"/>
        <v>548377620</v>
      </c>
      <c r="AD93" s="29">
        <f t="shared" si="160"/>
        <v>411855780</v>
      </c>
      <c r="AE93" s="29">
        <f t="shared" si="160"/>
        <v>284662560</v>
      </c>
      <c r="AF93" s="29">
        <f t="shared" si="160"/>
        <v>176908620</v>
      </c>
      <c r="AG93" s="29">
        <f t="shared" si="160"/>
        <v>88593960</v>
      </c>
      <c r="AH93" s="29">
        <f t="shared" si="160"/>
        <v>29605800</v>
      </c>
      <c r="AI93" s="29">
        <f t="shared" si="160"/>
        <v>0</v>
      </c>
      <c r="AJ93" s="29">
        <f t="shared" si="160"/>
        <v>0</v>
      </c>
      <c r="AK93" s="29">
        <f t="shared" si="160"/>
        <v>0</v>
      </c>
      <c r="AL93" s="29">
        <f t="shared" si="160"/>
        <v>0</v>
      </c>
      <c r="AM93" s="97"/>
    </row>
    <row r="94" spans="2:39">
      <c r="C94" s="1" t="s">
        <v>314</v>
      </c>
      <c r="D94" s="1"/>
      <c r="E94" s="100" t="s">
        <v>308</v>
      </c>
      <c r="F94" s="29">
        <f>SUM(H94:AL94)</f>
        <v>15221906345.664593</v>
      </c>
      <c r="G94" s="97"/>
      <c r="H94" s="29">
        <f>H93*H$6</f>
        <v>1610052780</v>
      </c>
      <c r="I94" s="29">
        <f t="shared" ref="I94:M94" si="161">I93*I$6</f>
        <v>1478411072.7272727</v>
      </c>
      <c r="J94" s="29">
        <f t="shared" si="161"/>
        <v>1357397999.9999998</v>
      </c>
      <c r="K94" s="29">
        <f t="shared" si="161"/>
        <v>1245077851.2396691</v>
      </c>
      <c r="L94" s="29">
        <f t="shared" si="161"/>
        <v>1142037688.6824667</v>
      </c>
      <c r="M94" s="29">
        <f t="shared" si="161"/>
        <v>1046366976.920354</v>
      </c>
      <c r="N94" s="29">
        <f t="shared" ref="N94" si="162">N93*N$6</f>
        <v>955751712.75502193</v>
      </c>
      <c r="O94" s="29">
        <f t="shared" ref="O94" si="163">O93*O$6</f>
        <v>870785749.25010872</v>
      </c>
      <c r="P94" s="29">
        <f t="shared" ref="P94" si="164">P93*P$6</f>
        <v>791362817.38660455</v>
      </c>
      <c r="Q94" s="29">
        <f t="shared" ref="Q94" si="165">Q93*Q$6</f>
        <v>715440807.4610672</v>
      </c>
      <c r="R94" s="29">
        <f t="shared" ref="R94" si="166">R93*R$6</f>
        <v>643422924.85571468</v>
      </c>
      <c r="S94" s="29">
        <f t="shared" ref="S94" si="167">S93*S$6</f>
        <v>574083393.25634634</v>
      </c>
      <c r="T94" s="29">
        <f t="shared" ref="T94" si="168">T93*T$6</f>
        <v>508936527.54593098</v>
      </c>
      <c r="U94" s="29">
        <f t="shared" ref="U94" si="169">U93*U$6</f>
        <v>448608583.68923354</v>
      </c>
      <c r="V94" s="29">
        <f t="shared" ref="V94" si="170">V93*V$6</f>
        <v>389894880.53994</v>
      </c>
      <c r="W94" s="29">
        <f t="shared" ref="W94" si="171">W93*W$6</f>
        <v>333909823.74770385</v>
      </c>
      <c r="X94" s="29">
        <f t="shared" ref="X94" si="172">X93*X$6</f>
        <v>279617717.84399229</v>
      </c>
      <c r="Y94" s="29">
        <f t="shared" ref="Y94" si="173">Y93*Y$6</f>
        <v>227464097.16040206</v>
      </c>
      <c r="Z94" s="29">
        <f t="shared" ref="Z94" si="174">Z93*Z$6</f>
        <v>177930811.59666082</v>
      </c>
      <c r="AA94" s="29">
        <f t="shared" ref="AA94" si="175">AA93*AA$6</f>
        <v>136966811.28810251</v>
      </c>
      <c r="AB94" s="29">
        <f t="shared" ref="AB94" si="176">AB93*AB$6</f>
        <v>103275612.81804961</v>
      </c>
      <c r="AC94" s="29">
        <f t="shared" ref="AC94" si="177">AC93*AC$6</f>
        <v>74102580.876404643</v>
      </c>
      <c r="AD94" s="29">
        <f t="shared" ref="AD94" si="178">AD93*AD$6</f>
        <v>50594824.266044185</v>
      </c>
      <c r="AE94" s="29">
        <f t="shared" ref="AE94" si="179">AE93*AE$6</f>
        <v>31790590.293794449</v>
      </c>
      <c r="AF94" s="29">
        <f t="shared" ref="AF94" si="180">AF93*AF$6</f>
        <v>17960753.435929615</v>
      </c>
      <c r="AG94" s="29">
        <f t="shared" ref="AG94" si="181">AG93*AG$6</f>
        <v>8176867.9706588853</v>
      </c>
      <c r="AH94" s="29">
        <f t="shared" ref="AH94" si="182">AH93*AH$6</f>
        <v>2484088.057118657</v>
      </c>
      <c r="AI94" s="29">
        <f t="shared" ref="AI94" si="183">AI93*AI$6</f>
        <v>0</v>
      </c>
      <c r="AJ94" s="29">
        <f t="shared" ref="AJ94" si="184">AJ93*AJ$6</f>
        <v>0</v>
      </c>
      <c r="AK94" s="29">
        <f t="shared" ref="AK94" si="185">AK93*AK$6</f>
        <v>0</v>
      </c>
      <c r="AL94" s="29">
        <f t="shared" ref="AL94" si="186">AL93*AL$6</f>
        <v>0</v>
      </c>
      <c r="AM94" s="97"/>
    </row>
    <row r="95" spans="2:39">
      <c r="E95" s="21"/>
      <c r="G95" s="97"/>
      <c r="AM95" s="97"/>
    </row>
    <row r="96" spans="2:39">
      <c r="C96" s="1" t="s">
        <v>323</v>
      </c>
      <c r="E96" s="100" t="s">
        <v>307</v>
      </c>
      <c r="G96" s="97"/>
      <c r="H96" s="29">
        <f>H90+H93</f>
        <v>1610052780</v>
      </c>
      <c r="I96" s="29">
        <f t="shared" ref="I96:M96" si="187">I90+I93</f>
        <v>1626252180</v>
      </c>
      <c r="J96" s="29">
        <f t="shared" si="187"/>
        <v>1642451580</v>
      </c>
      <c r="K96" s="29">
        <f t="shared" si="187"/>
        <v>1657481693.4000001</v>
      </c>
      <c r="L96" s="29">
        <f t="shared" si="187"/>
        <v>1672623526.8</v>
      </c>
      <c r="M96" s="29">
        <f t="shared" si="187"/>
        <v>1686344167.8</v>
      </c>
      <c r="N96" s="29">
        <f t="shared" ref="N96:AL96" si="188">N90+N93</f>
        <v>1695784040.4000001</v>
      </c>
      <c r="O96" s="29">
        <f t="shared" si="188"/>
        <v>1701718196.4000001</v>
      </c>
      <c r="P96" s="29">
        <f t="shared" si="188"/>
        <v>1704072513</v>
      </c>
      <c r="Q96" s="29">
        <f t="shared" si="188"/>
        <v>1699061973.5999999</v>
      </c>
      <c r="R96" s="29">
        <f t="shared" si="188"/>
        <v>1686798298.2</v>
      </c>
      <c r="S96" s="29">
        <f t="shared" si="188"/>
        <v>1663823570.4000001</v>
      </c>
      <c r="T96" s="29">
        <f t="shared" si="188"/>
        <v>1632736329</v>
      </c>
      <c r="U96" s="29">
        <f t="shared" si="188"/>
        <v>1595096880.5999999</v>
      </c>
      <c r="V96" s="29">
        <f t="shared" si="188"/>
        <v>1541138947.8</v>
      </c>
      <c r="W96" s="29">
        <f t="shared" si="188"/>
        <v>1472377180.2</v>
      </c>
      <c r="X96" s="29">
        <f t="shared" si="188"/>
        <v>1383427585.8</v>
      </c>
      <c r="Y96" s="29">
        <f t="shared" si="188"/>
        <v>1273468384.2</v>
      </c>
      <c r="Z96" s="29">
        <f t="shared" si="188"/>
        <v>1142395915.2</v>
      </c>
      <c r="AA96" s="29">
        <f t="shared" si="188"/>
        <v>1018724827.8</v>
      </c>
      <c r="AB96" s="29">
        <f t="shared" si="188"/>
        <v>902361664.79999995</v>
      </c>
      <c r="AC96" s="29">
        <f t="shared" si="188"/>
        <v>783109388.39999998</v>
      </c>
      <c r="AD96" s="29">
        <f t="shared" si="188"/>
        <v>672146337</v>
      </c>
      <c r="AE96" s="29">
        <f t="shared" si="188"/>
        <v>569023487.39999998</v>
      </c>
      <c r="AF96" s="29">
        <f t="shared" si="188"/>
        <v>482189584.80000001</v>
      </c>
      <c r="AG96" s="29">
        <f t="shared" si="188"/>
        <v>411662892</v>
      </c>
      <c r="AH96" s="29">
        <f t="shared" si="188"/>
        <v>365677845.59999996</v>
      </c>
      <c r="AI96" s="29">
        <f t="shared" si="188"/>
        <v>344326831.19999999</v>
      </c>
      <c r="AJ96" s="29">
        <f t="shared" si="188"/>
        <v>347769369</v>
      </c>
      <c r="AK96" s="29">
        <f t="shared" si="188"/>
        <v>0</v>
      </c>
      <c r="AL96" s="29">
        <f t="shared" si="188"/>
        <v>0</v>
      </c>
      <c r="AM96" s="97"/>
    </row>
    <row r="97" spans="1:40">
      <c r="C97" s="1" t="s">
        <v>323</v>
      </c>
      <c r="E97" s="100" t="s">
        <v>308</v>
      </c>
      <c r="F97" s="29">
        <f>SUM(H97:AL97)</f>
        <v>15679897524.498642</v>
      </c>
      <c r="G97" s="97"/>
      <c r="H97" s="29">
        <f>H91+H94</f>
        <v>1610052780</v>
      </c>
      <c r="I97" s="29">
        <f t="shared" ref="I97:M97" si="189">I91+I94</f>
        <v>1478411072.7272727</v>
      </c>
      <c r="J97" s="29">
        <f t="shared" si="189"/>
        <v>1357397999.9999998</v>
      </c>
      <c r="K97" s="29">
        <f t="shared" si="189"/>
        <v>1245290528.4748306</v>
      </c>
      <c r="L97" s="29">
        <f t="shared" si="189"/>
        <v>1142424374.5645785</v>
      </c>
      <c r="M97" s="29">
        <f t="shared" si="189"/>
        <v>1047087051.8034656</v>
      </c>
      <c r="N97" s="29">
        <f t="shared" ref="N97:AL97" si="190">N91+N94</f>
        <v>957225881.80706131</v>
      </c>
      <c r="O97" s="29">
        <f t="shared" si="190"/>
        <v>873250507.42357576</v>
      </c>
      <c r="P97" s="29">
        <f t="shared" si="190"/>
        <v>794962403.72704637</v>
      </c>
      <c r="Q97" s="29">
        <f t="shared" si="190"/>
        <v>720568136.47101343</v>
      </c>
      <c r="R97" s="29">
        <f t="shared" si="190"/>
        <v>650333764.49216378</v>
      </c>
      <c r="S97" s="29">
        <f t="shared" si="190"/>
        <v>583160011.23854876</v>
      </c>
      <c r="T97" s="29">
        <f t="shared" si="190"/>
        <v>520240111.61467576</v>
      </c>
      <c r="U97" s="29">
        <f t="shared" si="190"/>
        <v>462042748.53892457</v>
      </c>
      <c r="V97" s="29">
        <f t="shared" si="190"/>
        <v>405830052.18412596</v>
      </c>
      <c r="W97" s="29">
        <f t="shared" si="190"/>
        <v>352475390.612468</v>
      </c>
      <c r="X97" s="29">
        <f t="shared" si="190"/>
        <v>301074149.92590559</v>
      </c>
      <c r="Y97" s="29">
        <f t="shared" si="190"/>
        <v>251948930.82683894</v>
      </c>
      <c r="Z97" s="29">
        <f t="shared" si="190"/>
        <v>205469946.90510064</v>
      </c>
      <c r="AA97" s="29">
        <f t="shared" si="190"/>
        <v>166569649.79870909</v>
      </c>
      <c r="AB97" s="29">
        <f t="shared" si="190"/>
        <v>134130311.64577805</v>
      </c>
      <c r="AC97" s="29">
        <f t="shared" si="190"/>
        <v>105822018.75594918</v>
      </c>
      <c r="AD97" s="29">
        <f t="shared" si="190"/>
        <v>82570471.152742624</v>
      </c>
      <c r="AE97" s="29">
        <f t="shared" si="190"/>
        <v>63547494.814490214</v>
      </c>
      <c r="AF97" s="29">
        <f t="shared" si="190"/>
        <v>48954585.943670094</v>
      </c>
      <c r="AG97" s="29">
        <f t="shared" si="190"/>
        <v>37994837.529596917</v>
      </c>
      <c r="AH97" s="29">
        <f t="shared" si="190"/>
        <v>30682365.246263914</v>
      </c>
      <c r="AI97" s="29">
        <f t="shared" si="190"/>
        <v>26264453.375825979</v>
      </c>
      <c r="AJ97" s="29">
        <f t="shared" si="190"/>
        <v>24115492.898018565</v>
      </c>
      <c r="AK97" s="29">
        <f t="shared" si="190"/>
        <v>0</v>
      </c>
      <c r="AL97" s="29">
        <f t="shared" si="190"/>
        <v>0</v>
      </c>
      <c r="AM97" s="97"/>
    </row>
    <row r="98" spans="1:40">
      <c r="C98" s="1"/>
      <c r="E98" s="100"/>
      <c r="F98" s="29"/>
      <c r="G98" s="97"/>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97"/>
    </row>
    <row r="99" spans="1:40">
      <c r="B99" s="7" t="s">
        <v>339</v>
      </c>
      <c r="C99" s="1"/>
      <c r="E99" s="100"/>
      <c r="F99" s="29"/>
      <c r="G99" s="97"/>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97"/>
    </row>
    <row r="100" spans="1:40">
      <c r="B100" s="7"/>
      <c r="C100" s="1" t="str">
        <f>'Input C'!$C$22</f>
        <v>Diesel GHG emissions</v>
      </c>
      <c r="D100" s="4">
        <f>'Input C'!$D$22</f>
        <v>2.6</v>
      </c>
      <c r="E100" s="100" t="str">
        <f>'Input C'!$E$22</f>
        <v>kg CO2e/L</v>
      </c>
      <c r="F100" s="29"/>
      <c r="G100" s="97"/>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97"/>
    </row>
    <row r="101" spans="1:40">
      <c r="B101" s="7"/>
      <c r="C101" s="1"/>
      <c r="D101" s="4"/>
      <c r="E101" s="100"/>
      <c r="F101" s="29"/>
      <c r="G101" s="97"/>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97"/>
    </row>
    <row r="102" spans="1:40">
      <c r="B102" s="7"/>
      <c r="C102" s="1" t="s">
        <v>341</v>
      </c>
      <c r="D102" s="4"/>
      <c r="E102" s="100" t="s">
        <v>342</v>
      </c>
      <c r="F102" s="29"/>
      <c r="G102" s="97"/>
      <c r="H102" s="29">
        <f t="shared" ref="H102:AL102" si="191">$D$83*$D$67*H$70*H$5</f>
        <v>821455500</v>
      </c>
      <c r="I102" s="29">
        <f t="shared" si="191"/>
        <v>829720500</v>
      </c>
      <c r="J102" s="29">
        <f t="shared" si="191"/>
        <v>837985500</v>
      </c>
      <c r="K102" s="29">
        <f t="shared" si="191"/>
        <v>845509500</v>
      </c>
      <c r="L102" s="29">
        <f t="shared" si="191"/>
        <v>853090500</v>
      </c>
      <c r="M102" s="29">
        <f t="shared" si="191"/>
        <v>859788000</v>
      </c>
      <c r="N102" s="29">
        <f t="shared" si="191"/>
        <v>863863500</v>
      </c>
      <c r="O102" s="29">
        <f t="shared" si="191"/>
        <v>865773000</v>
      </c>
      <c r="P102" s="29">
        <f t="shared" si="191"/>
        <v>865488000</v>
      </c>
      <c r="Q102" s="29">
        <f t="shared" si="191"/>
        <v>860700000</v>
      </c>
      <c r="R102" s="29">
        <f t="shared" si="191"/>
        <v>851466000</v>
      </c>
      <c r="S102" s="29">
        <f t="shared" si="191"/>
        <v>835677000</v>
      </c>
      <c r="T102" s="29">
        <f t="shared" si="191"/>
        <v>814929000</v>
      </c>
      <c r="U102" s="29">
        <f t="shared" si="191"/>
        <v>790162500</v>
      </c>
      <c r="V102" s="29">
        <f t="shared" si="191"/>
        <v>755421000</v>
      </c>
      <c r="W102" s="29">
        <f t="shared" si="191"/>
        <v>711645000</v>
      </c>
      <c r="X102" s="29">
        <f t="shared" si="191"/>
        <v>655528500</v>
      </c>
      <c r="Y102" s="29">
        <f t="shared" si="191"/>
        <v>586587000</v>
      </c>
      <c r="Z102" s="29">
        <f t="shared" si="191"/>
        <v>504735000</v>
      </c>
      <c r="AA102" s="29">
        <f t="shared" si="191"/>
        <v>427386000</v>
      </c>
      <c r="AB102" s="29">
        <f t="shared" si="191"/>
        <v>354483000</v>
      </c>
      <c r="AC102" s="29">
        <f t="shared" si="191"/>
        <v>279784500</v>
      </c>
      <c r="AD102" s="29">
        <f t="shared" si="191"/>
        <v>210130500</v>
      </c>
      <c r="AE102" s="29">
        <f t="shared" si="191"/>
        <v>145236000</v>
      </c>
      <c r="AF102" s="29">
        <f t="shared" si="191"/>
        <v>90259500</v>
      </c>
      <c r="AG102" s="29">
        <f t="shared" si="191"/>
        <v>45201000</v>
      </c>
      <c r="AH102" s="29">
        <f t="shared" si="191"/>
        <v>15105000</v>
      </c>
      <c r="AI102" s="29">
        <f t="shared" si="191"/>
        <v>0</v>
      </c>
      <c r="AJ102" s="29">
        <f t="shared" si="191"/>
        <v>0</v>
      </c>
      <c r="AK102" s="29">
        <f t="shared" si="191"/>
        <v>0</v>
      </c>
      <c r="AL102" s="29">
        <f t="shared" si="191"/>
        <v>0</v>
      </c>
      <c r="AM102" s="97"/>
    </row>
    <row r="103" spans="1:40">
      <c r="C103" s="1" t="s">
        <v>339</v>
      </c>
      <c r="E103" s="100" t="s">
        <v>340</v>
      </c>
      <c r="F103" s="29"/>
      <c r="G103" s="97"/>
      <c r="H103" s="29">
        <f>H102*$D$162/1000</f>
        <v>2135784.2999999998</v>
      </c>
      <c r="I103" s="29">
        <f t="shared" ref="I103:AL103" si="192">I102*$D$162/1000</f>
        <v>2157273.2999999998</v>
      </c>
      <c r="J103" s="29">
        <f t="shared" si="192"/>
        <v>2178762.2999999998</v>
      </c>
      <c r="K103" s="29">
        <f t="shared" si="192"/>
        <v>2198324.7000000002</v>
      </c>
      <c r="L103" s="29">
        <f t="shared" si="192"/>
        <v>2218035.2999999998</v>
      </c>
      <c r="M103" s="29">
        <f t="shared" si="192"/>
        <v>2235448.7999999998</v>
      </c>
      <c r="N103" s="29">
        <f t="shared" si="192"/>
        <v>2246045.1</v>
      </c>
      <c r="O103" s="29">
        <f t="shared" si="192"/>
        <v>2251009.7999999998</v>
      </c>
      <c r="P103" s="29">
        <f t="shared" si="192"/>
        <v>2250268.7999999998</v>
      </c>
      <c r="Q103" s="29">
        <f t="shared" si="192"/>
        <v>2237820</v>
      </c>
      <c r="R103" s="29">
        <f t="shared" si="192"/>
        <v>2213811.6</v>
      </c>
      <c r="S103" s="29">
        <f t="shared" si="192"/>
        <v>2172760.2000000002</v>
      </c>
      <c r="T103" s="29">
        <f t="shared" si="192"/>
        <v>2118815.4</v>
      </c>
      <c r="U103" s="29">
        <f t="shared" si="192"/>
        <v>2054422.5</v>
      </c>
      <c r="V103" s="29">
        <f t="shared" si="192"/>
        <v>1964094.6</v>
      </c>
      <c r="W103" s="29">
        <f t="shared" si="192"/>
        <v>1850277</v>
      </c>
      <c r="X103" s="29">
        <f t="shared" si="192"/>
        <v>1704374.1</v>
      </c>
      <c r="Y103" s="29">
        <f t="shared" si="192"/>
        <v>1525126.2</v>
      </c>
      <c r="Z103" s="29">
        <f t="shared" si="192"/>
        <v>1312311</v>
      </c>
      <c r="AA103" s="29">
        <f t="shared" si="192"/>
        <v>1111203.6000000001</v>
      </c>
      <c r="AB103" s="29">
        <f t="shared" si="192"/>
        <v>921655.8</v>
      </c>
      <c r="AC103" s="29">
        <f t="shared" si="192"/>
        <v>727439.7</v>
      </c>
      <c r="AD103" s="29">
        <f t="shared" si="192"/>
        <v>546339.30000000005</v>
      </c>
      <c r="AE103" s="29">
        <f t="shared" si="192"/>
        <v>377613.6</v>
      </c>
      <c r="AF103" s="29">
        <f t="shared" si="192"/>
        <v>234674.7</v>
      </c>
      <c r="AG103" s="29">
        <f t="shared" si="192"/>
        <v>117522.6</v>
      </c>
      <c r="AH103" s="29">
        <f t="shared" si="192"/>
        <v>39273</v>
      </c>
      <c r="AI103" s="29">
        <f t="shared" si="192"/>
        <v>0</v>
      </c>
      <c r="AJ103" s="29">
        <f t="shared" si="192"/>
        <v>0</v>
      </c>
      <c r="AK103" s="29">
        <f t="shared" si="192"/>
        <v>0</v>
      </c>
      <c r="AL103" s="29">
        <f t="shared" si="192"/>
        <v>0</v>
      </c>
      <c r="AM103" s="97"/>
    </row>
    <row r="104" spans="1:40">
      <c r="C104" s="1"/>
      <c r="E104" s="100"/>
      <c r="F104" s="29"/>
      <c r="G104" s="97"/>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97"/>
    </row>
    <row r="105" spans="1:40">
      <c r="C105" s="1" t="s">
        <v>380</v>
      </c>
      <c r="E105" s="100" t="s">
        <v>307</v>
      </c>
      <c r="F105" s="29"/>
      <c r="G105" s="97"/>
      <c r="H105" s="29">
        <f>H103*H$8*H$7</f>
        <v>106789214.99999999</v>
      </c>
      <c r="I105" s="29">
        <f t="shared" ref="I105:AL105" si="193">I103*I$8*I$7</f>
        <v>140222764.5</v>
      </c>
      <c r="J105" s="29">
        <f t="shared" si="193"/>
        <v>174300984</v>
      </c>
      <c r="K105" s="29">
        <f t="shared" si="193"/>
        <v>208840846.50000003</v>
      </c>
      <c r="L105" s="29">
        <f t="shared" si="193"/>
        <v>243983882.99999997</v>
      </c>
      <c r="M105" s="29">
        <f t="shared" si="193"/>
        <v>279431100</v>
      </c>
      <c r="N105" s="29">
        <f t="shared" si="193"/>
        <v>314446314</v>
      </c>
      <c r="O105" s="29">
        <f t="shared" si="193"/>
        <v>348906519</v>
      </c>
      <c r="P105" s="29">
        <f t="shared" si="193"/>
        <v>382545695.99999994</v>
      </c>
      <c r="Q105" s="29">
        <f t="shared" si="193"/>
        <v>380429400</v>
      </c>
      <c r="R105" s="29">
        <f t="shared" si="193"/>
        <v>376347972</v>
      </c>
      <c r="S105" s="29">
        <f t="shared" si="193"/>
        <v>369369234.00000006</v>
      </c>
      <c r="T105" s="29">
        <f t="shared" si="193"/>
        <v>360198618</v>
      </c>
      <c r="U105" s="29">
        <f t="shared" si="193"/>
        <v>349251825</v>
      </c>
      <c r="V105" s="29">
        <f t="shared" si="193"/>
        <v>333896082</v>
      </c>
      <c r="W105" s="29">
        <f t="shared" si="193"/>
        <v>314547090</v>
      </c>
      <c r="X105" s="29">
        <f t="shared" si="193"/>
        <v>289743597</v>
      </c>
      <c r="Y105" s="29">
        <f t="shared" si="193"/>
        <v>259271454</v>
      </c>
      <c r="Z105" s="29">
        <f t="shared" si="193"/>
        <v>223092870</v>
      </c>
      <c r="AA105" s="29">
        <f t="shared" si="193"/>
        <v>188904612.00000003</v>
      </c>
      <c r="AB105" s="29">
        <f t="shared" si="193"/>
        <v>156681486</v>
      </c>
      <c r="AC105" s="29">
        <f t="shared" si="193"/>
        <v>123664748.99999999</v>
      </c>
      <c r="AD105" s="29">
        <f t="shared" si="193"/>
        <v>92877681.000000015</v>
      </c>
      <c r="AE105" s="29">
        <f t="shared" si="193"/>
        <v>64194311.999999993</v>
      </c>
      <c r="AF105" s="29">
        <f t="shared" si="193"/>
        <v>39894699</v>
      </c>
      <c r="AG105" s="29">
        <f t="shared" si="193"/>
        <v>19978842</v>
      </c>
      <c r="AH105" s="29">
        <f t="shared" si="193"/>
        <v>6676410</v>
      </c>
      <c r="AI105" s="29">
        <f t="shared" si="193"/>
        <v>0</v>
      </c>
      <c r="AJ105" s="29">
        <f t="shared" si="193"/>
        <v>0</v>
      </c>
      <c r="AK105" s="29">
        <f t="shared" si="193"/>
        <v>0</v>
      </c>
      <c r="AL105" s="29">
        <f t="shared" si="193"/>
        <v>0</v>
      </c>
      <c r="AM105" s="97"/>
    </row>
    <row r="106" spans="1:40">
      <c r="C106" s="1" t="s">
        <v>380</v>
      </c>
      <c r="E106" s="100" t="s">
        <v>308</v>
      </c>
      <c r="F106" s="29">
        <f>SUM(H106:AL106)</f>
        <v>2475829851.0345283</v>
      </c>
      <c r="G106" s="97"/>
      <c r="H106" s="29">
        <f>H105*H$6</f>
        <v>106789214.99999999</v>
      </c>
      <c r="I106" s="29">
        <f t="shared" ref="I106:AL106" si="194">I105*I$6</f>
        <v>127475240.45454545</v>
      </c>
      <c r="J106" s="29">
        <f t="shared" si="194"/>
        <v>144050399.99999997</v>
      </c>
      <c r="K106" s="29">
        <f t="shared" si="194"/>
        <v>156905219.00826445</v>
      </c>
      <c r="L106" s="29">
        <f t="shared" si="194"/>
        <v>166644274.98121706</v>
      </c>
      <c r="M106" s="29">
        <f t="shared" si="194"/>
        <v>173504728.31587502</v>
      </c>
      <c r="N106" s="29">
        <f t="shared" si="194"/>
        <v>177496746.65450406</v>
      </c>
      <c r="O106" s="29">
        <f t="shared" si="194"/>
        <v>179044212.72846621</v>
      </c>
      <c r="P106" s="29">
        <f t="shared" si="194"/>
        <v>178460390.45146897</v>
      </c>
      <c r="Q106" s="29">
        <f t="shared" si="194"/>
        <v>161339202.49887332</v>
      </c>
      <c r="R106" s="29">
        <f t="shared" si="194"/>
        <v>145098435.0950132</v>
      </c>
      <c r="S106" s="29">
        <f t="shared" si="194"/>
        <v>129461663.17311485</v>
      </c>
      <c r="T106" s="29">
        <f t="shared" si="194"/>
        <v>114770380.19148035</v>
      </c>
      <c r="U106" s="29">
        <f t="shared" si="194"/>
        <v>101165813.26053123</v>
      </c>
      <c r="V106" s="29">
        <f t="shared" si="194"/>
        <v>87925274.080945656</v>
      </c>
      <c r="W106" s="29">
        <f t="shared" si="194"/>
        <v>75300072.498206675</v>
      </c>
      <c r="X106" s="29">
        <f t="shared" si="194"/>
        <v>63056648.615839072</v>
      </c>
      <c r="Y106" s="29">
        <f t="shared" si="194"/>
        <v>51295474.97188659</v>
      </c>
      <c r="Z106" s="29">
        <f t="shared" si="194"/>
        <v>40125213.635573514</v>
      </c>
      <c r="AA106" s="29">
        <f t="shared" si="194"/>
        <v>30887413.565990467</v>
      </c>
      <c r="AB106" s="29">
        <f t="shared" si="194"/>
        <v>23289704.523254048</v>
      </c>
      <c r="AC106" s="29">
        <f t="shared" si="194"/>
        <v>16710888.136413697</v>
      </c>
      <c r="AD106" s="29">
        <f t="shared" si="194"/>
        <v>11409649.145709965</v>
      </c>
      <c r="AE106" s="29">
        <f t="shared" si="194"/>
        <v>7169102.5050291559</v>
      </c>
      <c r="AF106" s="29">
        <f t="shared" si="194"/>
        <v>4050333.1727963719</v>
      </c>
      <c r="AG106" s="29">
        <f t="shared" si="194"/>
        <v>1843967.1648118505</v>
      </c>
      <c r="AH106" s="29">
        <f t="shared" si="194"/>
        <v>560187.20471757476</v>
      </c>
      <c r="AI106" s="29">
        <f t="shared" si="194"/>
        <v>0</v>
      </c>
      <c r="AJ106" s="29">
        <f t="shared" si="194"/>
        <v>0</v>
      </c>
      <c r="AK106" s="29">
        <f t="shared" si="194"/>
        <v>0</v>
      </c>
      <c r="AL106" s="29">
        <f t="shared" si="194"/>
        <v>0</v>
      </c>
      <c r="AM106" s="97"/>
    </row>
    <row r="107" spans="1:40">
      <c r="E107" s="21"/>
      <c r="G107" s="97"/>
      <c r="AM107" s="97"/>
    </row>
    <row r="108" spans="1:40">
      <c r="A108" s="97"/>
      <c r="B108" s="99" t="s">
        <v>326</v>
      </c>
      <c r="C108" s="97"/>
      <c r="D108" s="97"/>
      <c r="E108" s="98"/>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row>
    <row r="109" spans="1:40">
      <c r="E109" s="21"/>
      <c r="G109" s="97"/>
      <c r="AM109" s="97"/>
    </row>
    <row r="110" spans="1:40">
      <c r="B110" s="7" t="s">
        <v>306</v>
      </c>
      <c r="E110" s="21"/>
      <c r="G110" s="97"/>
      <c r="AM110" s="97"/>
    </row>
    <row r="111" spans="1:40">
      <c r="C111" s="1" t="str">
        <f>'Input C'!$C$76</f>
        <v>Diesel Purchase Price (Day Cab)</v>
      </c>
      <c r="D111" s="29">
        <f>'Input C'!$D$76</f>
        <v>165000</v>
      </c>
      <c r="E111" s="100" t="str">
        <f>'Input C'!$E$76</f>
        <v>CAD$</v>
      </c>
      <c r="G111" s="97"/>
      <c r="AM111" s="97"/>
    </row>
    <row r="112" spans="1:40">
      <c r="C112" s="1" t="str">
        <f>'Input C'!C94</f>
        <v>Purchase Price (Class 8 day cab)</v>
      </c>
      <c r="D112" s="29">
        <f>'Input C'!D94</f>
        <v>339500</v>
      </c>
      <c r="E112" s="100" t="str">
        <f>'Input C'!E94</f>
        <v>CAD$</v>
      </c>
      <c r="G112" s="97"/>
      <c r="AM112" s="97"/>
    </row>
    <row r="113" spans="2:39">
      <c r="E113" s="21"/>
      <c r="G113" s="97"/>
      <c r="AM113" s="97"/>
    </row>
    <row r="114" spans="2:39">
      <c r="C114" s="1" t="str">
        <f>'H2 Fleet Plan'!D163</f>
        <v>FCEV Truck Purchases</v>
      </c>
      <c r="D114" s="1"/>
      <c r="E114" s="100" t="str">
        <f>'H2 Fleet Plan'!F163</f>
        <v>count</v>
      </c>
      <c r="G114" s="97"/>
      <c r="H114" s="50">
        <f>'H2 Fleet Plan'!I163</f>
        <v>0</v>
      </c>
      <c r="I114" s="50">
        <f>'H2 Fleet Plan'!J163</f>
        <v>0</v>
      </c>
      <c r="J114" s="50">
        <f>'H2 Fleet Plan'!K163</f>
        <v>0</v>
      </c>
      <c r="K114" s="50">
        <f>'H2 Fleet Plan'!L163</f>
        <v>0</v>
      </c>
      <c r="L114" s="50">
        <f>'H2 Fleet Plan'!M163</f>
        <v>0</v>
      </c>
      <c r="M114" s="50">
        <f>'H2 Fleet Plan'!N163</f>
        <v>31</v>
      </c>
      <c r="N114" s="50">
        <f>'H2 Fleet Plan'!O163</f>
        <v>31</v>
      </c>
      <c r="O114" s="50">
        <f>'H2 Fleet Plan'!P163</f>
        <v>65</v>
      </c>
      <c r="P114" s="50">
        <f>'H2 Fleet Plan'!Q163</f>
        <v>159</v>
      </c>
      <c r="Q114" s="50">
        <f>'H2 Fleet Plan'!R163</f>
        <v>240</v>
      </c>
      <c r="R114" s="50">
        <f>'H2 Fleet Plan'!S163</f>
        <v>320</v>
      </c>
      <c r="S114" s="50">
        <f>'H2 Fleet Plan'!T163</f>
        <v>524</v>
      </c>
      <c r="T114" s="50">
        <f>'H2 Fleet Plan'!U163</f>
        <v>875</v>
      </c>
      <c r="U114" s="50">
        <f>'H2 Fleet Plan'!V163</f>
        <v>1225</v>
      </c>
      <c r="V114" s="50">
        <f>'H2 Fleet Plan'!W163</f>
        <v>1579</v>
      </c>
      <c r="W114" s="50">
        <f>'H2 Fleet Plan'!X163</f>
        <v>1931</v>
      </c>
      <c r="X114" s="50">
        <f>'H2 Fleet Plan'!Y163</f>
        <v>2288</v>
      </c>
      <c r="Y114" s="50">
        <f>'H2 Fleet Plan'!Z163</f>
        <v>2996</v>
      </c>
      <c r="Z114" s="50">
        <f>'H2 Fleet Plan'!AA163</f>
        <v>3534</v>
      </c>
      <c r="AA114" s="50">
        <f>'H2 Fleet Plan'!AB163</f>
        <v>3538</v>
      </c>
      <c r="AB114" s="50">
        <f>'H2 Fleet Plan'!AC163</f>
        <v>3544</v>
      </c>
      <c r="AC114" s="50">
        <f>'H2 Fleet Plan'!AD163</f>
        <v>3847</v>
      </c>
      <c r="AD114" s="50">
        <f>'H2 Fleet Plan'!AE163</f>
        <v>3848</v>
      </c>
      <c r="AE114" s="50">
        <f>'H2 Fleet Plan'!AF163</f>
        <v>3861</v>
      </c>
      <c r="AF114" s="50">
        <f>'H2 Fleet Plan'!AG163</f>
        <v>3870</v>
      </c>
      <c r="AG114" s="50">
        <f>'H2 Fleet Plan'!AH163</f>
        <v>3879</v>
      </c>
      <c r="AH114" s="50">
        <f>'H2 Fleet Plan'!AI163</f>
        <v>3887</v>
      </c>
      <c r="AI114" s="50">
        <f>'H2 Fleet Plan'!AJ163</f>
        <v>3900</v>
      </c>
      <c r="AJ114" s="50">
        <f>'H2 Fleet Plan'!AK163</f>
        <v>3911</v>
      </c>
      <c r="AK114" s="50">
        <f>'H2 Fleet Plan'!AL163</f>
        <v>3919</v>
      </c>
      <c r="AL114" s="50">
        <f>'H2 Fleet Plan'!AM163</f>
        <v>3929</v>
      </c>
      <c r="AM114" s="97"/>
    </row>
    <row r="115" spans="2:39">
      <c r="C115" s="1" t="s">
        <v>172</v>
      </c>
      <c r="E115" s="100" t="s">
        <v>169</v>
      </c>
      <c r="G115" s="97"/>
      <c r="H115" s="50">
        <f>H$16-H114</f>
        <v>2882</v>
      </c>
      <c r="I115" s="50">
        <f t="shared" ref="I115:N115" si="195">I$16-I114</f>
        <v>3175</v>
      </c>
      <c r="J115" s="50">
        <f t="shared" si="195"/>
        <v>3172</v>
      </c>
      <c r="K115" s="50">
        <f t="shared" si="195"/>
        <v>3177</v>
      </c>
      <c r="L115" s="50">
        <f t="shared" si="195"/>
        <v>3179</v>
      </c>
      <c r="M115" s="50">
        <f t="shared" si="195"/>
        <v>3151</v>
      </c>
      <c r="N115" s="50">
        <f t="shared" si="195"/>
        <v>3153</v>
      </c>
      <c r="O115" s="50">
        <f t="shared" ref="O115" si="196">O$16-O114</f>
        <v>3124</v>
      </c>
      <c r="P115" s="50">
        <f t="shared" ref="P115" si="197">P$16-P114</f>
        <v>3032</v>
      </c>
      <c r="Q115" s="50">
        <f t="shared" ref="Q115" si="198">Q$16-Q114</f>
        <v>2953</v>
      </c>
      <c r="R115" s="50">
        <f t="shared" ref="R115" si="199">R$16-R114</f>
        <v>2877</v>
      </c>
      <c r="S115" s="50">
        <f t="shared" ref="S115:T115" si="200">S$16-S114</f>
        <v>2970</v>
      </c>
      <c r="T115" s="50">
        <f t="shared" si="200"/>
        <v>2618</v>
      </c>
      <c r="U115" s="50">
        <f t="shared" ref="U115" si="201">U$16-U114</f>
        <v>2277</v>
      </c>
      <c r="V115" s="50">
        <f t="shared" ref="V115" si="202">V$16-V114</f>
        <v>1929</v>
      </c>
      <c r="W115" s="50">
        <f t="shared" ref="W115" si="203">W$16-W114</f>
        <v>1581</v>
      </c>
      <c r="X115" s="50">
        <f t="shared" ref="X115" si="204">X$16-X114</f>
        <v>1231</v>
      </c>
      <c r="Y115" s="50">
        <f t="shared" ref="Y115:Z115" si="205">Y$16-Y114</f>
        <v>530</v>
      </c>
      <c r="Z115" s="50">
        <f t="shared" si="205"/>
        <v>0</v>
      </c>
      <c r="AA115" s="50">
        <f t="shared" ref="AA115" si="206">AA$16-AA114</f>
        <v>0</v>
      </c>
      <c r="AB115" s="50">
        <f t="shared" ref="AB115" si="207">AB$16-AB114</f>
        <v>0</v>
      </c>
      <c r="AC115" s="50">
        <f t="shared" ref="AC115" si="208">AC$16-AC114</f>
        <v>0</v>
      </c>
      <c r="AD115" s="50">
        <f t="shared" ref="AD115" si="209">AD$16-AD114</f>
        <v>0</v>
      </c>
      <c r="AE115" s="50">
        <f t="shared" ref="AE115:AF115" si="210">AE$16-AE114</f>
        <v>0</v>
      </c>
      <c r="AF115" s="50">
        <f t="shared" si="210"/>
        <v>0</v>
      </c>
      <c r="AG115" s="50">
        <f t="shared" ref="AG115" si="211">AG$16-AG114</f>
        <v>0</v>
      </c>
      <c r="AH115" s="50">
        <f t="shared" ref="AH115" si="212">AH$16-AH114</f>
        <v>0</v>
      </c>
      <c r="AI115" s="50">
        <f t="shared" ref="AI115" si="213">AI$16-AI114</f>
        <v>0</v>
      </c>
      <c r="AJ115" s="50">
        <f t="shared" ref="AJ115" si="214">AJ$16-AJ114</f>
        <v>0</v>
      </c>
      <c r="AK115" s="50">
        <f t="shared" ref="AK115:AL115" si="215">AK$16-AK114</f>
        <v>0</v>
      </c>
      <c r="AL115" s="50">
        <f t="shared" si="215"/>
        <v>0</v>
      </c>
      <c r="AM115" s="97"/>
    </row>
    <row r="116" spans="2:39">
      <c r="E116" s="21"/>
      <c r="G116" s="97"/>
      <c r="AM116" s="97"/>
    </row>
    <row r="117" spans="2:39">
      <c r="C117" s="1" t="s">
        <v>155</v>
      </c>
      <c r="D117" s="1"/>
      <c r="E117" s="100" t="s">
        <v>307</v>
      </c>
      <c r="G117" s="97"/>
      <c r="H117" s="50">
        <f t="shared" ref="H117:AL117" si="216">$D$112*H114*H$7*H$5</f>
        <v>0</v>
      </c>
      <c r="I117" s="50">
        <f t="shared" si="216"/>
        <v>0</v>
      </c>
      <c r="J117" s="50">
        <f t="shared" si="216"/>
        <v>0</v>
      </c>
      <c r="K117" s="50">
        <f t="shared" si="216"/>
        <v>0</v>
      </c>
      <c r="L117" s="50">
        <f t="shared" si="216"/>
        <v>0</v>
      </c>
      <c r="M117" s="50">
        <f t="shared" si="216"/>
        <v>10524500</v>
      </c>
      <c r="N117" s="50">
        <f t="shared" si="216"/>
        <v>10524500</v>
      </c>
      <c r="O117" s="50">
        <f t="shared" si="216"/>
        <v>22067500</v>
      </c>
      <c r="P117" s="50">
        <f t="shared" si="216"/>
        <v>53980500</v>
      </c>
      <c r="Q117" s="50">
        <f t="shared" si="216"/>
        <v>81480000</v>
      </c>
      <c r="R117" s="50">
        <f t="shared" si="216"/>
        <v>108640000</v>
      </c>
      <c r="S117" s="50">
        <f t="shared" si="216"/>
        <v>177898000</v>
      </c>
      <c r="T117" s="50">
        <f t="shared" si="216"/>
        <v>297062500</v>
      </c>
      <c r="U117" s="50">
        <f t="shared" si="216"/>
        <v>415887500</v>
      </c>
      <c r="V117" s="50">
        <f t="shared" si="216"/>
        <v>536070500</v>
      </c>
      <c r="W117" s="50">
        <f t="shared" si="216"/>
        <v>655574500</v>
      </c>
      <c r="X117" s="50">
        <f t="shared" si="216"/>
        <v>776776000</v>
      </c>
      <c r="Y117" s="50">
        <f t="shared" si="216"/>
        <v>1017142000</v>
      </c>
      <c r="Z117" s="50">
        <f t="shared" si="216"/>
        <v>1199793000</v>
      </c>
      <c r="AA117" s="50">
        <f t="shared" si="216"/>
        <v>1201151000</v>
      </c>
      <c r="AB117" s="50">
        <f t="shared" si="216"/>
        <v>1203188000</v>
      </c>
      <c r="AC117" s="50">
        <f t="shared" si="216"/>
        <v>1306056500</v>
      </c>
      <c r="AD117" s="50">
        <f t="shared" si="216"/>
        <v>1306396000</v>
      </c>
      <c r="AE117" s="50">
        <f t="shared" si="216"/>
        <v>1310809500</v>
      </c>
      <c r="AF117" s="50">
        <f t="shared" si="216"/>
        <v>1313865000</v>
      </c>
      <c r="AG117" s="50">
        <f t="shared" si="216"/>
        <v>1316920500</v>
      </c>
      <c r="AH117" s="50">
        <f t="shared" si="216"/>
        <v>1319636500</v>
      </c>
      <c r="AI117" s="50">
        <f t="shared" si="216"/>
        <v>1324050000</v>
      </c>
      <c r="AJ117" s="50">
        <f t="shared" si="216"/>
        <v>1327784500</v>
      </c>
      <c r="AK117" s="50">
        <f t="shared" si="216"/>
        <v>0</v>
      </c>
      <c r="AL117" s="50">
        <f t="shared" si="216"/>
        <v>0</v>
      </c>
      <c r="AM117" s="97"/>
    </row>
    <row r="118" spans="2:39">
      <c r="C118" s="1" t="s">
        <v>155</v>
      </c>
      <c r="E118" s="100" t="s">
        <v>308</v>
      </c>
      <c r="F118" s="29">
        <f>SUM(H118:AL118)</f>
        <v>2704415270.7256904</v>
      </c>
      <c r="G118" s="97"/>
      <c r="H118" s="50">
        <f>H117*H$6</f>
        <v>0</v>
      </c>
      <c r="I118" s="50">
        <f t="shared" ref="I118:N118" si="217">I117*I$6</f>
        <v>0</v>
      </c>
      <c r="J118" s="50">
        <f t="shared" si="217"/>
        <v>0</v>
      </c>
      <c r="K118" s="50">
        <f t="shared" si="217"/>
        <v>0</v>
      </c>
      <c r="L118" s="50">
        <f t="shared" si="217"/>
        <v>0</v>
      </c>
      <c r="M118" s="50">
        <f t="shared" si="217"/>
        <v>6534886.4645360764</v>
      </c>
      <c r="N118" s="50">
        <f t="shared" si="217"/>
        <v>5940805.8768509785</v>
      </c>
      <c r="O118" s="50">
        <f t="shared" ref="O118" si="218">O117*O$6</f>
        <v>11324116.774056114</v>
      </c>
      <c r="P118" s="50">
        <f t="shared" ref="P118" si="219">P117*P$6</f>
        <v>25182301.637411501</v>
      </c>
      <c r="Q118" s="50">
        <f t="shared" ref="Q118" si="220">Q117*Q$6</f>
        <v>34555473.944990054</v>
      </c>
      <c r="R118" s="50">
        <f t="shared" ref="R118" si="221">R117*R$6</f>
        <v>41885422.963624299</v>
      </c>
      <c r="S118" s="50">
        <f t="shared" ref="S118:T118" si="222">S117*S$6</f>
        <v>62352163.729940712</v>
      </c>
      <c r="T118" s="50">
        <f t="shared" si="222"/>
        <v>94653267.286082789</v>
      </c>
      <c r="U118" s="50">
        <f t="shared" ref="U118" si="223">U117*U$6</f>
        <v>120467794.72774175</v>
      </c>
      <c r="V118" s="50">
        <f t="shared" ref="V118" si="224">V117*V$6</f>
        <v>141164117.16148731</v>
      </c>
      <c r="W118" s="50">
        <f t="shared" ref="W118" si="225">W117*W$6</f>
        <v>156939323.0691646</v>
      </c>
      <c r="X118" s="50">
        <f t="shared" ref="X118" si="226">X117*X$6</f>
        <v>169049089.58252841</v>
      </c>
      <c r="Y118" s="50">
        <f t="shared" ref="Y118:Z118" si="227">Y117*Y$6</f>
        <v>201236122.21442112</v>
      </c>
      <c r="Z118" s="50">
        <f t="shared" si="227"/>
        <v>215793317.12154517</v>
      </c>
      <c r="AA118" s="50">
        <f t="shared" ref="AA118" si="228">AA117*AA$6</f>
        <v>196397786.68931076</v>
      </c>
      <c r="AB118" s="50">
        <f t="shared" ref="AB118" si="229">AB117*AB$6</f>
        <v>178846229.51511317</v>
      </c>
      <c r="AC118" s="50">
        <f t="shared" ref="AC118" si="230">AC117*AC$6</f>
        <v>176488160.51319522</v>
      </c>
      <c r="AD118" s="50">
        <f t="shared" ref="AD118" si="231">AD117*AD$6</f>
        <v>160485488.49275115</v>
      </c>
      <c r="AE118" s="50">
        <f t="shared" ref="AE118:AF118" si="232">AE117*AE$6</f>
        <v>146388790.17919868</v>
      </c>
      <c r="AF118" s="50">
        <f t="shared" si="232"/>
        <v>133390929.80939913</v>
      </c>
      <c r="AG118" s="50">
        <f t="shared" ref="AG118" si="233">AG117*AG$6</f>
        <v>121546492.06733827</v>
      </c>
      <c r="AH118" s="50">
        <f t="shared" ref="AH118" si="234">AH117*AH$6</f>
        <v>110724698.18035199</v>
      </c>
      <c r="AI118" s="50">
        <f t="shared" ref="AI118" si="235">AI117*AI$6</f>
        <v>100995468.08788565</v>
      </c>
      <c r="AJ118" s="50">
        <f t="shared" ref="AJ118" si="236">AJ117*AJ$6</f>
        <v>92073024.63676475</v>
      </c>
      <c r="AK118" s="50">
        <f t="shared" ref="AK118:AL118" si="237">AK117*AK$6</f>
        <v>0</v>
      </c>
      <c r="AL118" s="50">
        <f t="shared" si="237"/>
        <v>0</v>
      </c>
      <c r="AM118" s="97"/>
    </row>
    <row r="119" spans="2:39">
      <c r="E119" s="21"/>
      <c r="G119" s="97"/>
      <c r="AM119" s="97"/>
    </row>
    <row r="120" spans="2:39">
      <c r="C120" s="1" t="s">
        <v>312</v>
      </c>
      <c r="D120" s="1"/>
      <c r="E120" s="100" t="s">
        <v>307</v>
      </c>
      <c r="G120" s="97"/>
      <c r="H120" s="29">
        <f t="shared" ref="H120:AL120" si="238">$D$111*H115*H$7*H$5</f>
        <v>475530000</v>
      </c>
      <c r="I120" s="29">
        <f t="shared" si="238"/>
        <v>523875000</v>
      </c>
      <c r="J120" s="29">
        <f t="shared" si="238"/>
        <v>523380000</v>
      </c>
      <c r="K120" s="29">
        <f t="shared" si="238"/>
        <v>524205000</v>
      </c>
      <c r="L120" s="29">
        <f t="shared" si="238"/>
        <v>524535000</v>
      </c>
      <c r="M120" s="29">
        <f t="shared" si="238"/>
        <v>519915000</v>
      </c>
      <c r="N120" s="29">
        <f t="shared" si="238"/>
        <v>520245000</v>
      </c>
      <c r="O120" s="29">
        <f t="shared" si="238"/>
        <v>515460000</v>
      </c>
      <c r="P120" s="29">
        <f t="shared" si="238"/>
        <v>500280000</v>
      </c>
      <c r="Q120" s="29">
        <f t="shared" si="238"/>
        <v>487245000</v>
      </c>
      <c r="R120" s="29">
        <f t="shared" si="238"/>
        <v>474705000</v>
      </c>
      <c r="S120" s="29">
        <f t="shared" si="238"/>
        <v>490050000</v>
      </c>
      <c r="T120" s="29">
        <f t="shared" si="238"/>
        <v>431970000</v>
      </c>
      <c r="U120" s="29">
        <f t="shared" si="238"/>
        <v>375705000</v>
      </c>
      <c r="V120" s="29">
        <f t="shared" si="238"/>
        <v>318285000</v>
      </c>
      <c r="W120" s="29">
        <f t="shared" si="238"/>
        <v>260865000</v>
      </c>
      <c r="X120" s="29">
        <f t="shared" si="238"/>
        <v>203115000</v>
      </c>
      <c r="Y120" s="29">
        <f t="shared" si="238"/>
        <v>87450000</v>
      </c>
      <c r="Z120" s="29">
        <f t="shared" si="238"/>
        <v>0</v>
      </c>
      <c r="AA120" s="29">
        <f t="shared" si="238"/>
        <v>0</v>
      </c>
      <c r="AB120" s="29">
        <f t="shared" si="238"/>
        <v>0</v>
      </c>
      <c r="AC120" s="29">
        <f t="shared" si="238"/>
        <v>0</v>
      </c>
      <c r="AD120" s="29">
        <f t="shared" si="238"/>
        <v>0</v>
      </c>
      <c r="AE120" s="29">
        <f t="shared" si="238"/>
        <v>0</v>
      </c>
      <c r="AF120" s="29">
        <f t="shared" si="238"/>
        <v>0</v>
      </c>
      <c r="AG120" s="29">
        <f t="shared" si="238"/>
        <v>0</v>
      </c>
      <c r="AH120" s="29">
        <f t="shared" si="238"/>
        <v>0</v>
      </c>
      <c r="AI120" s="29">
        <f t="shared" si="238"/>
        <v>0</v>
      </c>
      <c r="AJ120" s="29">
        <f t="shared" si="238"/>
        <v>0</v>
      </c>
      <c r="AK120" s="29">
        <f t="shared" si="238"/>
        <v>0</v>
      </c>
      <c r="AL120" s="29">
        <f t="shared" si="238"/>
        <v>0</v>
      </c>
      <c r="AM120" s="97"/>
    </row>
    <row r="121" spans="2:39">
      <c r="C121" s="1" t="s">
        <v>312</v>
      </c>
      <c r="E121" s="100" t="s">
        <v>308</v>
      </c>
      <c r="F121" s="29">
        <f>SUM(H121:AL121)</f>
        <v>4266475008.0511847</v>
      </c>
      <c r="G121" s="97"/>
      <c r="H121" s="29">
        <f>H120*H$6</f>
        <v>475530000</v>
      </c>
      <c r="I121" s="29">
        <f t="shared" ref="I121:N121" si="239">I120*I$6</f>
        <v>476250000</v>
      </c>
      <c r="J121" s="29">
        <f t="shared" si="239"/>
        <v>432545454.5454545</v>
      </c>
      <c r="K121" s="29">
        <f t="shared" si="239"/>
        <v>393842975.20661145</v>
      </c>
      <c r="L121" s="29">
        <f t="shared" si="239"/>
        <v>358264462.80991727</v>
      </c>
      <c r="M121" s="29">
        <f t="shared" si="239"/>
        <v>322826309.67830056</v>
      </c>
      <c r="N121" s="29">
        <f t="shared" si="239"/>
        <v>293664739.74082732</v>
      </c>
      <c r="O121" s="29">
        <f t="shared" ref="O121" si="240">O120*O$6</f>
        <v>264512483.62319994</v>
      </c>
      <c r="P121" s="29">
        <f t="shared" ref="P121" si="241">P120*P$6</f>
        <v>233384312.1713253</v>
      </c>
      <c r="Q121" s="29">
        <f t="shared" ref="Q121" si="242">Q120*Q$6</f>
        <v>206639444.06390128</v>
      </c>
      <c r="R121" s="29">
        <f t="shared" ref="R121" si="243">R120*R$6</f>
        <v>183019327.20864573</v>
      </c>
      <c r="S121" s="29">
        <f t="shared" ref="S121:T121" si="244">S120*S$6</f>
        <v>171759535.44085625</v>
      </c>
      <c r="T121" s="29">
        <f t="shared" si="244"/>
        <v>137638954.32634273</v>
      </c>
      <c r="U121" s="29">
        <f t="shared" ref="U121" si="245">U120*U$6</f>
        <v>108828355.78897229</v>
      </c>
      <c r="V121" s="29">
        <f t="shared" ref="V121" si="246">V120*V$6</f>
        <v>83814388.276810586</v>
      </c>
      <c r="W121" s="29">
        <f t="shared" ref="W121" si="247">W120*W$6</f>
        <v>62449006.958686806</v>
      </c>
      <c r="X121" s="29">
        <f t="shared" ref="X121" si="248">X120*X$6</f>
        <v>44203741.91601602</v>
      </c>
      <c r="Y121" s="29">
        <f t="shared" ref="Y121:Z121" si="249">Y120*Y$6</f>
        <v>17301516.295316808</v>
      </c>
      <c r="Z121" s="29">
        <f t="shared" si="249"/>
        <v>0</v>
      </c>
      <c r="AA121" s="29">
        <f t="shared" ref="AA121" si="250">AA120*AA$6</f>
        <v>0</v>
      </c>
      <c r="AB121" s="29">
        <f t="shared" ref="AB121" si="251">AB120*AB$6</f>
        <v>0</v>
      </c>
      <c r="AC121" s="29">
        <f t="shared" ref="AC121" si="252">AC120*AC$6</f>
        <v>0</v>
      </c>
      <c r="AD121" s="29">
        <f t="shared" ref="AD121" si="253">AD120*AD$6</f>
        <v>0</v>
      </c>
      <c r="AE121" s="29">
        <f t="shared" ref="AE121:AF121" si="254">AE120*AE$6</f>
        <v>0</v>
      </c>
      <c r="AF121" s="29">
        <f t="shared" si="254"/>
        <v>0</v>
      </c>
      <c r="AG121" s="29">
        <f t="shared" ref="AG121" si="255">AG120*AG$6</f>
        <v>0</v>
      </c>
      <c r="AH121" s="29">
        <f t="shared" ref="AH121" si="256">AH120*AH$6</f>
        <v>0</v>
      </c>
      <c r="AI121" s="29">
        <f t="shared" ref="AI121" si="257">AI120*AI$6</f>
        <v>0</v>
      </c>
      <c r="AJ121" s="29">
        <f t="shared" ref="AJ121" si="258">AJ120*AJ$6</f>
        <v>0</v>
      </c>
      <c r="AK121" s="29">
        <f t="shared" ref="AK121:AL121" si="259">AK120*AK$6</f>
        <v>0</v>
      </c>
      <c r="AL121" s="29">
        <f t="shared" si="259"/>
        <v>0</v>
      </c>
      <c r="AM121" s="97"/>
    </row>
    <row r="122" spans="2:39">
      <c r="E122" s="21"/>
      <c r="G122" s="97"/>
      <c r="AM122" s="97"/>
    </row>
    <row r="123" spans="2:39">
      <c r="C123" s="1" t="s">
        <v>319</v>
      </c>
      <c r="E123" s="100" t="s">
        <v>307</v>
      </c>
      <c r="G123" s="97"/>
      <c r="H123" s="29">
        <f>H117+H120</f>
        <v>475530000</v>
      </c>
      <c r="I123" s="29">
        <f t="shared" ref="I123:N123" si="260">I117+I120</f>
        <v>523875000</v>
      </c>
      <c r="J123" s="29">
        <f t="shared" si="260"/>
        <v>523380000</v>
      </c>
      <c r="K123" s="29">
        <f t="shared" si="260"/>
        <v>524205000</v>
      </c>
      <c r="L123" s="29">
        <f t="shared" si="260"/>
        <v>524535000</v>
      </c>
      <c r="M123" s="29">
        <f t="shared" si="260"/>
        <v>530439500</v>
      </c>
      <c r="N123" s="29">
        <f t="shared" si="260"/>
        <v>530769500</v>
      </c>
      <c r="O123" s="29">
        <f t="shared" ref="O123:AL123" si="261">O117+O120</f>
        <v>537527500</v>
      </c>
      <c r="P123" s="29">
        <f t="shared" si="261"/>
        <v>554260500</v>
      </c>
      <c r="Q123" s="29">
        <f t="shared" si="261"/>
        <v>568725000</v>
      </c>
      <c r="R123" s="29">
        <f t="shared" si="261"/>
        <v>583345000</v>
      </c>
      <c r="S123" s="29">
        <f t="shared" si="261"/>
        <v>667948000</v>
      </c>
      <c r="T123" s="29">
        <f t="shared" si="261"/>
        <v>729032500</v>
      </c>
      <c r="U123" s="29">
        <f t="shared" si="261"/>
        <v>791592500</v>
      </c>
      <c r="V123" s="29">
        <f t="shared" si="261"/>
        <v>854355500</v>
      </c>
      <c r="W123" s="29">
        <f t="shared" si="261"/>
        <v>916439500</v>
      </c>
      <c r="X123" s="29">
        <f t="shared" si="261"/>
        <v>979891000</v>
      </c>
      <c r="Y123" s="29">
        <f t="shared" si="261"/>
        <v>1104592000</v>
      </c>
      <c r="Z123" s="29">
        <f t="shared" si="261"/>
        <v>1199793000</v>
      </c>
      <c r="AA123" s="29">
        <f t="shared" si="261"/>
        <v>1201151000</v>
      </c>
      <c r="AB123" s="29">
        <f t="shared" si="261"/>
        <v>1203188000</v>
      </c>
      <c r="AC123" s="29">
        <f t="shared" si="261"/>
        <v>1306056500</v>
      </c>
      <c r="AD123" s="29">
        <f t="shared" si="261"/>
        <v>1306396000</v>
      </c>
      <c r="AE123" s="29">
        <f t="shared" si="261"/>
        <v>1310809500</v>
      </c>
      <c r="AF123" s="29">
        <f t="shared" si="261"/>
        <v>1313865000</v>
      </c>
      <c r="AG123" s="29">
        <f t="shared" si="261"/>
        <v>1316920500</v>
      </c>
      <c r="AH123" s="29">
        <f t="shared" si="261"/>
        <v>1319636500</v>
      </c>
      <c r="AI123" s="29">
        <f t="shared" si="261"/>
        <v>1324050000</v>
      </c>
      <c r="AJ123" s="29">
        <f t="shared" si="261"/>
        <v>1327784500</v>
      </c>
      <c r="AK123" s="29">
        <f t="shared" si="261"/>
        <v>0</v>
      </c>
      <c r="AL123" s="29">
        <f t="shared" si="261"/>
        <v>0</v>
      </c>
      <c r="AM123" s="97"/>
    </row>
    <row r="124" spans="2:39">
      <c r="C124" s="1" t="s">
        <v>319</v>
      </c>
      <c r="E124" s="100" t="s">
        <v>308</v>
      </c>
      <c r="F124" s="29">
        <f>SUM(H124:AL124)</f>
        <v>6970890278.7768736</v>
      </c>
      <c r="G124" s="97"/>
      <c r="H124" s="29">
        <f>H118+H121</f>
        <v>475530000</v>
      </c>
      <c r="I124" s="29">
        <f t="shared" ref="I124:N124" si="262">I118+I121</f>
        <v>476250000</v>
      </c>
      <c r="J124" s="29">
        <f t="shared" si="262"/>
        <v>432545454.5454545</v>
      </c>
      <c r="K124" s="29">
        <f t="shared" si="262"/>
        <v>393842975.20661145</v>
      </c>
      <c r="L124" s="29">
        <f t="shared" si="262"/>
        <v>358264462.80991727</v>
      </c>
      <c r="M124" s="29">
        <f t="shared" si="262"/>
        <v>329361196.14283663</v>
      </c>
      <c r="N124" s="29">
        <f t="shared" si="262"/>
        <v>299605545.61767828</v>
      </c>
      <c r="O124" s="29">
        <f t="shared" ref="O124:AL124" si="263">O118+O121</f>
        <v>275836600.39725608</v>
      </c>
      <c r="P124" s="29">
        <f t="shared" si="263"/>
        <v>258566613.8087368</v>
      </c>
      <c r="Q124" s="29">
        <f t="shared" si="263"/>
        <v>241194918.00889134</v>
      </c>
      <c r="R124" s="29">
        <f t="shared" si="263"/>
        <v>224904750.17227003</v>
      </c>
      <c r="S124" s="29">
        <f t="shared" si="263"/>
        <v>234111699.17079696</v>
      </c>
      <c r="T124" s="29">
        <f t="shared" si="263"/>
        <v>232292221.61242551</v>
      </c>
      <c r="U124" s="29">
        <f t="shared" si="263"/>
        <v>229296150.51671404</v>
      </c>
      <c r="V124" s="29">
        <f t="shared" si="263"/>
        <v>224978505.4382979</v>
      </c>
      <c r="W124" s="29">
        <f t="shared" si="263"/>
        <v>219388330.0278514</v>
      </c>
      <c r="X124" s="29">
        <f t="shared" si="263"/>
        <v>213252831.49854442</v>
      </c>
      <c r="Y124" s="29">
        <f t="shared" si="263"/>
        <v>218537638.50973794</v>
      </c>
      <c r="Z124" s="29">
        <f t="shared" si="263"/>
        <v>215793317.12154517</v>
      </c>
      <c r="AA124" s="29">
        <f t="shared" si="263"/>
        <v>196397786.68931076</v>
      </c>
      <c r="AB124" s="29">
        <f t="shared" si="263"/>
        <v>178846229.51511317</v>
      </c>
      <c r="AC124" s="29">
        <f t="shared" si="263"/>
        <v>176488160.51319522</v>
      </c>
      <c r="AD124" s="29">
        <f t="shared" si="263"/>
        <v>160485488.49275115</v>
      </c>
      <c r="AE124" s="29">
        <f t="shared" si="263"/>
        <v>146388790.17919868</v>
      </c>
      <c r="AF124" s="29">
        <f t="shared" si="263"/>
        <v>133390929.80939913</v>
      </c>
      <c r="AG124" s="29">
        <f t="shared" si="263"/>
        <v>121546492.06733827</v>
      </c>
      <c r="AH124" s="29">
        <f t="shared" si="263"/>
        <v>110724698.18035199</v>
      </c>
      <c r="AI124" s="29">
        <f t="shared" si="263"/>
        <v>100995468.08788565</v>
      </c>
      <c r="AJ124" s="29">
        <f t="shared" si="263"/>
        <v>92073024.63676475</v>
      </c>
      <c r="AK124" s="29">
        <f t="shared" si="263"/>
        <v>0</v>
      </c>
      <c r="AL124" s="29">
        <f t="shared" si="263"/>
        <v>0</v>
      </c>
      <c r="AM124" s="97"/>
    </row>
    <row r="125" spans="2:39">
      <c r="E125" s="21"/>
      <c r="G125" s="97"/>
      <c r="AM125" s="97"/>
    </row>
    <row r="126" spans="2:39">
      <c r="B126" s="7" t="s">
        <v>309</v>
      </c>
      <c r="E126" s="21"/>
      <c r="G126" s="97"/>
      <c r="AM126" s="97"/>
    </row>
    <row r="127" spans="2:39">
      <c r="C127" s="1" t="str">
        <f>'Input C'!$C$77</f>
        <v>Diesel O&amp;M Costs</v>
      </c>
      <c r="D127" s="18">
        <f>'Input C'!$D$77</f>
        <v>0.22</v>
      </c>
      <c r="E127" s="100" t="str">
        <f>'Input C'!$E$77</f>
        <v>$/km</v>
      </c>
      <c r="G127" s="97"/>
      <c r="AM127" s="97"/>
    </row>
    <row r="128" spans="2:39">
      <c r="C128" s="1" t="str">
        <f>'Input C'!C95</f>
        <v>O&amp;M Costs</v>
      </c>
      <c r="D128" s="4">
        <f>'Input C'!D95</f>
        <v>0.13200000000000001</v>
      </c>
      <c r="E128" s="100" t="str">
        <f>'Input C'!E95</f>
        <v>$/km</v>
      </c>
      <c r="G128" s="97"/>
      <c r="AM128" s="97"/>
    </row>
    <row r="129" spans="2:39">
      <c r="C129" s="1" t="str">
        <f>'Input C'!$C$56</f>
        <v>Annual highway kilometers</v>
      </c>
      <c r="D129" s="29">
        <f>'Input C'!$D$56</f>
        <v>76000</v>
      </c>
      <c r="E129" s="100" t="str">
        <f>'Input C'!$E$56</f>
        <v>km/year</v>
      </c>
      <c r="G129" s="97"/>
      <c r="AM129" s="97"/>
    </row>
    <row r="130" spans="2:39">
      <c r="E130" s="21"/>
      <c r="G130" s="97"/>
      <c r="AM130" s="97"/>
    </row>
    <row r="131" spans="2:39">
      <c r="C131" s="1" t="str">
        <f>'H2 Fleet Plan'!D176</f>
        <v>Total FCEV Fleet Size</v>
      </c>
      <c r="D131" s="1"/>
      <c r="E131" s="100" t="str">
        <f>'H2 Fleet Plan'!F176</f>
        <v>count</v>
      </c>
      <c r="G131" s="97"/>
      <c r="H131" s="29">
        <f>'H2 Fleet Plan'!I176</f>
        <v>0</v>
      </c>
      <c r="I131" s="29">
        <f>'H2 Fleet Plan'!J176</f>
        <v>0</v>
      </c>
      <c r="J131" s="29">
        <f>'H2 Fleet Plan'!K176</f>
        <v>0</v>
      </c>
      <c r="K131" s="29">
        <f>'H2 Fleet Plan'!L176</f>
        <v>0</v>
      </c>
      <c r="L131" s="29">
        <f>'H2 Fleet Plan'!M176</f>
        <v>0</v>
      </c>
      <c r="M131" s="29">
        <f>'H2 Fleet Plan'!N176</f>
        <v>31</v>
      </c>
      <c r="N131" s="29">
        <f>'H2 Fleet Plan'!O176</f>
        <v>62</v>
      </c>
      <c r="O131" s="29">
        <f>'H2 Fleet Plan'!P176</f>
        <v>127</v>
      </c>
      <c r="P131" s="29">
        <f>'H2 Fleet Plan'!Q176</f>
        <v>286</v>
      </c>
      <c r="Q131" s="29">
        <f>'H2 Fleet Plan'!R176</f>
        <v>526</v>
      </c>
      <c r="R131" s="29">
        <f>'H2 Fleet Plan'!S176</f>
        <v>846</v>
      </c>
      <c r="S131" s="29">
        <f>'H2 Fleet Plan'!T176</f>
        <v>1370</v>
      </c>
      <c r="T131" s="29">
        <f>'H2 Fleet Plan'!U176</f>
        <v>2245</v>
      </c>
      <c r="U131" s="29">
        <f>'H2 Fleet Plan'!V176</f>
        <v>3470</v>
      </c>
      <c r="V131" s="29">
        <f>'H2 Fleet Plan'!W176</f>
        <v>5049</v>
      </c>
      <c r="W131" s="29">
        <f>'H2 Fleet Plan'!X176</f>
        <v>6949</v>
      </c>
      <c r="X131" s="29">
        <f>'H2 Fleet Plan'!Y176</f>
        <v>9206</v>
      </c>
      <c r="Y131" s="29">
        <f>'H2 Fleet Plan'!Z176</f>
        <v>12137</v>
      </c>
      <c r="Z131" s="29">
        <f>'H2 Fleet Plan'!AA176</f>
        <v>15512</v>
      </c>
      <c r="AA131" s="29">
        <f>'H2 Fleet Plan'!AB176</f>
        <v>18810</v>
      </c>
      <c r="AB131" s="29">
        <f>'H2 Fleet Plan'!AC176</f>
        <v>22034</v>
      </c>
      <c r="AC131" s="29">
        <f>'H2 Fleet Plan'!AD176</f>
        <v>25357</v>
      </c>
      <c r="AD131" s="29">
        <f>'H2 Fleet Plan'!AE176</f>
        <v>28330</v>
      </c>
      <c r="AE131" s="29">
        <f>'H2 Fleet Plan'!AF176</f>
        <v>30966</v>
      </c>
      <c r="AF131" s="29">
        <f>'H2 Fleet Plan'!AG176</f>
        <v>33257</v>
      </c>
      <c r="AG131" s="29">
        <f>'H2 Fleet Plan'!AH176</f>
        <v>35205</v>
      </c>
      <c r="AH131" s="29">
        <f>'H2 Fleet Plan'!AI176</f>
        <v>36804</v>
      </c>
      <c r="AI131" s="29">
        <f>'H2 Fleet Plan'!AJ176</f>
        <v>37708</v>
      </c>
      <c r="AJ131" s="29">
        <f>'H2 Fleet Plan'!AK176</f>
        <v>38085</v>
      </c>
      <c r="AK131" s="29">
        <f>'H2 Fleet Plan'!AL176</f>
        <v>38466</v>
      </c>
      <c r="AL131" s="29">
        <f>'H2 Fleet Plan'!AM176</f>
        <v>38851</v>
      </c>
      <c r="AM131" s="97"/>
    </row>
    <row r="132" spans="2:39">
      <c r="C132" s="1" t="str">
        <f>'H2 Fleet Plan'!D189</f>
        <v>Remaining Diesel Fleet Size</v>
      </c>
      <c r="D132" s="1"/>
      <c r="E132" s="100" t="str">
        <f>'H2 Fleet Plan'!F189</f>
        <v>count</v>
      </c>
      <c r="G132" s="97"/>
      <c r="H132" s="29">
        <f>'H2 Fleet Plan'!I189</f>
        <v>28823</v>
      </c>
      <c r="I132" s="29">
        <f>'H2 Fleet Plan'!J189</f>
        <v>29113</v>
      </c>
      <c r="J132" s="29">
        <f>'H2 Fleet Plan'!K189</f>
        <v>29403</v>
      </c>
      <c r="K132" s="29">
        <f>'H2 Fleet Plan'!L189</f>
        <v>29698</v>
      </c>
      <c r="L132" s="29">
        <f>'H2 Fleet Plan'!M189</f>
        <v>29995</v>
      </c>
      <c r="M132" s="29">
        <f>'H2 Fleet Plan'!N189</f>
        <v>30264</v>
      </c>
      <c r="N132" s="29">
        <f>'H2 Fleet Plan'!O189</f>
        <v>30535</v>
      </c>
      <c r="O132" s="29">
        <f>'H2 Fleet Plan'!P189</f>
        <v>30777</v>
      </c>
      <c r="P132" s="29">
        <f>'H2 Fleet Plan'!Q189</f>
        <v>30927</v>
      </c>
      <c r="Q132" s="29">
        <f>'H2 Fleet Plan'!R189</f>
        <v>30998</v>
      </c>
      <c r="R132" s="29">
        <f>'H2 Fleet Plan'!S189</f>
        <v>30993</v>
      </c>
      <c r="S132" s="29">
        <f>'H2 Fleet Plan'!T189</f>
        <v>30788</v>
      </c>
      <c r="T132" s="29">
        <f>'H2 Fleet Plan'!U189</f>
        <v>30234</v>
      </c>
      <c r="U132" s="29">
        <f>'H2 Fleet Plan'!V189</f>
        <v>29334</v>
      </c>
      <c r="V132" s="29">
        <f>'H2 Fleet Plan'!W189</f>
        <v>28084</v>
      </c>
      <c r="W132" s="29">
        <f>'H2 Fleet Plan'!X189</f>
        <v>26514</v>
      </c>
      <c r="X132" s="29">
        <f>'H2 Fleet Plan'!Y189</f>
        <v>24592</v>
      </c>
      <c r="Y132" s="29">
        <f>'H2 Fleet Plan'!Z189</f>
        <v>21998</v>
      </c>
      <c r="Z132" s="29">
        <f>'H2 Fleet Plan'!AA189</f>
        <v>18966</v>
      </c>
      <c r="AA132" s="29">
        <f>'H2 Fleet Plan'!AB189</f>
        <v>16013</v>
      </c>
      <c r="AB132" s="29">
        <f>'H2 Fleet Plan'!AC189</f>
        <v>13136</v>
      </c>
      <c r="AC132" s="29">
        <f>'H2 Fleet Plan'!AD189</f>
        <v>10166</v>
      </c>
      <c r="AD132" s="29">
        <f>'H2 Fleet Plan'!AE189</f>
        <v>7548</v>
      </c>
      <c r="AE132" s="29">
        <f>'H2 Fleet Plan'!AF189</f>
        <v>5271</v>
      </c>
      <c r="AF132" s="29">
        <f>'H2 Fleet Plan'!AG189</f>
        <v>3342</v>
      </c>
      <c r="AG132" s="29">
        <f>'H2 Fleet Plan'!AH189</f>
        <v>1761</v>
      </c>
      <c r="AH132" s="29">
        <f>'H2 Fleet Plan'!AI189</f>
        <v>530</v>
      </c>
      <c r="AI132" s="29">
        <f>'H2 Fleet Plan'!AJ189</f>
        <v>0</v>
      </c>
      <c r="AJ132" s="29">
        <f>'H2 Fleet Plan'!AK189</f>
        <v>0</v>
      </c>
      <c r="AK132" s="29">
        <f>'H2 Fleet Plan'!AL189</f>
        <v>0</v>
      </c>
      <c r="AL132" s="29">
        <f>'H2 Fleet Plan'!AM189</f>
        <v>0</v>
      </c>
      <c r="AM132" s="97"/>
    </row>
    <row r="133" spans="2:39">
      <c r="E133" s="21"/>
      <c r="G133" s="97"/>
      <c r="AM133" s="97"/>
    </row>
    <row r="134" spans="2:39">
      <c r="C134" s="1" t="s">
        <v>327</v>
      </c>
      <c r="E134" s="100" t="s">
        <v>307</v>
      </c>
      <c r="G134" s="97"/>
      <c r="H134" s="29">
        <f t="shared" ref="H134:AL134" si="264">$D$128*$D$129*H131*H$7*H$5</f>
        <v>0</v>
      </c>
      <c r="I134" s="29">
        <f t="shared" si="264"/>
        <v>0</v>
      </c>
      <c r="J134" s="29">
        <f t="shared" si="264"/>
        <v>0</v>
      </c>
      <c r="K134" s="29">
        <f t="shared" si="264"/>
        <v>0</v>
      </c>
      <c r="L134" s="29">
        <f t="shared" si="264"/>
        <v>0</v>
      </c>
      <c r="M134" s="29">
        <f t="shared" si="264"/>
        <v>310992</v>
      </c>
      <c r="N134" s="29">
        <f t="shared" si="264"/>
        <v>621984</v>
      </c>
      <c r="O134" s="29">
        <f t="shared" si="264"/>
        <v>1274064</v>
      </c>
      <c r="P134" s="29">
        <f t="shared" si="264"/>
        <v>2869152</v>
      </c>
      <c r="Q134" s="29">
        <f t="shared" si="264"/>
        <v>5276832</v>
      </c>
      <c r="R134" s="29">
        <f t="shared" si="264"/>
        <v>8487072</v>
      </c>
      <c r="S134" s="29">
        <f t="shared" si="264"/>
        <v>13743840</v>
      </c>
      <c r="T134" s="29">
        <f t="shared" si="264"/>
        <v>22521840</v>
      </c>
      <c r="U134" s="29">
        <f t="shared" si="264"/>
        <v>34811040</v>
      </c>
      <c r="V134" s="29">
        <f t="shared" si="264"/>
        <v>50651568</v>
      </c>
      <c r="W134" s="29">
        <f t="shared" si="264"/>
        <v>69712368</v>
      </c>
      <c r="X134" s="29">
        <f t="shared" si="264"/>
        <v>92354592</v>
      </c>
      <c r="Y134" s="29">
        <f t="shared" si="264"/>
        <v>121758384</v>
      </c>
      <c r="Z134" s="29">
        <f t="shared" si="264"/>
        <v>155616384</v>
      </c>
      <c r="AA134" s="29">
        <f t="shared" si="264"/>
        <v>188701920</v>
      </c>
      <c r="AB134" s="29">
        <f t="shared" si="264"/>
        <v>221045088</v>
      </c>
      <c r="AC134" s="29">
        <f t="shared" si="264"/>
        <v>254381424</v>
      </c>
      <c r="AD134" s="29">
        <f t="shared" si="264"/>
        <v>284206560</v>
      </c>
      <c r="AE134" s="29">
        <f t="shared" si="264"/>
        <v>310650912</v>
      </c>
      <c r="AF134" s="29">
        <f t="shared" si="264"/>
        <v>333634224</v>
      </c>
      <c r="AG134" s="29">
        <f t="shared" si="264"/>
        <v>353176560</v>
      </c>
      <c r="AH134" s="29">
        <f t="shared" si="264"/>
        <v>369217728</v>
      </c>
      <c r="AI134" s="29">
        <f t="shared" si="264"/>
        <v>378286656</v>
      </c>
      <c r="AJ134" s="29">
        <f t="shared" si="264"/>
        <v>382068720</v>
      </c>
      <c r="AK134" s="29">
        <f t="shared" si="264"/>
        <v>0</v>
      </c>
      <c r="AL134" s="29">
        <f t="shared" si="264"/>
        <v>0</v>
      </c>
      <c r="AM134" s="97"/>
    </row>
    <row r="135" spans="2:39">
      <c r="C135" s="1" t="s">
        <v>327</v>
      </c>
      <c r="E135" s="100" t="s">
        <v>308</v>
      </c>
      <c r="F135" s="29">
        <f>SUM(H134:AL134)</f>
        <v>3655379904</v>
      </c>
      <c r="G135" s="97"/>
      <c r="H135" s="29">
        <f t="shared" ref="H135:AL135" si="265">H134*H$6</f>
        <v>0</v>
      </c>
      <c r="I135" s="29">
        <f t="shared" si="265"/>
        <v>0</v>
      </c>
      <c r="J135" s="29">
        <f t="shared" si="265"/>
        <v>0</v>
      </c>
      <c r="K135" s="29">
        <f t="shared" si="265"/>
        <v>0</v>
      </c>
      <c r="L135" s="29">
        <f t="shared" si="265"/>
        <v>0</v>
      </c>
      <c r="M135" s="29">
        <f t="shared" si="265"/>
        <v>193101.56410081271</v>
      </c>
      <c r="N135" s="29">
        <f t="shared" si="265"/>
        <v>351093.75291056855</v>
      </c>
      <c r="O135" s="29">
        <f t="shared" si="265"/>
        <v>653796.2847454868</v>
      </c>
      <c r="P135" s="29">
        <f t="shared" si="265"/>
        <v>1338480.5829435163</v>
      </c>
      <c r="Q135" s="29">
        <f t="shared" si="265"/>
        <v>2237891.8837517151</v>
      </c>
      <c r="R135" s="29">
        <f t="shared" si="265"/>
        <v>3272133.6565052727</v>
      </c>
      <c r="S135" s="29">
        <f t="shared" si="265"/>
        <v>4817132.075448337</v>
      </c>
      <c r="T135" s="29">
        <f t="shared" si="265"/>
        <v>7176152.2955418164</v>
      </c>
      <c r="U135" s="29">
        <f t="shared" si="265"/>
        <v>10083518.309589028</v>
      </c>
      <c r="V135" s="29">
        <f t="shared" si="265"/>
        <v>13338140.93400969</v>
      </c>
      <c r="W135" s="29">
        <f t="shared" si="265"/>
        <v>16688586.641897285</v>
      </c>
      <c r="X135" s="29">
        <f t="shared" si="265"/>
        <v>20099050.043211766</v>
      </c>
      <c r="Y135" s="29">
        <f t="shared" si="265"/>
        <v>24089247.168295499</v>
      </c>
      <c r="Z135" s="29">
        <f t="shared" si="265"/>
        <v>27988974.516287513</v>
      </c>
      <c r="AA135" s="29">
        <f t="shared" si="265"/>
        <v>30854271.804313846</v>
      </c>
      <c r="AB135" s="29">
        <f t="shared" si="265"/>
        <v>32856943.837236065</v>
      </c>
      <c r="AC135" s="29">
        <f t="shared" si="265"/>
        <v>34374707.059370838</v>
      </c>
      <c r="AD135" s="29">
        <f t="shared" si="265"/>
        <v>34913631.5592243</v>
      </c>
      <c r="AE135" s="29">
        <f t="shared" si="265"/>
        <v>34692921.569262899</v>
      </c>
      <c r="AF135" s="29">
        <f t="shared" si="265"/>
        <v>33872414.103121206</v>
      </c>
      <c r="AG135" s="29">
        <f t="shared" si="265"/>
        <v>32596783.137941752</v>
      </c>
      <c r="AH135" s="29">
        <f t="shared" si="265"/>
        <v>30979380.682207026</v>
      </c>
      <c r="AI135" s="29">
        <f t="shared" si="265"/>
        <v>28854830.175688967</v>
      </c>
      <c r="AJ135" s="29">
        <f t="shared" si="265"/>
        <v>26493924.781843115</v>
      </c>
      <c r="AK135" s="29">
        <f t="shared" si="265"/>
        <v>0</v>
      </c>
      <c r="AL135" s="29">
        <f t="shared" si="265"/>
        <v>0</v>
      </c>
      <c r="AM135" s="97"/>
    </row>
    <row r="136" spans="2:39">
      <c r="E136" s="21"/>
      <c r="G136" s="97"/>
      <c r="AM136" s="97"/>
    </row>
    <row r="137" spans="2:39">
      <c r="C137" s="1" t="s">
        <v>311</v>
      </c>
      <c r="E137" s="100" t="s">
        <v>307</v>
      </c>
      <c r="G137" s="97"/>
      <c r="H137" s="29">
        <f t="shared" ref="H137:AL137" si="266">$D$127*$D$129*H132*H$7*H$5</f>
        <v>481920560</v>
      </c>
      <c r="I137" s="29">
        <f t="shared" si="266"/>
        <v>486769360</v>
      </c>
      <c r="J137" s="29">
        <f t="shared" si="266"/>
        <v>491618160</v>
      </c>
      <c r="K137" s="29">
        <f t="shared" si="266"/>
        <v>496550560</v>
      </c>
      <c r="L137" s="29">
        <f t="shared" si="266"/>
        <v>501516400</v>
      </c>
      <c r="M137" s="29">
        <f t="shared" si="266"/>
        <v>506014080</v>
      </c>
      <c r="N137" s="29">
        <f t="shared" si="266"/>
        <v>510545200</v>
      </c>
      <c r="O137" s="29">
        <f t="shared" si="266"/>
        <v>514591440</v>
      </c>
      <c r="P137" s="29">
        <f t="shared" si="266"/>
        <v>517099440</v>
      </c>
      <c r="Q137" s="29">
        <f t="shared" si="266"/>
        <v>518286560</v>
      </c>
      <c r="R137" s="29">
        <f t="shared" si="266"/>
        <v>518202960</v>
      </c>
      <c r="S137" s="29">
        <f t="shared" si="266"/>
        <v>514775360</v>
      </c>
      <c r="T137" s="29">
        <f t="shared" si="266"/>
        <v>505512480</v>
      </c>
      <c r="U137" s="29">
        <f t="shared" si="266"/>
        <v>490464480</v>
      </c>
      <c r="V137" s="29">
        <f t="shared" si="266"/>
        <v>469564480</v>
      </c>
      <c r="W137" s="29">
        <f t="shared" si="266"/>
        <v>443314080</v>
      </c>
      <c r="X137" s="29">
        <f t="shared" si="266"/>
        <v>411178240</v>
      </c>
      <c r="Y137" s="29">
        <f t="shared" si="266"/>
        <v>367806560</v>
      </c>
      <c r="Z137" s="29">
        <f t="shared" si="266"/>
        <v>317111520</v>
      </c>
      <c r="AA137" s="29">
        <f t="shared" si="266"/>
        <v>267737360</v>
      </c>
      <c r="AB137" s="29">
        <f t="shared" si="266"/>
        <v>219633920</v>
      </c>
      <c r="AC137" s="29">
        <f t="shared" si="266"/>
        <v>169975520</v>
      </c>
      <c r="AD137" s="29">
        <f t="shared" si="266"/>
        <v>126202560</v>
      </c>
      <c r="AE137" s="29">
        <f t="shared" si="266"/>
        <v>88131120</v>
      </c>
      <c r="AF137" s="29">
        <f t="shared" si="266"/>
        <v>55878240</v>
      </c>
      <c r="AG137" s="29">
        <f t="shared" si="266"/>
        <v>29443920</v>
      </c>
      <c r="AH137" s="29">
        <f t="shared" si="266"/>
        <v>8861600</v>
      </c>
      <c r="AI137" s="29">
        <f t="shared" si="266"/>
        <v>0</v>
      </c>
      <c r="AJ137" s="29">
        <f t="shared" si="266"/>
        <v>0</v>
      </c>
      <c r="AK137" s="29">
        <f t="shared" si="266"/>
        <v>0</v>
      </c>
      <c r="AL137" s="29">
        <f t="shared" si="266"/>
        <v>0</v>
      </c>
      <c r="AM137" s="97"/>
    </row>
    <row r="138" spans="2:39">
      <c r="C138" s="1" t="s">
        <v>311</v>
      </c>
      <c r="E138" s="100" t="s">
        <v>308</v>
      </c>
      <c r="F138" s="29">
        <f>SUM(H137:AL137)</f>
        <v>10028706160</v>
      </c>
      <c r="G138" s="97"/>
      <c r="H138" s="29">
        <f t="shared" ref="H138:AL138" si="267">H137*H$6</f>
        <v>481920560</v>
      </c>
      <c r="I138" s="29">
        <f t="shared" si="267"/>
        <v>442517600</v>
      </c>
      <c r="J138" s="29">
        <f t="shared" si="267"/>
        <v>406295999.99999994</v>
      </c>
      <c r="K138" s="29">
        <f t="shared" si="267"/>
        <v>373065785.12396681</v>
      </c>
      <c r="L138" s="29">
        <f t="shared" si="267"/>
        <v>342542449.28625083</v>
      </c>
      <c r="M138" s="29">
        <f t="shared" si="267"/>
        <v>314194932.04016107</v>
      </c>
      <c r="N138" s="29">
        <f t="shared" si="267"/>
        <v>288189455.51409167</v>
      </c>
      <c r="O138" s="29">
        <f t="shared" si="267"/>
        <v>264066775.00802949</v>
      </c>
      <c r="P138" s="29">
        <f t="shared" si="267"/>
        <v>241230705.06232008</v>
      </c>
      <c r="Q138" s="29">
        <f t="shared" si="267"/>
        <v>219804095.73046789</v>
      </c>
      <c r="R138" s="29">
        <f t="shared" si="267"/>
        <v>199789673.79051992</v>
      </c>
      <c r="S138" s="29">
        <f t="shared" si="267"/>
        <v>180425623.28333747</v>
      </c>
      <c r="T138" s="29">
        <f t="shared" si="267"/>
        <v>161071854.86519027</v>
      </c>
      <c r="U138" s="29">
        <f t="shared" si="267"/>
        <v>142070089.38207713</v>
      </c>
      <c r="V138" s="29">
        <f t="shared" si="267"/>
        <v>123651003.4959821</v>
      </c>
      <c r="W138" s="29">
        <f t="shared" si="267"/>
        <v>106125866.12540525</v>
      </c>
      <c r="X138" s="29">
        <f t="shared" si="267"/>
        <v>89484365.026914284</v>
      </c>
      <c r="Y138" s="29">
        <f t="shared" si="267"/>
        <v>72768567.082497641</v>
      </c>
      <c r="Z138" s="29">
        <f t="shared" si="267"/>
        <v>57035294.253471397</v>
      </c>
      <c r="AA138" s="29">
        <f t="shared" si="267"/>
        <v>43777197.80280681</v>
      </c>
      <c r="AB138" s="29">
        <f t="shared" si="267"/>
        <v>32647182.705964491</v>
      </c>
      <c r="AC138" s="29">
        <f t="shared" si="267"/>
        <v>22968889.061900329</v>
      </c>
      <c r="AD138" s="29">
        <f t="shared" si="267"/>
        <v>15503476.350689789</v>
      </c>
      <c r="AE138" s="29">
        <f t="shared" si="267"/>
        <v>9842321.1259437632</v>
      </c>
      <c r="AF138" s="29">
        <f t="shared" si="267"/>
        <v>5673071.7308953041</v>
      </c>
      <c r="AG138" s="29">
        <f t="shared" si="267"/>
        <v>2717555.9866456199</v>
      </c>
      <c r="AH138" s="29">
        <f t="shared" si="267"/>
        <v>743536.56131442799</v>
      </c>
      <c r="AI138" s="29">
        <f t="shared" si="267"/>
        <v>0</v>
      </c>
      <c r="AJ138" s="29">
        <f t="shared" si="267"/>
        <v>0</v>
      </c>
      <c r="AK138" s="29">
        <f t="shared" si="267"/>
        <v>0</v>
      </c>
      <c r="AL138" s="29">
        <f t="shared" si="267"/>
        <v>0</v>
      </c>
      <c r="AM138" s="97"/>
    </row>
    <row r="139" spans="2:39">
      <c r="E139" s="21"/>
      <c r="G139" s="97"/>
      <c r="AM139" s="97"/>
    </row>
    <row r="140" spans="2:39">
      <c r="C140" s="1" t="s">
        <v>321</v>
      </c>
      <c r="E140" s="100" t="s">
        <v>307</v>
      </c>
      <c r="G140" s="97"/>
      <c r="H140" s="29">
        <f>H134+H137</f>
        <v>481920560</v>
      </c>
      <c r="I140" s="29">
        <f t="shared" ref="I140:N140" si="268">I134+I137</f>
        <v>486769360</v>
      </c>
      <c r="J140" s="29">
        <f t="shared" si="268"/>
        <v>491618160</v>
      </c>
      <c r="K140" s="29">
        <f t="shared" si="268"/>
        <v>496550560</v>
      </c>
      <c r="L140" s="29">
        <f t="shared" si="268"/>
        <v>501516400</v>
      </c>
      <c r="M140" s="29">
        <f t="shared" si="268"/>
        <v>506325072</v>
      </c>
      <c r="N140" s="29">
        <f t="shared" si="268"/>
        <v>511167184</v>
      </c>
      <c r="O140" s="29">
        <f t="shared" ref="O140:AL140" si="269">O134+O137</f>
        <v>515865504</v>
      </c>
      <c r="P140" s="29">
        <f t="shared" si="269"/>
        <v>519968592</v>
      </c>
      <c r="Q140" s="29">
        <f t="shared" si="269"/>
        <v>523563392</v>
      </c>
      <c r="R140" s="29">
        <f t="shared" si="269"/>
        <v>526690032</v>
      </c>
      <c r="S140" s="29">
        <f t="shared" si="269"/>
        <v>528519200</v>
      </c>
      <c r="T140" s="29">
        <f t="shared" si="269"/>
        <v>528034320</v>
      </c>
      <c r="U140" s="29">
        <f t="shared" si="269"/>
        <v>525275520</v>
      </c>
      <c r="V140" s="29">
        <f t="shared" si="269"/>
        <v>520216048</v>
      </c>
      <c r="W140" s="29">
        <f t="shared" si="269"/>
        <v>513026448</v>
      </c>
      <c r="X140" s="29">
        <f t="shared" si="269"/>
        <v>503532832</v>
      </c>
      <c r="Y140" s="29">
        <f t="shared" si="269"/>
        <v>489564944</v>
      </c>
      <c r="Z140" s="29">
        <f t="shared" si="269"/>
        <v>472727904</v>
      </c>
      <c r="AA140" s="29">
        <f t="shared" si="269"/>
        <v>456439280</v>
      </c>
      <c r="AB140" s="29">
        <f t="shared" si="269"/>
        <v>440679008</v>
      </c>
      <c r="AC140" s="29">
        <f t="shared" si="269"/>
        <v>424356944</v>
      </c>
      <c r="AD140" s="29">
        <f t="shared" si="269"/>
        <v>410409120</v>
      </c>
      <c r="AE140" s="29">
        <f t="shared" si="269"/>
        <v>398782032</v>
      </c>
      <c r="AF140" s="29">
        <f t="shared" si="269"/>
        <v>389512464</v>
      </c>
      <c r="AG140" s="29">
        <f t="shared" si="269"/>
        <v>382620480</v>
      </c>
      <c r="AH140" s="29">
        <f t="shared" si="269"/>
        <v>378079328</v>
      </c>
      <c r="AI140" s="29">
        <f t="shared" si="269"/>
        <v>378286656</v>
      </c>
      <c r="AJ140" s="29">
        <f t="shared" si="269"/>
        <v>382068720</v>
      </c>
      <c r="AK140" s="29">
        <f t="shared" si="269"/>
        <v>0</v>
      </c>
      <c r="AL140" s="29">
        <f t="shared" si="269"/>
        <v>0</v>
      </c>
      <c r="AM140" s="97"/>
    </row>
    <row r="141" spans="2:39">
      <c r="C141" s="1" t="s">
        <v>321</v>
      </c>
      <c r="E141" s="100" t="s">
        <v>308</v>
      </c>
      <c r="F141" s="29">
        <f>SUM(H140:AL140)</f>
        <v>13684086064</v>
      </c>
      <c r="G141" s="97"/>
      <c r="H141" s="29">
        <f>H135+H138</f>
        <v>481920560</v>
      </c>
      <c r="I141" s="29">
        <f t="shared" ref="I141:N141" si="270">I135+I138</f>
        <v>442517600</v>
      </c>
      <c r="J141" s="29">
        <f t="shared" si="270"/>
        <v>406295999.99999994</v>
      </c>
      <c r="K141" s="29">
        <f t="shared" si="270"/>
        <v>373065785.12396681</v>
      </c>
      <c r="L141" s="29">
        <f t="shared" si="270"/>
        <v>342542449.28625083</v>
      </c>
      <c r="M141" s="29">
        <f t="shared" si="270"/>
        <v>314388033.60426188</v>
      </c>
      <c r="N141" s="29">
        <f t="shared" si="270"/>
        <v>288540549.26700222</v>
      </c>
      <c r="O141" s="29">
        <f t="shared" ref="O141:AL141" si="271">O135+O138</f>
        <v>264720571.29277498</v>
      </c>
      <c r="P141" s="29">
        <f t="shared" si="271"/>
        <v>242569185.64526361</v>
      </c>
      <c r="Q141" s="29">
        <f t="shared" si="271"/>
        <v>222041987.61421961</v>
      </c>
      <c r="R141" s="29">
        <f t="shared" si="271"/>
        <v>203061807.44702521</v>
      </c>
      <c r="S141" s="29">
        <f t="shared" si="271"/>
        <v>185242755.35878581</v>
      </c>
      <c r="T141" s="29">
        <f t="shared" si="271"/>
        <v>168248007.16073209</v>
      </c>
      <c r="U141" s="29">
        <f t="shared" si="271"/>
        <v>152153607.69166616</v>
      </c>
      <c r="V141" s="29">
        <f t="shared" si="271"/>
        <v>136989144.42999178</v>
      </c>
      <c r="W141" s="29">
        <f t="shared" si="271"/>
        <v>122814452.76730254</v>
      </c>
      <c r="X141" s="29">
        <f t="shared" si="271"/>
        <v>109583415.07012606</v>
      </c>
      <c r="Y141" s="29">
        <f t="shared" si="271"/>
        <v>96857814.250793144</v>
      </c>
      <c r="Z141" s="29">
        <f t="shared" si="271"/>
        <v>85024268.76975891</v>
      </c>
      <c r="AA141" s="29">
        <f t="shared" si="271"/>
        <v>74631469.607120663</v>
      </c>
      <c r="AB141" s="29">
        <f t="shared" si="271"/>
        <v>65504126.543200552</v>
      </c>
      <c r="AC141" s="29">
        <f t="shared" si="271"/>
        <v>57343596.121271163</v>
      </c>
      <c r="AD141" s="29">
        <f t="shared" si="271"/>
        <v>50417107.909914091</v>
      </c>
      <c r="AE141" s="29">
        <f t="shared" si="271"/>
        <v>44535242.695206665</v>
      </c>
      <c r="AF141" s="29">
        <f t="shared" si="271"/>
        <v>39545485.834016509</v>
      </c>
      <c r="AG141" s="29">
        <f t="shared" si="271"/>
        <v>35314339.124587372</v>
      </c>
      <c r="AH141" s="29">
        <f t="shared" si="271"/>
        <v>31722917.243521452</v>
      </c>
      <c r="AI141" s="29">
        <f t="shared" si="271"/>
        <v>28854830.175688967</v>
      </c>
      <c r="AJ141" s="29">
        <f t="shared" si="271"/>
        <v>26493924.781843115</v>
      </c>
      <c r="AK141" s="29">
        <f t="shared" si="271"/>
        <v>0</v>
      </c>
      <c r="AL141" s="29">
        <f t="shared" si="271"/>
        <v>0</v>
      </c>
      <c r="AM141" s="97"/>
    </row>
    <row r="142" spans="2:39">
      <c r="E142" s="21"/>
      <c r="G142" s="97"/>
      <c r="AM142" s="97"/>
    </row>
    <row r="143" spans="2:39">
      <c r="B143" s="7" t="s">
        <v>313</v>
      </c>
      <c r="E143" s="21"/>
      <c r="G143" s="97"/>
      <c r="AM143" s="97"/>
    </row>
    <row r="144" spans="2:39">
      <c r="C144" s="1" t="str">
        <f>C$31</f>
        <v>Diesel Fuel - Ontario / Quebec Average</v>
      </c>
      <c r="D144" s="4">
        <f>D$31</f>
        <v>1.96</v>
      </c>
      <c r="E144" s="100" t="str">
        <f>E$31</f>
        <v>$/L</v>
      </c>
      <c r="G144" s="97"/>
      <c r="AM144" s="97"/>
    </row>
    <row r="145" spans="3:39">
      <c r="C145" s="1" t="str">
        <f>C$32</f>
        <v>Fuel Efficiency</v>
      </c>
      <c r="D145" s="4">
        <f>D$32</f>
        <v>0.375</v>
      </c>
      <c r="E145" s="100" t="str">
        <f>E$32</f>
        <v>L/km</v>
      </c>
      <c r="G145" s="97"/>
      <c r="AM145" s="97"/>
    </row>
    <row r="146" spans="3:39">
      <c r="E146" s="21"/>
      <c r="G146" s="97"/>
      <c r="AM146" s="97"/>
    </row>
    <row r="147" spans="3:39">
      <c r="C147" s="1" t="str">
        <f>'Input C'!C66</f>
        <v>Hydrogen Price (Green)</v>
      </c>
      <c r="D147" s="4">
        <f>'Input C'!D66</f>
        <v>11.5</v>
      </c>
      <c r="E147" s="100" t="str">
        <f>'Input C'!E66</f>
        <v>$/kg</v>
      </c>
      <c r="G147" s="97"/>
      <c r="AM147" s="97"/>
    </row>
    <row r="148" spans="3:39">
      <c r="C148" s="1" t="str">
        <f>'Input C'!C93</f>
        <v>Fuel Consumption</v>
      </c>
      <c r="D148" s="4">
        <f>'Input C'!D93</f>
        <v>0.09</v>
      </c>
      <c r="E148" s="100" t="str">
        <f>'Input C'!E93</f>
        <v>kg/km</v>
      </c>
      <c r="G148" s="97"/>
      <c r="AM148" s="97"/>
    </row>
    <row r="149" spans="3:39">
      <c r="C149" s="1"/>
      <c r="D149" s="1"/>
      <c r="E149" s="28"/>
      <c r="G149" s="97"/>
      <c r="AM149" s="97"/>
    </row>
    <row r="150" spans="3:39">
      <c r="C150" s="1" t="s">
        <v>328</v>
      </c>
      <c r="D150" s="1"/>
      <c r="E150" s="100" t="s">
        <v>329</v>
      </c>
      <c r="G150" s="97"/>
      <c r="H150" s="29">
        <f t="shared" ref="H150:AL150" si="272">$D$129*$D$148*H$131*H$5</f>
        <v>0</v>
      </c>
      <c r="I150" s="29">
        <f t="shared" si="272"/>
        <v>0</v>
      </c>
      <c r="J150" s="29">
        <f t="shared" si="272"/>
        <v>0</v>
      </c>
      <c r="K150" s="29">
        <f t="shared" si="272"/>
        <v>0</v>
      </c>
      <c r="L150" s="29">
        <f t="shared" si="272"/>
        <v>0</v>
      </c>
      <c r="M150" s="29">
        <f t="shared" si="272"/>
        <v>212040</v>
      </c>
      <c r="N150" s="29">
        <f t="shared" si="272"/>
        <v>424080</v>
      </c>
      <c r="O150" s="29">
        <f t="shared" si="272"/>
        <v>868680</v>
      </c>
      <c r="P150" s="29">
        <f t="shared" si="272"/>
        <v>1956240</v>
      </c>
      <c r="Q150" s="29">
        <f t="shared" si="272"/>
        <v>3597840</v>
      </c>
      <c r="R150" s="29">
        <f t="shared" si="272"/>
        <v>5786640</v>
      </c>
      <c r="S150" s="29">
        <f t="shared" si="272"/>
        <v>9370800</v>
      </c>
      <c r="T150" s="29">
        <f t="shared" si="272"/>
        <v>15355800</v>
      </c>
      <c r="U150" s="29">
        <f t="shared" si="272"/>
        <v>23734800</v>
      </c>
      <c r="V150" s="29">
        <f t="shared" si="272"/>
        <v>34535160</v>
      </c>
      <c r="W150" s="29">
        <f t="shared" si="272"/>
        <v>47531160</v>
      </c>
      <c r="X150" s="29">
        <f t="shared" si="272"/>
        <v>62969040</v>
      </c>
      <c r="Y150" s="29">
        <f t="shared" si="272"/>
        <v>83017080</v>
      </c>
      <c r="Z150" s="29">
        <f t="shared" si="272"/>
        <v>106102080</v>
      </c>
      <c r="AA150" s="29">
        <f t="shared" si="272"/>
        <v>128660400</v>
      </c>
      <c r="AB150" s="29">
        <f t="shared" si="272"/>
        <v>150712560</v>
      </c>
      <c r="AC150" s="29">
        <f t="shared" si="272"/>
        <v>173441880</v>
      </c>
      <c r="AD150" s="29">
        <f t="shared" si="272"/>
        <v>193777200</v>
      </c>
      <c r="AE150" s="29">
        <f t="shared" si="272"/>
        <v>211807440</v>
      </c>
      <c r="AF150" s="29">
        <f t="shared" si="272"/>
        <v>227477880</v>
      </c>
      <c r="AG150" s="29">
        <f t="shared" si="272"/>
        <v>240802200</v>
      </c>
      <c r="AH150" s="29">
        <f t="shared" si="272"/>
        <v>251739360</v>
      </c>
      <c r="AI150" s="29">
        <f t="shared" si="272"/>
        <v>257922720</v>
      </c>
      <c r="AJ150" s="29">
        <f t="shared" si="272"/>
        <v>260501400</v>
      </c>
      <c r="AK150" s="29">
        <f t="shared" si="272"/>
        <v>0</v>
      </c>
      <c r="AL150" s="29">
        <f t="shared" si="272"/>
        <v>0</v>
      </c>
      <c r="AM150" s="97"/>
    </row>
    <row r="151" spans="3:39">
      <c r="C151" s="1"/>
      <c r="D151" s="1"/>
      <c r="E151" s="28"/>
      <c r="G151" s="97"/>
      <c r="AM151" s="97"/>
    </row>
    <row r="152" spans="3:39">
      <c r="C152" s="1" t="s">
        <v>330</v>
      </c>
      <c r="D152" s="1"/>
      <c r="E152" s="100" t="s">
        <v>307</v>
      </c>
      <c r="G152" s="97"/>
      <c r="H152" s="29">
        <f t="shared" ref="H152:AL152" si="273">H150*$D$147*H$7*H$5</f>
        <v>0</v>
      </c>
      <c r="I152" s="29">
        <f t="shared" si="273"/>
        <v>0</v>
      </c>
      <c r="J152" s="29">
        <f t="shared" si="273"/>
        <v>0</v>
      </c>
      <c r="K152" s="29">
        <f t="shared" si="273"/>
        <v>0</v>
      </c>
      <c r="L152" s="29">
        <f t="shared" si="273"/>
        <v>0</v>
      </c>
      <c r="M152" s="29">
        <f t="shared" si="273"/>
        <v>2438460</v>
      </c>
      <c r="N152" s="29">
        <f t="shared" si="273"/>
        <v>4876920</v>
      </c>
      <c r="O152" s="29">
        <f t="shared" si="273"/>
        <v>9989820</v>
      </c>
      <c r="P152" s="29">
        <f t="shared" si="273"/>
        <v>22496760</v>
      </c>
      <c r="Q152" s="29">
        <f t="shared" si="273"/>
        <v>41375160</v>
      </c>
      <c r="R152" s="29">
        <f t="shared" si="273"/>
        <v>66546360</v>
      </c>
      <c r="S152" s="29">
        <f t="shared" si="273"/>
        <v>107764200</v>
      </c>
      <c r="T152" s="29">
        <f t="shared" si="273"/>
        <v>176591700</v>
      </c>
      <c r="U152" s="29">
        <f t="shared" si="273"/>
        <v>272950200</v>
      </c>
      <c r="V152" s="29">
        <f t="shared" si="273"/>
        <v>397154340</v>
      </c>
      <c r="W152" s="29">
        <f t="shared" si="273"/>
        <v>546608340</v>
      </c>
      <c r="X152" s="29">
        <f t="shared" si="273"/>
        <v>724143960</v>
      </c>
      <c r="Y152" s="29">
        <f t="shared" si="273"/>
        <v>954696420</v>
      </c>
      <c r="Z152" s="29">
        <f t="shared" si="273"/>
        <v>1220173920</v>
      </c>
      <c r="AA152" s="29">
        <f t="shared" si="273"/>
        <v>1479594600</v>
      </c>
      <c r="AB152" s="29">
        <f t="shared" si="273"/>
        <v>1733194440</v>
      </c>
      <c r="AC152" s="29">
        <f t="shared" si="273"/>
        <v>1994581620</v>
      </c>
      <c r="AD152" s="29">
        <f t="shared" si="273"/>
        <v>2228437800</v>
      </c>
      <c r="AE152" s="29">
        <f t="shared" si="273"/>
        <v>2435785560</v>
      </c>
      <c r="AF152" s="29">
        <f t="shared" si="273"/>
        <v>2615995620</v>
      </c>
      <c r="AG152" s="29">
        <f t="shared" si="273"/>
        <v>2769225300</v>
      </c>
      <c r="AH152" s="29">
        <f t="shared" si="273"/>
        <v>2895002640</v>
      </c>
      <c r="AI152" s="29">
        <f t="shared" si="273"/>
        <v>2966111280</v>
      </c>
      <c r="AJ152" s="29">
        <f t="shared" si="273"/>
        <v>2995766100</v>
      </c>
      <c r="AK152" s="29">
        <f t="shared" si="273"/>
        <v>0</v>
      </c>
      <c r="AL152" s="29">
        <f t="shared" si="273"/>
        <v>0</v>
      </c>
      <c r="AM152" s="97"/>
    </row>
    <row r="153" spans="3:39">
      <c r="C153" s="1" t="s">
        <v>330</v>
      </c>
      <c r="D153" s="1"/>
      <c r="E153" s="100" t="s">
        <v>308</v>
      </c>
      <c r="G153" s="97"/>
      <c r="H153" s="29">
        <f>H152*H$6</f>
        <v>0</v>
      </c>
      <c r="I153" s="29">
        <f t="shared" ref="I153:N153" si="274">I152*I$6</f>
        <v>0</v>
      </c>
      <c r="J153" s="29">
        <f t="shared" si="274"/>
        <v>0</v>
      </c>
      <c r="K153" s="29">
        <f t="shared" si="274"/>
        <v>0</v>
      </c>
      <c r="L153" s="29">
        <f t="shared" si="274"/>
        <v>0</v>
      </c>
      <c r="M153" s="29">
        <f t="shared" si="274"/>
        <v>1514091.8094268269</v>
      </c>
      <c r="N153" s="29">
        <f t="shared" si="274"/>
        <v>2752894.198957867</v>
      </c>
      <c r="O153" s="29">
        <f t="shared" ref="O153" si="275">O152*O$6</f>
        <v>5126357.2326634759</v>
      </c>
      <c r="P153" s="29">
        <f t="shared" ref="P153" si="276">P152*P$6</f>
        <v>10494904.570807116</v>
      </c>
      <c r="Q153" s="29">
        <f t="shared" ref="Q153" si="277">Q152*Q$6</f>
        <v>17547106.815780494</v>
      </c>
      <c r="R153" s="29">
        <f t="shared" ref="R153" si="278">R152*R$6</f>
        <v>25656502.533961795</v>
      </c>
      <c r="S153" s="29">
        <f t="shared" ref="S153:T153" si="279">S152*S$6</f>
        <v>37770694.682492644</v>
      </c>
      <c r="T153" s="29">
        <f t="shared" si="279"/>
        <v>56267557.77186197</v>
      </c>
      <c r="U153" s="29">
        <f t="shared" ref="U153" si="280">U152*U$6</f>
        <v>79063950.382004887</v>
      </c>
      <c r="V153" s="29">
        <f t="shared" ref="V153" si="281">V152*V$6</f>
        <v>104583150.50530325</v>
      </c>
      <c r="W153" s="29">
        <f t="shared" ref="W153" si="282">W152*W$6</f>
        <v>130853690.71487644</v>
      </c>
      <c r="X153" s="29">
        <f t="shared" ref="X153" si="283">X152*X$6</f>
        <v>157594824.20245588</v>
      </c>
      <c r="Y153" s="29">
        <f t="shared" ref="Y153:Z153" si="284">Y152*Y$6</f>
        <v>188881597.11504424</v>
      </c>
      <c r="Z153" s="29">
        <f t="shared" si="284"/>
        <v>219459004.72998166</v>
      </c>
      <c r="AA153" s="29">
        <f t="shared" ref="AA153" si="285">AA152*AA$6</f>
        <v>241925540.28382447</v>
      </c>
      <c r="AB153" s="29">
        <f t="shared" ref="AB153" si="286">AB152*AB$6</f>
        <v>257628309.63287368</v>
      </c>
      <c r="AC153" s="29">
        <f t="shared" ref="AC153" si="287">AC152*AC$6</f>
        <v>269528953.07915771</v>
      </c>
      <c r="AD153" s="29">
        <f t="shared" ref="AD153" si="288">AD152*AD$6</f>
        <v>273754611.0893724</v>
      </c>
      <c r="AE153" s="29">
        <f t="shared" ref="AE153:AF153" si="289">AE152*AE$6</f>
        <v>272024044.12262952</v>
      </c>
      <c r="AF153" s="29">
        <f t="shared" si="289"/>
        <v>265590519.67220038</v>
      </c>
      <c r="AG153" s="29">
        <f t="shared" ref="AG153" si="290">AG152*AG$6</f>
        <v>255588413.24067965</v>
      </c>
      <c r="AH153" s="29">
        <f t="shared" ref="AH153" si="291">AH152*AH$6</f>
        <v>242906507.62185055</v>
      </c>
      <c r="AI153" s="29">
        <f t="shared" ref="AI153" si="292">AI152*AI$6</f>
        <v>226248100.24119759</v>
      </c>
      <c r="AJ153" s="29">
        <f t="shared" ref="AJ153" si="293">AJ152*AJ$6</f>
        <v>207736455.67581534</v>
      </c>
      <c r="AK153" s="29">
        <f t="shared" ref="AK153:AL153" si="294">AK152*AK$6</f>
        <v>0</v>
      </c>
      <c r="AL153" s="29">
        <f t="shared" si="294"/>
        <v>0</v>
      </c>
      <c r="AM153" s="97"/>
    </row>
    <row r="154" spans="3:39">
      <c r="E154" s="21"/>
      <c r="G154" s="97"/>
      <c r="AM154" s="97"/>
    </row>
    <row r="155" spans="3:39">
      <c r="C155" s="1" t="s">
        <v>314</v>
      </c>
      <c r="D155" s="1"/>
      <c r="E155" s="100" t="s">
        <v>307</v>
      </c>
      <c r="G155" s="97"/>
      <c r="H155" s="29">
        <f>$D$144*$D$145*$D$129*H$132*H$7*H$5</f>
        <v>1610052780</v>
      </c>
      <c r="I155" s="29">
        <f t="shared" ref="I155:AL155" si="295">$D$144*$D$145*$D$129*I$132*I$7*I$5</f>
        <v>1626252180</v>
      </c>
      <c r="J155" s="29">
        <f t="shared" si="295"/>
        <v>1642451580</v>
      </c>
      <c r="K155" s="29">
        <f t="shared" si="295"/>
        <v>1658930280</v>
      </c>
      <c r="L155" s="29">
        <f t="shared" si="295"/>
        <v>1675520700</v>
      </c>
      <c r="M155" s="29">
        <f t="shared" si="295"/>
        <v>1690547040</v>
      </c>
      <c r="N155" s="29">
        <f t="shared" si="295"/>
        <v>1705685100</v>
      </c>
      <c r="O155" s="29">
        <f t="shared" si="295"/>
        <v>1719203220</v>
      </c>
      <c r="P155" s="29">
        <f t="shared" si="295"/>
        <v>1727582220</v>
      </c>
      <c r="Q155" s="29">
        <f t="shared" si="295"/>
        <v>1731548280</v>
      </c>
      <c r="R155" s="29">
        <f t="shared" si="295"/>
        <v>1731268980</v>
      </c>
      <c r="S155" s="29">
        <f t="shared" si="295"/>
        <v>1719817680</v>
      </c>
      <c r="T155" s="29">
        <f t="shared" si="295"/>
        <v>1688871240</v>
      </c>
      <c r="U155" s="29">
        <f t="shared" si="295"/>
        <v>1638597240</v>
      </c>
      <c r="V155" s="29">
        <f t="shared" si="295"/>
        <v>1568772240</v>
      </c>
      <c r="W155" s="29">
        <f t="shared" si="295"/>
        <v>1481072040</v>
      </c>
      <c r="X155" s="29">
        <f t="shared" si="295"/>
        <v>1373709120</v>
      </c>
      <c r="Y155" s="29">
        <f t="shared" si="295"/>
        <v>1228808280</v>
      </c>
      <c r="Z155" s="29">
        <f t="shared" si="295"/>
        <v>1059440760</v>
      </c>
      <c r="AA155" s="29">
        <f t="shared" si="295"/>
        <v>894486180</v>
      </c>
      <c r="AB155" s="29">
        <f t="shared" si="295"/>
        <v>733776960</v>
      </c>
      <c r="AC155" s="29">
        <f t="shared" si="295"/>
        <v>567872760</v>
      </c>
      <c r="AD155" s="29">
        <f t="shared" si="295"/>
        <v>421631280</v>
      </c>
      <c r="AE155" s="29">
        <f t="shared" si="295"/>
        <v>294438060</v>
      </c>
      <c r="AF155" s="29">
        <f t="shared" si="295"/>
        <v>186684120</v>
      </c>
      <c r="AG155" s="29">
        <f t="shared" si="295"/>
        <v>98369460</v>
      </c>
      <c r="AH155" s="29">
        <f t="shared" si="295"/>
        <v>29605800</v>
      </c>
      <c r="AI155" s="29">
        <f t="shared" si="295"/>
        <v>0</v>
      </c>
      <c r="AJ155" s="29">
        <f t="shared" si="295"/>
        <v>0</v>
      </c>
      <c r="AK155" s="29">
        <f t="shared" si="295"/>
        <v>0</v>
      </c>
      <c r="AL155" s="29">
        <f t="shared" si="295"/>
        <v>0</v>
      </c>
      <c r="AM155" s="97"/>
    </row>
    <row r="156" spans="3:39">
      <c r="C156" s="1" t="s">
        <v>314</v>
      </c>
      <c r="D156" s="1"/>
      <c r="E156" s="100" t="s">
        <v>308</v>
      </c>
      <c r="G156" s="97"/>
      <c r="H156" s="29">
        <f>H155*H$6</f>
        <v>1610052780</v>
      </c>
      <c r="I156" s="29">
        <f t="shared" ref="I156:N156" si="296">I155*I$6</f>
        <v>1478411072.7272727</v>
      </c>
      <c r="J156" s="29">
        <f t="shared" si="296"/>
        <v>1357397999.9999998</v>
      </c>
      <c r="K156" s="29">
        <f t="shared" si="296"/>
        <v>1246378873.0277982</v>
      </c>
      <c r="L156" s="29">
        <f t="shared" si="296"/>
        <v>1144403182.8427017</v>
      </c>
      <c r="M156" s="29">
        <f t="shared" si="296"/>
        <v>1049696704.7705381</v>
      </c>
      <c r="N156" s="29">
        <f t="shared" si="296"/>
        <v>962814771.83116996</v>
      </c>
      <c r="O156" s="29">
        <f t="shared" ref="O156" si="297">O155*O$6</f>
        <v>882223089.23137128</v>
      </c>
      <c r="P156" s="29">
        <f t="shared" ref="P156" si="298">P155*P$6</f>
        <v>805929855.54911482</v>
      </c>
      <c r="Q156" s="29">
        <f t="shared" ref="Q156" si="299">Q155*Q$6</f>
        <v>734345501.64497221</v>
      </c>
      <c r="R156" s="29">
        <f t="shared" ref="R156" si="300">R155*R$6</f>
        <v>667479137.43650973</v>
      </c>
      <c r="S156" s="29">
        <f t="shared" ref="S156:T156" si="301">S155*S$6</f>
        <v>602785605.0602411</v>
      </c>
      <c r="T156" s="29">
        <f t="shared" si="301"/>
        <v>538126424.20870388</v>
      </c>
      <c r="U156" s="29">
        <f t="shared" ref="U156" si="302">U155*U$6</f>
        <v>474643253.16284853</v>
      </c>
      <c r="V156" s="29">
        <f t="shared" ref="V156" si="303">V155*V$6</f>
        <v>413106761.67975837</v>
      </c>
      <c r="W156" s="29">
        <f t="shared" ref="W156" si="304">W155*W$6</f>
        <v>354556870.91896755</v>
      </c>
      <c r="X156" s="29">
        <f t="shared" ref="X156" si="305">X155*X$6</f>
        <v>298959128.61264545</v>
      </c>
      <c r="Y156" s="29">
        <f t="shared" ref="Y156:Z156" si="306">Y155*Y$6</f>
        <v>243113167.2983444</v>
      </c>
      <c r="Z156" s="29">
        <f t="shared" si="306"/>
        <v>190549733.07409763</v>
      </c>
      <c r="AA156" s="29">
        <f t="shared" ref="AA156" si="307">AA155*AA$6</f>
        <v>146255638.11392274</v>
      </c>
      <c r="AB156" s="29">
        <f t="shared" ref="AB156" si="308">AB155*AB$6</f>
        <v>109071269.49492683</v>
      </c>
      <c r="AC156" s="29">
        <f t="shared" ref="AC156" si="309">AC155*AC$6</f>
        <v>76736970.274985194</v>
      </c>
      <c r="AD156" s="29">
        <f t="shared" ref="AD156" si="310">AD155*AD$6</f>
        <v>51795705.080713615</v>
      </c>
      <c r="AE156" s="29">
        <f t="shared" ref="AE156:AF156" si="311">AE155*AE$6</f>
        <v>32882300.125312116</v>
      </c>
      <c r="AF156" s="29">
        <f t="shared" si="311"/>
        <v>18953216.919127494</v>
      </c>
      <c r="AG156" s="29">
        <f t="shared" ref="AG156" si="312">AG155*AG$6</f>
        <v>9079107.5008387752</v>
      </c>
      <c r="AH156" s="29">
        <f t="shared" ref="AH156" si="313">AH155*AH$6</f>
        <v>2484088.057118657</v>
      </c>
      <c r="AI156" s="29">
        <f t="shared" ref="AI156" si="314">AI155*AI$6</f>
        <v>0</v>
      </c>
      <c r="AJ156" s="29">
        <f t="shared" ref="AJ156" si="315">AJ155*AJ$6</f>
        <v>0</v>
      </c>
      <c r="AK156" s="29">
        <f t="shared" ref="AK156:AL156" si="316">AK155*AK$6</f>
        <v>0</v>
      </c>
      <c r="AL156" s="29">
        <f t="shared" si="316"/>
        <v>0</v>
      </c>
      <c r="AM156" s="97"/>
    </row>
    <row r="157" spans="3:39">
      <c r="E157" s="21"/>
      <c r="G157" s="97"/>
      <c r="AM157" s="97"/>
    </row>
    <row r="158" spans="3:39">
      <c r="C158" s="1" t="s">
        <v>323</v>
      </c>
      <c r="E158" s="100" t="s">
        <v>307</v>
      </c>
      <c r="G158" s="97"/>
      <c r="H158" s="29">
        <f>H152+H155</f>
        <v>1610052780</v>
      </c>
      <c r="I158" s="29">
        <f t="shared" ref="I158:N158" si="317">I152+I155</f>
        <v>1626252180</v>
      </c>
      <c r="J158" s="29">
        <f t="shared" si="317"/>
        <v>1642451580</v>
      </c>
      <c r="K158" s="29">
        <f t="shared" si="317"/>
        <v>1658930280</v>
      </c>
      <c r="L158" s="29">
        <f t="shared" si="317"/>
        <v>1675520700</v>
      </c>
      <c r="M158" s="29">
        <f t="shared" si="317"/>
        <v>1692985500</v>
      </c>
      <c r="N158" s="29">
        <f t="shared" si="317"/>
        <v>1710562020</v>
      </c>
      <c r="O158" s="29">
        <f t="shared" ref="O158:AL158" si="318">O152+O155</f>
        <v>1729193040</v>
      </c>
      <c r="P158" s="29">
        <f t="shared" si="318"/>
        <v>1750078980</v>
      </c>
      <c r="Q158" s="29">
        <f t="shared" si="318"/>
        <v>1772923440</v>
      </c>
      <c r="R158" s="29">
        <f t="shared" si="318"/>
        <v>1797815340</v>
      </c>
      <c r="S158" s="29">
        <f t="shared" si="318"/>
        <v>1827581880</v>
      </c>
      <c r="T158" s="29">
        <f t="shared" si="318"/>
        <v>1865462940</v>
      </c>
      <c r="U158" s="29">
        <f t="shared" si="318"/>
        <v>1911547440</v>
      </c>
      <c r="V158" s="29">
        <f t="shared" si="318"/>
        <v>1965926580</v>
      </c>
      <c r="W158" s="29">
        <f t="shared" si="318"/>
        <v>2027680380</v>
      </c>
      <c r="X158" s="29">
        <f t="shared" si="318"/>
        <v>2097853080</v>
      </c>
      <c r="Y158" s="29">
        <f t="shared" si="318"/>
        <v>2183504700</v>
      </c>
      <c r="Z158" s="29">
        <f t="shared" si="318"/>
        <v>2279614680</v>
      </c>
      <c r="AA158" s="29">
        <f t="shared" si="318"/>
        <v>2374080780</v>
      </c>
      <c r="AB158" s="29">
        <f t="shared" si="318"/>
        <v>2466971400</v>
      </c>
      <c r="AC158" s="29">
        <f t="shared" si="318"/>
        <v>2562454380</v>
      </c>
      <c r="AD158" s="29">
        <f t="shared" si="318"/>
        <v>2650069080</v>
      </c>
      <c r="AE158" s="29">
        <f t="shared" si="318"/>
        <v>2730223620</v>
      </c>
      <c r="AF158" s="29">
        <f t="shared" si="318"/>
        <v>2802679740</v>
      </c>
      <c r="AG158" s="29">
        <f t="shared" si="318"/>
        <v>2867594760</v>
      </c>
      <c r="AH158" s="29">
        <f t="shared" si="318"/>
        <v>2924608440</v>
      </c>
      <c r="AI158" s="29">
        <f t="shared" si="318"/>
        <v>2966111280</v>
      </c>
      <c r="AJ158" s="29">
        <f t="shared" si="318"/>
        <v>2995766100</v>
      </c>
      <c r="AK158" s="29">
        <f t="shared" si="318"/>
        <v>0</v>
      </c>
      <c r="AL158" s="29">
        <f t="shared" si="318"/>
        <v>0</v>
      </c>
      <c r="AM158" s="97"/>
    </row>
    <row r="159" spans="3:39">
      <c r="C159" s="1" t="s">
        <v>323</v>
      </c>
      <c r="E159" s="100" t="s">
        <v>308</v>
      </c>
      <c r="G159" s="97"/>
      <c r="H159" s="29">
        <f>H153+H156</f>
        <v>1610052780</v>
      </c>
      <c r="I159" s="29">
        <f t="shared" ref="I159:N159" si="319">I153+I156</f>
        <v>1478411072.7272727</v>
      </c>
      <c r="J159" s="29">
        <f t="shared" si="319"/>
        <v>1357397999.9999998</v>
      </c>
      <c r="K159" s="29">
        <f t="shared" si="319"/>
        <v>1246378873.0277982</v>
      </c>
      <c r="L159" s="29">
        <f t="shared" si="319"/>
        <v>1144403182.8427017</v>
      </c>
      <c r="M159" s="29">
        <f t="shared" si="319"/>
        <v>1051210796.5799649</v>
      </c>
      <c r="N159" s="29">
        <f t="shared" si="319"/>
        <v>965567666.03012788</v>
      </c>
      <c r="O159" s="29">
        <f t="shared" ref="O159:AL159" si="320">O153+O156</f>
        <v>887349446.4640348</v>
      </c>
      <c r="P159" s="29">
        <f t="shared" si="320"/>
        <v>816424760.11992192</v>
      </c>
      <c r="Q159" s="29">
        <f t="shared" si="320"/>
        <v>751892608.46075273</v>
      </c>
      <c r="R159" s="29">
        <f t="shared" si="320"/>
        <v>693135639.9704715</v>
      </c>
      <c r="S159" s="29">
        <f t="shared" si="320"/>
        <v>640556299.74273372</v>
      </c>
      <c r="T159" s="29">
        <f t="shared" si="320"/>
        <v>594393981.98056579</v>
      </c>
      <c r="U159" s="29">
        <f t="shared" si="320"/>
        <v>553707203.54485345</v>
      </c>
      <c r="V159" s="29">
        <f t="shared" si="320"/>
        <v>517689912.18506163</v>
      </c>
      <c r="W159" s="29">
        <f t="shared" si="320"/>
        <v>485410561.63384402</v>
      </c>
      <c r="X159" s="29">
        <f t="shared" si="320"/>
        <v>456553952.81510133</v>
      </c>
      <c r="Y159" s="29">
        <f t="shared" si="320"/>
        <v>431994764.41338861</v>
      </c>
      <c r="Z159" s="29">
        <f t="shared" si="320"/>
        <v>410008737.80407929</v>
      </c>
      <c r="AA159" s="29">
        <f t="shared" si="320"/>
        <v>388181178.39774722</v>
      </c>
      <c r="AB159" s="29">
        <f t="shared" si="320"/>
        <v>366699579.12780052</v>
      </c>
      <c r="AC159" s="29">
        <f t="shared" si="320"/>
        <v>346265923.3541429</v>
      </c>
      <c r="AD159" s="29">
        <f t="shared" si="320"/>
        <v>325550316.17008603</v>
      </c>
      <c r="AE159" s="29">
        <f t="shared" si="320"/>
        <v>304906344.24794161</v>
      </c>
      <c r="AF159" s="29">
        <f t="shared" si="320"/>
        <v>284543736.59132791</v>
      </c>
      <c r="AG159" s="29">
        <f t="shared" si="320"/>
        <v>264667520.74151844</v>
      </c>
      <c r="AH159" s="29">
        <f t="shared" si="320"/>
        <v>245390595.6789692</v>
      </c>
      <c r="AI159" s="29">
        <f t="shared" si="320"/>
        <v>226248100.24119759</v>
      </c>
      <c r="AJ159" s="29">
        <f t="shared" si="320"/>
        <v>207736455.67581534</v>
      </c>
      <c r="AK159" s="29">
        <f t="shared" si="320"/>
        <v>0</v>
      </c>
      <c r="AL159" s="29">
        <f t="shared" si="320"/>
        <v>0</v>
      </c>
      <c r="AM159" s="97"/>
    </row>
    <row r="160" spans="3:39">
      <c r="C160" s="1"/>
      <c r="E160" s="100"/>
      <c r="G160" s="97"/>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97"/>
    </row>
    <row r="161" spans="1:40">
      <c r="B161" s="7" t="s">
        <v>339</v>
      </c>
      <c r="C161" s="1"/>
      <c r="E161" s="100"/>
      <c r="G161" s="97"/>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97"/>
    </row>
    <row r="162" spans="1:40">
      <c r="B162" s="7"/>
      <c r="C162" s="1" t="str">
        <f>'Input C'!$C$22</f>
        <v>Diesel GHG emissions</v>
      </c>
      <c r="D162" s="4">
        <f>'Input C'!$D$22</f>
        <v>2.6</v>
      </c>
      <c r="E162" s="100" t="str">
        <f>'Input C'!$E$22</f>
        <v>kg CO2e/L</v>
      </c>
      <c r="G162" s="97"/>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97"/>
    </row>
    <row r="163" spans="1:40">
      <c r="B163" s="7"/>
      <c r="C163" s="1"/>
      <c r="D163" s="4"/>
      <c r="E163" s="100"/>
      <c r="G163" s="97"/>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97"/>
    </row>
    <row r="164" spans="1:40">
      <c r="B164" s="7"/>
      <c r="C164" s="1" t="s">
        <v>341</v>
      </c>
      <c r="D164" s="4"/>
      <c r="E164" s="100" t="s">
        <v>342</v>
      </c>
      <c r="G164" s="97"/>
      <c r="H164" s="29">
        <f t="shared" ref="H164:AL164" si="321">$D$145*$D$129*H$132*H$5</f>
        <v>821455500</v>
      </c>
      <c r="I164" s="29">
        <f t="shared" si="321"/>
        <v>829720500</v>
      </c>
      <c r="J164" s="29">
        <f t="shared" si="321"/>
        <v>837985500</v>
      </c>
      <c r="K164" s="29">
        <f t="shared" si="321"/>
        <v>846393000</v>
      </c>
      <c r="L164" s="29">
        <f t="shared" si="321"/>
        <v>854857500</v>
      </c>
      <c r="M164" s="29">
        <f t="shared" si="321"/>
        <v>862524000</v>
      </c>
      <c r="N164" s="29">
        <f t="shared" si="321"/>
        <v>870247500</v>
      </c>
      <c r="O164" s="29">
        <f t="shared" si="321"/>
        <v>877144500</v>
      </c>
      <c r="P164" s="29">
        <f t="shared" si="321"/>
        <v>881419500</v>
      </c>
      <c r="Q164" s="29">
        <f t="shared" si="321"/>
        <v>883443000</v>
      </c>
      <c r="R164" s="29">
        <f t="shared" si="321"/>
        <v>883300500</v>
      </c>
      <c r="S164" s="29">
        <f t="shared" si="321"/>
        <v>877458000</v>
      </c>
      <c r="T164" s="29">
        <f t="shared" si="321"/>
        <v>861669000</v>
      </c>
      <c r="U164" s="29">
        <f t="shared" si="321"/>
        <v>836019000</v>
      </c>
      <c r="V164" s="29">
        <f t="shared" si="321"/>
        <v>800394000</v>
      </c>
      <c r="W164" s="29">
        <f t="shared" si="321"/>
        <v>755649000</v>
      </c>
      <c r="X164" s="29">
        <f t="shared" si="321"/>
        <v>700872000</v>
      </c>
      <c r="Y164" s="29">
        <f t="shared" si="321"/>
        <v>626943000</v>
      </c>
      <c r="Z164" s="29">
        <f t="shared" si="321"/>
        <v>540531000</v>
      </c>
      <c r="AA164" s="29">
        <f t="shared" si="321"/>
        <v>456370500</v>
      </c>
      <c r="AB164" s="29">
        <f t="shared" si="321"/>
        <v>374376000</v>
      </c>
      <c r="AC164" s="29">
        <f t="shared" si="321"/>
        <v>289731000</v>
      </c>
      <c r="AD164" s="29">
        <f t="shared" si="321"/>
        <v>215118000</v>
      </c>
      <c r="AE164" s="29">
        <f t="shared" si="321"/>
        <v>150223500</v>
      </c>
      <c r="AF164" s="29">
        <f t="shared" si="321"/>
        <v>95247000</v>
      </c>
      <c r="AG164" s="29">
        <f t="shared" si="321"/>
        <v>50188500</v>
      </c>
      <c r="AH164" s="29">
        <f t="shared" si="321"/>
        <v>15105000</v>
      </c>
      <c r="AI164" s="29">
        <f t="shared" si="321"/>
        <v>0</v>
      </c>
      <c r="AJ164" s="29">
        <f t="shared" si="321"/>
        <v>0</v>
      </c>
      <c r="AK164" s="29">
        <f t="shared" si="321"/>
        <v>0</v>
      </c>
      <c r="AL164" s="29">
        <f t="shared" si="321"/>
        <v>0</v>
      </c>
      <c r="AM164" s="97"/>
    </row>
    <row r="165" spans="1:40">
      <c r="C165" s="1" t="s">
        <v>339</v>
      </c>
      <c r="E165" s="100" t="s">
        <v>340</v>
      </c>
      <c r="G165" s="97"/>
      <c r="H165" s="29">
        <f t="shared" ref="H165:AL165" si="322">H164*$D$162/1000</f>
        <v>2135784.2999999998</v>
      </c>
      <c r="I165" s="29">
        <f t="shared" si="322"/>
        <v>2157273.2999999998</v>
      </c>
      <c r="J165" s="29">
        <f t="shared" si="322"/>
        <v>2178762.2999999998</v>
      </c>
      <c r="K165" s="29">
        <f t="shared" si="322"/>
        <v>2200621.7999999998</v>
      </c>
      <c r="L165" s="29">
        <f t="shared" si="322"/>
        <v>2222629.5</v>
      </c>
      <c r="M165" s="29">
        <f t="shared" si="322"/>
        <v>2242562.4</v>
      </c>
      <c r="N165" s="29">
        <f t="shared" si="322"/>
        <v>2262643.5</v>
      </c>
      <c r="O165" s="29">
        <f t="shared" si="322"/>
        <v>2280575.7000000002</v>
      </c>
      <c r="P165" s="29">
        <f t="shared" si="322"/>
        <v>2291690.7000000002</v>
      </c>
      <c r="Q165" s="29">
        <f t="shared" si="322"/>
        <v>2296951.7999999998</v>
      </c>
      <c r="R165" s="29">
        <f t="shared" si="322"/>
        <v>2296581.2999999998</v>
      </c>
      <c r="S165" s="29">
        <f t="shared" si="322"/>
        <v>2281390.7999999998</v>
      </c>
      <c r="T165" s="29">
        <f t="shared" si="322"/>
        <v>2240339.4</v>
      </c>
      <c r="U165" s="29">
        <f t="shared" si="322"/>
        <v>2173649.4</v>
      </c>
      <c r="V165" s="29">
        <f t="shared" si="322"/>
        <v>2081024.4</v>
      </c>
      <c r="W165" s="29">
        <f t="shared" si="322"/>
        <v>1964687.4</v>
      </c>
      <c r="X165" s="29">
        <f t="shared" si="322"/>
        <v>1822267.2</v>
      </c>
      <c r="Y165" s="29">
        <f t="shared" si="322"/>
        <v>1630051.8</v>
      </c>
      <c r="Z165" s="29">
        <f t="shared" si="322"/>
        <v>1405380.6</v>
      </c>
      <c r="AA165" s="29">
        <f t="shared" si="322"/>
        <v>1186563.3</v>
      </c>
      <c r="AB165" s="29">
        <f t="shared" si="322"/>
        <v>973377.6</v>
      </c>
      <c r="AC165" s="29">
        <f t="shared" si="322"/>
        <v>753300.6</v>
      </c>
      <c r="AD165" s="29">
        <f t="shared" si="322"/>
        <v>559306.80000000005</v>
      </c>
      <c r="AE165" s="29">
        <f t="shared" si="322"/>
        <v>390581.1</v>
      </c>
      <c r="AF165" s="29">
        <f t="shared" si="322"/>
        <v>247642.2</v>
      </c>
      <c r="AG165" s="29">
        <f t="shared" si="322"/>
        <v>130490.1</v>
      </c>
      <c r="AH165" s="29">
        <f t="shared" si="322"/>
        <v>39273</v>
      </c>
      <c r="AI165" s="29">
        <f t="shared" si="322"/>
        <v>0</v>
      </c>
      <c r="AJ165" s="29">
        <f t="shared" si="322"/>
        <v>0</v>
      </c>
      <c r="AK165" s="29">
        <f t="shared" si="322"/>
        <v>0</v>
      </c>
      <c r="AL165" s="29">
        <f t="shared" si="322"/>
        <v>0</v>
      </c>
      <c r="AM165" s="97"/>
    </row>
    <row r="166" spans="1:40">
      <c r="C166" s="1"/>
      <c r="E166" s="100"/>
      <c r="G166" s="97"/>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97"/>
    </row>
    <row r="167" spans="1:40">
      <c r="C167" s="1" t="s">
        <v>380</v>
      </c>
      <c r="E167" s="100" t="s">
        <v>307</v>
      </c>
      <c r="F167" s="29"/>
      <c r="G167" s="97"/>
      <c r="H167" s="29">
        <f>H165*H$8*H$7</f>
        <v>106789214.99999999</v>
      </c>
      <c r="I167" s="29">
        <f t="shared" ref="I167:AL167" si="323">I165*I$8*I$7</f>
        <v>140222764.5</v>
      </c>
      <c r="J167" s="29">
        <f t="shared" si="323"/>
        <v>174300984</v>
      </c>
      <c r="K167" s="29">
        <f t="shared" si="323"/>
        <v>209059070.99999997</v>
      </c>
      <c r="L167" s="29">
        <f t="shared" si="323"/>
        <v>244489245</v>
      </c>
      <c r="M167" s="29">
        <f t="shared" si="323"/>
        <v>280320300</v>
      </c>
      <c r="N167" s="29">
        <f t="shared" si="323"/>
        <v>316770090</v>
      </c>
      <c r="O167" s="29">
        <f t="shared" si="323"/>
        <v>353489233.5</v>
      </c>
      <c r="P167" s="29">
        <f t="shared" si="323"/>
        <v>389587419.00000006</v>
      </c>
      <c r="Q167" s="29">
        <f t="shared" si="323"/>
        <v>390481805.99999994</v>
      </c>
      <c r="R167" s="29">
        <f t="shared" si="323"/>
        <v>390418820.99999994</v>
      </c>
      <c r="S167" s="29">
        <f t="shared" si="323"/>
        <v>387836435.99999994</v>
      </c>
      <c r="T167" s="29">
        <f t="shared" si="323"/>
        <v>380857698</v>
      </c>
      <c r="U167" s="29">
        <f t="shared" si="323"/>
        <v>369520398</v>
      </c>
      <c r="V167" s="29">
        <f t="shared" si="323"/>
        <v>353774148</v>
      </c>
      <c r="W167" s="29">
        <f t="shared" si="323"/>
        <v>333996858</v>
      </c>
      <c r="X167" s="29">
        <f t="shared" si="323"/>
        <v>309785424</v>
      </c>
      <c r="Y167" s="29">
        <f t="shared" si="323"/>
        <v>277108806</v>
      </c>
      <c r="Z167" s="29">
        <f t="shared" si="323"/>
        <v>238914702.00000003</v>
      </c>
      <c r="AA167" s="29">
        <f t="shared" si="323"/>
        <v>201715761</v>
      </c>
      <c r="AB167" s="29">
        <f t="shared" si="323"/>
        <v>165474192</v>
      </c>
      <c r="AC167" s="29">
        <f t="shared" si="323"/>
        <v>128061102</v>
      </c>
      <c r="AD167" s="29">
        <f t="shared" si="323"/>
        <v>95082156.000000015</v>
      </c>
      <c r="AE167" s="29">
        <f t="shared" si="323"/>
        <v>66398786.999999993</v>
      </c>
      <c r="AF167" s="29">
        <f t="shared" si="323"/>
        <v>42099174</v>
      </c>
      <c r="AG167" s="29">
        <f t="shared" si="323"/>
        <v>22183317</v>
      </c>
      <c r="AH167" s="29">
        <f t="shared" si="323"/>
        <v>6676410</v>
      </c>
      <c r="AI167" s="29">
        <f t="shared" si="323"/>
        <v>0</v>
      </c>
      <c r="AJ167" s="29">
        <f t="shared" si="323"/>
        <v>0</v>
      </c>
      <c r="AK167" s="29">
        <f t="shared" si="323"/>
        <v>0</v>
      </c>
      <c r="AL167" s="29">
        <f t="shared" si="323"/>
        <v>0</v>
      </c>
      <c r="AM167" s="97"/>
    </row>
    <row r="168" spans="1:40">
      <c r="C168" s="1" t="s">
        <v>380</v>
      </c>
      <c r="E168" s="100" t="s">
        <v>308</v>
      </c>
      <c r="F168" s="29">
        <f>SUM(H168:AL168)</f>
        <v>2538021056.174088</v>
      </c>
      <c r="G168" s="97"/>
      <c r="H168" s="29">
        <f>H167*H$6</f>
        <v>106789214.99999999</v>
      </c>
      <c r="I168" s="29">
        <f t="shared" ref="I168:AL168" si="324">I167*I$6</f>
        <v>127475240.45454545</v>
      </c>
      <c r="J168" s="29">
        <f t="shared" si="324"/>
        <v>144050399.99999997</v>
      </c>
      <c r="K168" s="29">
        <f t="shared" si="324"/>
        <v>157069174.30503374</v>
      </c>
      <c r="L168" s="29">
        <f t="shared" si="324"/>
        <v>166989444.02704728</v>
      </c>
      <c r="M168" s="29">
        <f t="shared" si="324"/>
        <v>174056851.55633923</v>
      </c>
      <c r="N168" s="29">
        <f t="shared" si="324"/>
        <v>178808457.62578872</v>
      </c>
      <c r="O168" s="29">
        <f t="shared" si="324"/>
        <v>181395869.87767479</v>
      </c>
      <c r="P168" s="29">
        <f t="shared" si="324"/>
        <v>181745406.20036164</v>
      </c>
      <c r="Q168" s="29">
        <f t="shared" si="324"/>
        <v>165602403.94238657</v>
      </c>
      <c r="R168" s="29">
        <f t="shared" si="324"/>
        <v>150523356.50353941</v>
      </c>
      <c r="S168" s="29">
        <f t="shared" si="324"/>
        <v>135934304.81460539</v>
      </c>
      <c r="T168" s="29">
        <f t="shared" si="324"/>
        <v>121352999.74502403</v>
      </c>
      <c r="U168" s="29">
        <f t="shared" si="324"/>
        <v>107036896.88672401</v>
      </c>
      <c r="V168" s="29">
        <f t="shared" si="324"/>
        <v>93159790.133904696</v>
      </c>
      <c r="W168" s="29">
        <f t="shared" si="324"/>
        <v>79956192.319481447</v>
      </c>
      <c r="X168" s="29">
        <f t="shared" si="324"/>
        <v>67418334.105504736</v>
      </c>
      <c r="Y168" s="29">
        <f t="shared" si="324"/>
        <v>54824499.972381748</v>
      </c>
      <c r="Z168" s="29">
        <f t="shared" si="324"/>
        <v>42970909.193240389</v>
      </c>
      <c r="AA168" s="29">
        <f t="shared" si="324"/>
        <v>32982138.79916013</v>
      </c>
      <c r="AB168" s="29">
        <f t="shared" si="324"/>
        <v>24596684.243243702</v>
      </c>
      <c r="AC168" s="29">
        <f t="shared" si="324"/>
        <v>17304969.827318087</v>
      </c>
      <c r="AD168" s="29">
        <f t="shared" si="324"/>
        <v>11680460.023303786</v>
      </c>
      <c r="AE168" s="29">
        <f t="shared" si="324"/>
        <v>7415294.2119326293</v>
      </c>
      <c r="AF168" s="29">
        <f t="shared" si="324"/>
        <v>4274143.8154358938</v>
      </c>
      <c r="AG168" s="29">
        <f t="shared" si="324"/>
        <v>2047431.385393234</v>
      </c>
      <c r="AH168" s="29">
        <f t="shared" si="324"/>
        <v>560187.20471757476</v>
      </c>
      <c r="AI168" s="29">
        <f t="shared" si="324"/>
        <v>0</v>
      </c>
      <c r="AJ168" s="29">
        <f t="shared" si="324"/>
        <v>0</v>
      </c>
      <c r="AK168" s="29">
        <f t="shared" si="324"/>
        <v>0</v>
      </c>
      <c r="AL168" s="29">
        <f t="shared" si="324"/>
        <v>0</v>
      </c>
      <c r="AM168" s="97"/>
    </row>
    <row r="169" spans="1:40">
      <c r="E169" s="21"/>
      <c r="G169" s="97"/>
      <c r="AM169" s="97"/>
    </row>
    <row r="170" spans="1:40">
      <c r="A170" s="97"/>
      <c r="B170" s="99" t="s">
        <v>331</v>
      </c>
      <c r="C170" s="97"/>
      <c r="D170" s="97"/>
      <c r="E170" s="98"/>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row>
    <row r="171" spans="1:40">
      <c r="E171" s="21"/>
      <c r="G171" s="97"/>
      <c r="AM171" s="97"/>
    </row>
    <row r="172" spans="1:40">
      <c r="B172" s="7" t="s">
        <v>306</v>
      </c>
      <c r="E172" s="21"/>
      <c r="G172" s="97"/>
      <c r="AM172" s="97"/>
    </row>
    <row r="173" spans="1:40">
      <c r="C173" s="1" t="str">
        <f>'Input C'!$C$76</f>
        <v>Diesel Purchase Price (Day Cab)</v>
      </c>
      <c r="D173" s="29">
        <f>'Input C'!$D$76</f>
        <v>165000</v>
      </c>
      <c r="E173" s="100" t="str">
        <f>'Input C'!$E$76</f>
        <v>CAD$</v>
      </c>
      <c r="G173" s="97"/>
      <c r="AM173" s="97"/>
    </row>
    <row r="174" spans="1:40">
      <c r="C174" s="1" t="str">
        <f>'Input C'!C104</f>
        <v>Purchase Price (Electric - ERS-OCT)</v>
      </c>
      <c r="D174" s="29">
        <f>'Input C'!D104</f>
        <v>220000</v>
      </c>
      <c r="E174" s="100" t="str">
        <f>'Input C'!E104</f>
        <v>CAD$</v>
      </c>
      <c r="G174" s="97"/>
      <c r="AM174" s="97"/>
    </row>
    <row r="175" spans="1:40">
      <c r="E175" s="21"/>
      <c r="G175" s="97"/>
      <c r="AM175" s="97"/>
    </row>
    <row r="176" spans="1:40">
      <c r="C176" s="1" t="str">
        <f>'CAT Fleet Plan'!D163</f>
        <v>CAT Truck Purchases</v>
      </c>
      <c r="D176" s="1"/>
      <c r="E176" s="100" t="str">
        <f>'CAT Fleet Plan'!F163</f>
        <v>count</v>
      </c>
      <c r="G176" s="97"/>
      <c r="H176" s="29">
        <f>'CAT Fleet Plan'!I163</f>
        <v>0</v>
      </c>
      <c r="I176" s="29">
        <f>'CAT Fleet Plan'!J163</f>
        <v>0</v>
      </c>
      <c r="J176" s="29">
        <f>'CAT Fleet Plan'!K163</f>
        <v>0</v>
      </c>
      <c r="K176" s="29">
        <f>'CAT Fleet Plan'!L163</f>
        <v>0</v>
      </c>
      <c r="L176" s="29">
        <f>'CAT Fleet Plan'!M163</f>
        <v>0</v>
      </c>
      <c r="M176" s="29">
        <f>'CAT Fleet Plan'!N163</f>
        <v>31</v>
      </c>
      <c r="N176" s="29">
        <f>'CAT Fleet Plan'!O163</f>
        <v>31</v>
      </c>
      <c r="O176" s="29">
        <f>'CAT Fleet Plan'!P163</f>
        <v>65</v>
      </c>
      <c r="P176" s="29">
        <f>'CAT Fleet Plan'!Q163</f>
        <v>159</v>
      </c>
      <c r="Q176" s="29">
        <f>'CAT Fleet Plan'!R163</f>
        <v>240</v>
      </c>
      <c r="R176" s="29">
        <f>'CAT Fleet Plan'!S163</f>
        <v>320</v>
      </c>
      <c r="S176" s="29">
        <f>'CAT Fleet Plan'!T163</f>
        <v>524</v>
      </c>
      <c r="T176" s="29">
        <f>'CAT Fleet Plan'!U163</f>
        <v>875</v>
      </c>
      <c r="U176" s="29">
        <f>'CAT Fleet Plan'!V163</f>
        <v>1225</v>
      </c>
      <c r="V176" s="29">
        <f>'CAT Fleet Plan'!W163</f>
        <v>1579</v>
      </c>
      <c r="W176" s="29">
        <f>'CAT Fleet Plan'!X163</f>
        <v>1931</v>
      </c>
      <c r="X176" s="29">
        <f>'CAT Fleet Plan'!Y163</f>
        <v>2288</v>
      </c>
      <c r="Y176" s="29">
        <f>'CAT Fleet Plan'!Z163</f>
        <v>2996</v>
      </c>
      <c r="Z176" s="29">
        <f>'CAT Fleet Plan'!AA163</f>
        <v>3534</v>
      </c>
      <c r="AA176" s="29">
        <f>'CAT Fleet Plan'!AB163</f>
        <v>3538</v>
      </c>
      <c r="AB176" s="29">
        <f>'CAT Fleet Plan'!AC163</f>
        <v>3544</v>
      </c>
      <c r="AC176" s="29">
        <f>'CAT Fleet Plan'!AD163</f>
        <v>3847</v>
      </c>
      <c r="AD176" s="29">
        <f>'CAT Fleet Plan'!AE163</f>
        <v>3848</v>
      </c>
      <c r="AE176" s="29">
        <f>'CAT Fleet Plan'!AF163</f>
        <v>3861</v>
      </c>
      <c r="AF176" s="29">
        <f>'CAT Fleet Plan'!AG163</f>
        <v>3870</v>
      </c>
      <c r="AG176" s="29">
        <f>'CAT Fleet Plan'!AH163</f>
        <v>3879</v>
      </c>
      <c r="AH176" s="29">
        <f>'CAT Fleet Plan'!AI163</f>
        <v>3887</v>
      </c>
      <c r="AI176" s="29">
        <f>'CAT Fleet Plan'!AJ163</f>
        <v>3900</v>
      </c>
      <c r="AJ176" s="29">
        <f>'CAT Fleet Plan'!AK163</f>
        <v>3911</v>
      </c>
      <c r="AK176" s="29">
        <f>'CAT Fleet Plan'!AL163</f>
        <v>3919</v>
      </c>
      <c r="AL176" s="29">
        <f>'CAT Fleet Plan'!AM163</f>
        <v>3929</v>
      </c>
      <c r="AM176" s="97"/>
    </row>
    <row r="177" spans="2:39">
      <c r="C177" s="1" t="s">
        <v>172</v>
      </c>
      <c r="E177" s="100" t="s">
        <v>169</v>
      </c>
      <c r="G177" s="97"/>
      <c r="H177" s="29">
        <f>H$16-H176</f>
        <v>2882</v>
      </c>
      <c r="I177" s="29">
        <f t="shared" ref="I177:AL177" si="325">I$16-I176</f>
        <v>3175</v>
      </c>
      <c r="J177" s="29">
        <f t="shared" si="325"/>
        <v>3172</v>
      </c>
      <c r="K177" s="29">
        <f t="shared" si="325"/>
        <v>3177</v>
      </c>
      <c r="L177" s="29">
        <f t="shared" si="325"/>
        <v>3179</v>
      </c>
      <c r="M177" s="29">
        <f t="shared" si="325"/>
        <v>3151</v>
      </c>
      <c r="N177" s="29">
        <f t="shared" si="325"/>
        <v>3153</v>
      </c>
      <c r="O177" s="29">
        <f t="shared" si="325"/>
        <v>3124</v>
      </c>
      <c r="P177" s="29">
        <f t="shared" si="325"/>
        <v>3032</v>
      </c>
      <c r="Q177" s="29">
        <f t="shared" si="325"/>
        <v>2953</v>
      </c>
      <c r="R177" s="29">
        <f t="shared" si="325"/>
        <v>2877</v>
      </c>
      <c r="S177" s="29">
        <f t="shared" si="325"/>
        <v>2970</v>
      </c>
      <c r="T177" s="29">
        <f t="shared" si="325"/>
        <v>2618</v>
      </c>
      <c r="U177" s="29">
        <f t="shared" si="325"/>
        <v>2277</v>
      </c>
      <c r="V177" s="29">
        <f t="shared" si="325"/>
        <v>1929</v>
      </c>
      <c r="W177" s="29">
        <f t="shared" si="325"/>
        <v>1581</v>
      </c>
      <c r="X177" s="29">
        <f t="shared" si="325"/>
        <v>1231</v>
      </c>
      <c r="Y177" s="29">
        <f t="shared" si="325"/>
        <v>530</v>
      </c>
      <c r="Z177" s="29">
        <f t="shared" si="325"/>
        <v>0</v>
      </c>
      <c r="AA177" s="29">
        <f t="shared" si="325"/>
        <v>0</v>
      </c>
      <c r="AB177" s="29">
        <f t="shared" si="325"/>
        <v>0</v>
      </c>
      <c r="AC177" s="29">
        <f t="shared" si="325"/>
        <v>0</v>
      </c>
      <c r="AD177" s="29">
        <f t="shared" si="325"/>
        <v>0</v>
      </c>
      <c r="AE177" s="29">
        <f t="shared" si="325"/>
        <v>0</v>
      </c>
      <c r="AF177" s="29">
        <f t="shared" si="325"/>
        <v>0</v>
      </c>
      <c r="AG177" s="29">
        <f t="shared" si="325"/>
        <v>0</v>
      </c>
      <c r="AH177" s="29">
        <f t="shared" si="325"/>
        <v>0</v>
      </c>
      <c r="AI177" s="29">
        <f t="shared" si="325"/>
        <v>0</v>
      </c>
      <c r="AJ177" s="29">
        <f t="shared" si="325"/>
        <v>0</v>
      </c>
      <c r="AK177" s="29">
        <f t="shared" si="325"/>
        <v>0</v>
      </c>
      <c r="AL177" s="29">
        <f t="shared" si="325"/>
        <v>0</v>
      </c>
      <c r="AM177" s="97"/>
    </row>
    <row r="178" spans="2:39">
      <c r="E178" s="21"/>
      <c r="G178" s="97"/>
      <c r="AM178" s="97"/>
    </row>
    <row r="179" spans="2:39">
      <c r="C179" s="1" t="s">
        <v>332</v>
      </c>
      <c r="D179" s="1"/>
      <c r="E179" s="100" t="s">
        <v>307</v>
      </c>
      <c r="G179" s="97"/>
      <c r="H179" s="50">
        <f t="shared" ref="H179:AL179" si="326">$D$174*H176*H$7*H$5</f>
        <v>0</v>
      </c>
      <c r="I179" s="50">
        <f t="shared" si="326"/>
        <v>0</v>
      </c>
      <c r="J179" s="50">
        <f t="shared" si="326"/>
        <v>0</v>
      </c>
      <c r="K179" s="50">
        <f t="shared" si="326"/>
        <v>0</v>
      </c>
      <c r="L179" s="50">
        <f t="shared" si="326"/>
        <v>0</v>
      </c>
      <c r="M179" s="50">
        <f t="shared" si="326"/>
        <v>6820000</v>
      </c>
      <c r="N179" s="50">
        <f t="shared" si="326"/>
        <v>6820000</v>
      </c>
      <c r="O179" s="50">
        <f t="shared" si="326"/>
        <v>14300000</v>
      </c>
      <c r="P179" s="50">
        <f t="shared" si="326"/>
        <v>34980000</v>
      </c>
      <c r="Q179" s="50">
        <f t="shared" si="326"/>
        <v>52800000</v>
      </c>
      <c r="R179" s="50">
        <f t="shared" si="326"/>
        <v>70400000</v>
      </c>
      <c r="S179" s="50">
        <f t="shared" si="326"/>
        <v>115280000</v>
      </c>
      <c r="T179" s="50">
        <f t="shared" si="326"/>
        <v>192500000</v>
      </c>
      <c r="U179" s="50">
        <f t="shared" si="326"/>
        <v>269500000</v>
      </c>
      <c r="V179" s="50">
        <f t="shared" si="326"/>
        <v>347380000</v>
      </c>
      <c r="W179" s="50">
        <f t="shared" si="326"/>
        <v>424820000</v>
      </c>
      <c r="X179" s="50">
        <f t="shared" si="326"/>
        <v>503360000</v>
      </c>
      <c r="Y179" s="50">
        <f t="shared" si="326"/>
        <v>659120000</v>
      </c>
      <c r="Z179" s="50">
        <f t="shared" si="326"/>
        <v>777480000</v>
      </c>
      <c r="AA179" s="50">
        <f t="shared" si="326"/>
        <v>778360000</v>
      </c>
      <c r="AB179" s="50">
        <f t="shared" si="326"/>
        <v>779680000</v>
      </c>
      <c r="AC179" s="50">
        <f t="shared" si="326"/>
        <v>846340000</v>
      </c>
      <c r="AD179" s="50">
        <f t="shared" si="326"/>
        <v>846560000</v>
      </c>
      <c r="AE179" s="50">
        <f t="shared" si="326"/>
        <v>849420000</v>
      </c>
      <c r="AF179" s="50">
        <f t="shared" si="326"/>
        <v>851400000</v>
      </c>
      <c r="AG179" s="50">
        <f t="shared" si="326"/>
        <v>853380000</v>
      </c>
      <c r="AH179" s="50">
        <f t="shared" si="326"/>
        <v>855140000</v>
      </c>
      <c r="AI179" s="50">
        <f t="shared" si="326"/>
        <v>858000000</v>
      </c>
      <c r="AJ179" s="50">
        <f t="shared" si="326"/>
        <v>860420000</v>
      </c>
      <c r="AK179" s="50">
        <f t="shared" si="326"/>
        <v>0</v>
      </c>
      <c r="AL179" s="50">
        <f t="shared" si="326"/>
        <v>0</v>
      </c>
      <c r="AM179" s="97"/>
    </row>
    <row r="180" spans="2:39">
      <c r="C180" s="1" t="s">
        <v>332</v>
      </c>
      <c r="E180" s="100" t="s">
        <v>308</v>
      </c>
      <c r="F180" s="29">
        <f>SUM(H180:AL180)</f>
        <v>1752492958.9385915</v>
      </c>
      <c r="G180" s="97"/>
      <c r="H180" s="50">
        <f>H179*H$6</f>
        <v>0</v>
      </c>
      <c r="I180" s="50">
        <f t="shared" ref="I180:AL180" si="327">I179*I$6</f>
        <v>0</v>
      </c>
      <c r="J180" s="50">
        <f t="shared" si="327"/>
        <v>0</v>
      </c>
      <c r="K180" s="50">
        <f t="shared" si="327"/>
        <v>0</v>
      </c>
      <c r="L180" s="50">
        <f t="shared" si="327"/>
        <v>0</v>
      </c>
      <c r="M180" s="50">
        <f t="shared" si="327"/>
        <v>4234683.4232634362</v>
      </c>
      <c r="N180" s="50">
        <f t="shared" si="327"/>
        <v>3849712.2029667608</v>
      </c>
      <c r="O180" s="50">
        <f t="shared" si="327"/>
        <v>7338161.0906991018</v>
      </c>
      <c r="P180" s="50">
        <f t="shared" si="327"/>
        <v>16318428.159736466</v>
      </c>
      <c r="Q180" s="50">
        <f t="shared" si="327"/>
        <v>22392354.250067189</v>
      </c>
      <c r="R180" s="50">
        <f t="shared" si="327"/>
        <v>27142247.575839017</v>
      </c>
      <c r="S180" s="50">
        <f t="shared" si="327"/>
        <v>40404936.73221489</v>
      </c>
      <c r="T180" s="50">
        <f t="shared" si="327"/>
        <v>61336432.409243636</v>
      </c>
      <c r="U180" s="50">
        <f t="shared" si="327"/>
        <v>78064550.339037359</v>
      </c>
      <c r="V180" s="50">
        <f t="shared" si="327"/>
        <v>91476011.120845973</v>
      </c>
      <c r="W180" s="50">
        <f t="shared" si="327"/>
        <v>101698530.41300799</v>
      </c>
      <c r="X180" s="50">
        <f t="shared" si="327"/>
        <v>109545801.79132916</v>
      </c>
      <c r="Y180" s="50">
        <f t="shared" si="327"/>
        <v>130403378.165457</v>
      </c>
      <c r="Z180" s="50">
        <f t="shared" si="327"/>
        <v>139836611.97861543</v>
      </c>
      <c r="AA180" s="50">
        <f t="shared" si="327"/>
        <v>127268079.73975953</v>
      </c>
      <c r="AB180" s="50">
        <f t="shared" si="327"/>
        <v>115894463.89786419</v>
      </c>
      <c r="AC180" s="50">
        <f t="shared" si="327"/>
        <v>114366407.401776</v>
      </c>
      <c r="AD180" s="50">
        <f t="shared" si="327"/>
        <v>103996487.388528</v>
      </c>
      <c r="AE180" s="50">
        <f t="shared" si="327"/>
        <v>94861660.793589726</v>
      </c>
      <c r="AF180" s="50">
        <f t="shared" si="327"/>
        <v>86438894.132747591</v>
      </c>
      <c r="AG180" s="50">
        <f t="shared" si="327"/>
        <v>78763558.924342915</v>
      </c>
      <c r="AH180" s="50">
        <f t="shared" si="327"/>
        <v>71750908.982849583</v>
      </c>
      <c r="AI180" s="50">
        <f t="shared" si="327"/>
        <v>65446253.252827227</v>
      </c>
      <c r="AJ180" s="50">
        <f t="shared" si="327"/>
        <v>59664404.771983042</v>
      </c>
      <c r="AK180" s="50">
        <f t="shared" si="327"/>
        <v>0</v>
      </c>
      <c r="AL180" s="50">
        <f t="shared" si="327"/>
        <v>0</v>
      </c>
      <c r="AM180" s="97"/>
    </row>
    <row r="181" spans="2:39">
      <c r="E181" s="21"/>
      <c r="G181" s="97"/>
      <c r="AM181" s="97"/>
    </row>
    <row r="182" spans="2:39">
      <c r="C182" s="1" t="s">
        <v>312</v>
      </c>
      <c r="D182" s="1"/>
      <c r="E182" s="100" t="s">
        <v>307</v>
      </c>
      <c r="G182" s="97"/>
      <c r="H182" s="29">
        <f t="shared" ref="H182:AL182" si="328">$D$173*H177*H$7*H$5</f>
        <v>475530000</v>
      </c>
      <c r="I182" s="29">
        <f t="shared" si="328"/>
        <v>523875000</v>
      </c>
      <c r="J182" s="29">
        <f t="shared" si="328"/>
        <v>523380000</v>
      </c>
      <c r="K182" s="29">
        <f t="shared" si="328"/>
        <v>524205000</v>
      </c>
      <c r="L182" s="29">
        <f t="shared" si="328"/>
        <v>524535000</v>
      </c>
      <c r="M182" s="29">
        <f t="shared" si="328"/>
        <v>519915000</v>
      </c>
      <c r="N182" s="29">
        <f t="shared" si="328"/>
        <v>520245000</v>
      </c>
      <c r="O182" s="29">
        <f t="shared" si="328"/>
        <v>515460000</v>
      </c>
      <c r="P182" s="29">
        <f t="shared" si="328"/>
        <v>500280000</v>
      </c>
      <c r="Q182" s="29">
        <f t="shared" si="328"/>
        <v>487245000</v>
      </c>
      <c r="R182" s="29">
        <f t="shared" si="328"/>
        <v>474705000</v>
      </c>
      <c r="S182" s="29">
        <f t="shared" si="328"/>
        <v>490050000</v>
      </c>
      <c r="T182" s="29">
        <f t="shared" si="328"/>
        <v>431970000</v>
      </c>
      <c r="U182" s="29">
        <f t="shared" si="328"/>
        <v>375705000</v>
      </c>
      <c r="V182" s="29">
        <f t="shared" si="328"/>
        <v>318285000</v>
      </c>
      <c r="W182" s="29">
        <f t="shared" si="328"/>
        <v>260865000</v>
      </c>
      <c r="X182" s="29">
        <f t="shared" si="328"/>
        <v>203115000</v>
      </c>
      <c r="Y182" s="29">
        <f t="shared" si="328"/>
        <v>87450000</v>
      </c>
      <c r="Z182" s="29">
        <f t="shared" si="328"/>
        <v>0</v>
      </c>
      <c r="AA182" s="29">
        <f t="shared" si="328"/>
        <v>0</v>
      </c>
      <c r="AB182" s="29">
        <f t="shared" si="328"/>
        <v>0</v>
      </c>
      <c r="AC182" s="29">
        <f t="shared" si="328"/>
        <v>0</v>
      </c>
      <c r="AD182" s="29">
        <f t="shared" si="328"/>
        <v>0</v>
      </c>
      <c r="AE182" s="29">
        <f t="shared" si="328"/>
        <v>0</v>
      </c>
      <c r="AF182" s="29">
        <f t="shared" si="328"/>
        <v>0</v>
      </c>
      <c r="AG182" s="29">
        <f t="shared" si="328"/>
        <v>0</v>
      </c>
      <c r="AH182" s="29">
        <f t="shared" si="328"/>
        <v>0</v>
      </c>
      <c r="AI182" s="29">
        <f t="shared" si="328"/>
        <v>0</v>
      </c>
      <c r="AJ182" s="29">
        <f t="shared" si="328"/>
        <v>0</v>
      </c>
      <c r="AK182" s="29">
        <f t="shared" si="328"/>
        <v>0</v>
      </c>
      <c r="AL182" s="29">
        <f t="shared" si="328"/>
        <v>0</v>
      </c>
      <c r="AM182" s="97"/>
    </row>
    <row r="183" spans="2:39">
      <c r="C183" s="1" t="s">
        <v>312</v>
      </c>
      <c r="E183" s="100" t="s">
        <v>308</v>
      </c>
      <c r="F183" s="29">
        <f>SUM(H183:AL183)</f>
        <v>4266475008.0511847</v>
      </c>
      <c r="G183" s="97"/>
      <c r="H183" s="29">
        <f>H182*H$6</f>
        <v>475530000</v>
      </c>
      <c r="I183" s="29">
        <f t="shared" ref="I183:AL183" si="329">I182*I$6</f>
        <v>476250000</v>
      </c>
      <c r="J183" s="29">
        <f t="shared" si="329"/>
        <v>432545454.5454545</v>
      </c>
      <c r="K183" s="29">
        <f t="shared" si="329"/>
        <v>393842975.20661145</v>
      </c>
      <c r="L183" s="29">
        <f t="shared" si="329"/>
        <v>358264462.80991727</v>
      </c>
      <c r="M183" s="29">
        <f t="shared" si="329"/>
        <v>322826309.67830056</v>
      </c>
      <c r="N183" s="29">
        <f t="shared" si="329"/>
        <v>293664739.74082732</v>
      </c>
      <c r="O183" s="29">
        <f t="shared" si="329"/>
        <v>264512483.62319994</v>
      </c>
      <c r="P183" s="29">
        <f t="shared" si="329"/>
        <v>233384312.1713253</v>
      </c>
      <c r="Q183" s="29">
        <f t="shared" si="329"/>
        <v>206639444.06390128</v>
      </c>
      <c r="R183" s="29">
        <f t="shared" si="329"/>
        <v>183019327.20864573</v>
      </c>
      <c r="S183" s="29">
        <f t="shared" si="329"/>
        <v>171759535.44085625</v>
      </c>
      <c r="T183" s="29">
        <f t="shared" si="329"/>
        <v>137638954.32634273</v>
      </c>
      <c r="U183" s="29">
        <f t="shared" si="329"/>
        <v>108828355.78897229</v>
      </c>
      <c r="V183" s="29">
        <f t="shared" si="329"/>
        <v>83814388.276810586</v>
      </c>
      <c r="W183" s="29">
        <f t="shared" si="329"/>
        <v>62449006.958686806</v>
      </c>
      <c r="X183" s="29">
        <f t="shared" si="329"/>
        <v>44203741.91601602</v>
      </c>
      <c r="Y183" s="29">
        <f t="shared" si="329"/>
        <v>17301516.295316808</v>
      </c>
      <c r="Z183" s="29">
        <f t="shared" si="329"/>
        <v>0</v>
      </c>
      <c r="AA183" s="29">
        <f t="shared" si="329"/>
        <v>0</v>
      </c>
      <c r="AB183" s="29">
        <f t="shared" si="329"/>
        <v>0</v>
      </c>
      <c r="AC183" s="29">
        <f t="shared" si="329"/>
        <v>0</v>
      </c>
      <c r="AD183" s="29">
        <f t="shared" si="329"/>
        <v>0</v>
      </c>
      <c r="AE183" s="29">
        <f t="shared" si="329"/>
        <v>0</v>
      </c>
      <c r="AF183" s="29">
        <f t="shared" si="329"/>
        <v>0</v>
      </c>
      <c r="AG183" s="29">
        <f t="shared" si="329"/>
        <v>0</v>
      </c>
      <c r="AH183" s="29">
        <f t="shared" si="329"/>
        <v>0</v>
      </c>
      <c r="AI183" s="29">
        <f t="shared" si="329"/>
        <v>0</v>
      </c>
      <c r="AJ183" s="29">
        <f t="shared" si="329"/>
        <v>0</v>
      </c>
      <c r="AK183" s="29">
        <f t="shared" si="329"/>
        <v>0</v>
      </c>
      <c r="AL183" s="29">
        <f t="shared" si="329"/>
        <v>0</v>
      </c>
      <c r="AM183" s="97"/>
    </row>
    <row r="184" spans="2:39">
      <c r="E184" s="21"/>
      <c r="G184" s="97"/>
      <c r="AM184" s="97"/>
    </row>
    <row r="185" spans="2:39">
      <c r="C185" s="1" t="s">
        <v>319</v>
      </c>
      <c r="E185" s="100" t="s">
        <v>307</v>
      </c>
      <c r="G185" s="97"/>
      <c r="H185" s="29">
        <f>H179+H182</f>
        <v>475530000</v>
      </c>
      <c r="I185" s="29">
        <f t="shared" ref="I185:AL185" si="330">I179+I182</f>
        <v>523875000</v>
      </c>
      <c r="J185" s="29">
        <f t="shared" si="330"/>
        <v>523380000</v>
      </c>
      <c r="K185" s="29">
        <f t="shared" si="330"/>
        <v>524205000</v>
      </c>
      <c r="L185" s="29">
        <f t="shared" si="330"/>
        <v>524535000</v>
      </c>
      <c r="M185" s="29">
        <f t="shared" si="330"/>
        <v>526735000</v>
      </c>
      <c r="N185" s="29">
        <f t="shared" si="330"/>
        <v>527065000</v>
      </c>
      <c r="O185" s="29">
        <f t="shared" si="330"/>
        <v>529760000</v>
      </c>
      <c r="P185" s="29">
        <f t="shared" si="330"/>
        <v>535260000</v>
      </c>
      <c r="Q185" s="29">
        <f t="shared" si="330"/>
        <v>540045000</v>
      </c>
      <c r="R185" s="29">
        <f t="shared" si="330"/>
        <v>545105000</v>
      </c>
      <c r="S185" s="29">
        <f t="shared" si="330"/>
        <v>605330000</v>
      </c>
      <c r="T185" s="29">
        <f t="shared" si="330"/>
        <v>624470000</v>
      </c>
      <c r="U185" s="29">
        <f t="shared" si="330"/>
        <v>645205000</v>
      </c>
      <c r="V185" s="29">
        <f t="shared" si="330"/>
        <v>665665000</v>
      </c>
      <c r="W185" s="29">
        <f t="shared" si="330"/>
        <v>685685000</v>
      </c>
      <c r="X185" s="29">
        <f t="shared" si="330"/>
        <v>706475000</v>
      </c>
      <c r="Y185" s="29">
        <f t="shared" si="330"/>
        <v>746570000</v>
      </c>
      <c r="Z185" s="29">
        <f t="shared" si="330"/>
        <v>777480000</v>
      </c>
      <c r="AA185" s="29">
        <f t="shared" si="330"/>
        <v>778360000</v>
      </c>
      <c r="AB185" s="29">
        <f t="shared" si="330"/>
        <v>779680000</v>
      </c>
      <c r="AC185" s="29">
        <f t="shared" si="330"/>
        <v>846340000</v>
      </c>
      <c r="AD185" s="29">
        <f t="shared" si="330"/>
        <v>846560000</v>
      </c>
      <c r="AE185" s="29">
        <f t="shared" si="330"/>
        <v>849420000</v>
      </c>
      <c r="AF185" s="29">
        <f t="shared" si="330"/>
        <v>851400000</v>
      </c>
      <c r="AG185" s="29">
        <f t="shared" si="330"/>
        <v>853380000</v>
      </c>
      <c r="AH185" s="29">
        <f t="shared" si="330"/>
        <v>855140000</v>
      </c>
      <c r="AI185" s="29">
        <f t="shared" si="330"/>
        <v>858000000</v>
      </c>
      <c r="AJ185" s="29">
        <f t="shared" si="330"/>
        <v>860420000</v>
      </c>
      <c r="AK185" s="29">
        <f t="shared" si="330"/>
        <v>0</v>
      </c>
      <c r="AL185" s="29">
        <f t="shared" si="330"/>
        <v>0</v>
      </c>
      <c r="AM185" s="97"/>
    </row>
    <row r="186" spans="2:39">
      <c r="C186" s="1" t="s">
        <v>319</v>
      </c>
      <c r="E186" s="100" t="s">
        <v>308</v>
      </c>
      <c r="F186" s="29">
        <f>SUM(H186:AL186)</f>
        <v>6018967966.9897766</v>
      </c>
      <c r="G186" s="97"/>
      <c r="H186" s="29">
        <f>H180+H183</f>
        <v>475530000</v>
      </c>
      <c r="I186" s="29">
        <f t="shared" ref="I186:AL186" si="331">I180+I183</f>
        <v>476250000</v>
      </c>
      <c r="J186" s="29">
        <f t="shared" si="331"/>
        <v>432545454.5454545</v>
      </c>
      <c r="K186" s="29">
        <f t="shared" si="331"/>
        <v>393842975.20661145</v>
      </c>
      <c r="L186" s="29">
        <f t="shared" si="331"/>
        <v>358264462.80991727</v>
      </c>
      <c r="M186" s="29">
        <f t="shared" si="331"/>
        <v>327060993.10156399</v>
      </c>
      <c r="N186" s="29">
        <f t="shared" si="331"/>
        <v>297514451.94379407</v>
      </c>
      <c r="O186" s="29">
        <f t="shared" si="331"/>
        <v>271850644.71389902</v>
      </c>
      <c r="P186" s="29">
        <f t="shared" si="331"/>
        <v>249702740.33106175</v>
      </c>
      <c r="Q186" s="29">
        <f t="shared" si="331"/>
        <v>229031798.31396848</v>
      </c>
      <c r="R186" s="29">
        <f t="shared" si="331"/>
        <v>210161574.78448474</v>
      </c>
      <c r="S186" s="29">
        <f t="shared" si="331"/>
        <v>212164472.17307115</v>
      </c>
      <c r="T186" s="29">
        <f t="shared" si="331"/>
        <v>198975386.73558637</v>
      </c>
      <c r="U186" s="29">
        <f t="shared" si="331"/>
        <v>186892906.12800965</v>
      </c>
      <c r="V186" s="29">
        <f t="shared" si="331"/>
        <v>175290399.39765656</v>
      </c>
      <c r="W186" s="29">
        <f t="shared" si="331"/>
        <v>164147537.3716948</v>
      </c>
      <c r="X186" s="29">
        <f t="shared" si="331"/>
        <v>153749543.70734519</v>
      </c>
      <c r="Y186" s="29">
        <f t="shared" si="331"/>
        <v>147704894.4607738</v>
      </c>
      <c r="Z186" s="29">
        <f t="shared" si="331"/>
        <v>139836611.97861543</v>
      </c>
      <c r="AA186" s="29">
        <f t="shared" si="331"/>
        <v>127268079.73975953</v>
      </c>
      <c r="AB186" s="29">
        <f t="shared" si="331"/>
        <v>115894463.89786419</v>
      </c>
      <c r="AC186" s="29">
        <f t="shared" si="331"/>
        <v>114366407.401776</v>
      </c>
      <c r="AD186" s="29">
        <f t="shared" si="331"/>
        <v>103996487.388528</v>
      </c>
      <c r="AE186" s="29">
        <f t="shared" si="331"/>
        <v>94861660.793589726</v>
      </c>
      <c r="AF186" s="29">
        <f t="shared" si="331"/>
        <v>86438894.132747591</v>
      </c>
      <c r="AG186" s="29">
        <f t="shared" si="331"/>
        <v>78763558.924342915</v>
      </c>
      <c r="AH186" s="29">
        <f t="shared" si="331"/>
        <v>71750908.982849583</v>
      </c>
      <c r="AI186" s="29">
        <f t="shared" si="331"/>
        <v>65446253.252827227</v>
      </c>
      <c r="AJ186" s="29">
        <f t="shared" si="331"/>
        <v>59664404.771983042</v>
      </c>
      <c r="AK186" s="29">
        <f t="shared" si="331"/>
        <v>0</v>
      </c>
      <c r="AL186" s="29">
        <f t="shared" si="331"/>
        <v>0</v>
      </c>
      <c r="AM186" s="97"/>
    </row>
    <row r="187" spans="2:39">
      <c r="E187" s="21"/>
      <c r="G187" s="97"/>
      <c r="AM187" s="97"/>
    </row>
    <row r="188" spans="2:39">
      <c r="B188" s="7" t="s">
        <v>309</v>
      </c>
      <c r="E188" s="21"/>
      <c r="G188" s="97"/>
      <c r="AM188" s="97"/>
    </row>
    <row r="189" spans="2:39">
      <c r="C189" s="1" t="str">
        <f>'Input C'!$C$77</f>
        <v>Diesel O&amp;M Costs</v>
      </c>
      <c r="D189" s="18">
        <f>'Input C'!$D$77</f>
        <v>0.22</v>
      </c>
      <c r="E189" s="100" t="str">
        <f>'Input C'!$E$77</f>
        <v>$/km</v>
      </c>
      <c r="G189" s="97"/>
      <c r="AM189" s="97"/>
    </row>
    <row r="190" spans="2:39">
      <c r="C190" s="1" t="str">
        <f>'Input C'!C105</f>
        <v>O&amp;M Costs</v>
      </c>
      <c r="D190" s="4">
        <f>'Input C'!D105</f>
        <v>0.11349999999999999</v>
      </c>
      <c r="E190" s="100" t="str">
        <f>'Input C'!E105</f>
        <v>$/km</v>
      </c>
      <c r="G190" s="97"/>
      <c r="AM190" s="97"/>
    </row>
    <row r="191" spans="2:39">
      <c r="C191" s="1" t="str">
        <f>'Input C'!$C$56</f>
        <v>Annual highway kilometers</v>
      </c>
      <c r="D191" s="29">
        <f>'Input C'!$D$56</f>
        <v>76000</v>
      </c>
      <c r="E191" s="100" t="str">
        <f>'Input C'!$E$56</f>
        <v>km/year</v>
      </c>
      <c r="G191" s="97"/>
      <c r="AM191" s="97"/>
    </row>
    <row r="192" spans="2:39">
      <c r="E192" s="21"/>
      <c r="G192" s="97"/>
      <c r="AM192" s="97"/>
    </row>
    <row r="193" spans="2:39">
      <c r="C193" s="1" t="str">
        <f>'CAT Fleet Plan'!D176</f>
        <v>Total CAT Fleet Size</v>
      </c>
      <c r="D193" s="1"/>
      <c r="E193" s="100" t="str">
        <f>'CAT Fleet Plan'!F176</f>
        <v>count</v>
      </c>
      <c r="G193" s="97"/>
      <c r="H193" s="29">
        <f>'CAT Fleet Plan'!I176</f>
        <v>0</v>
      </c>
      <c r="I193" s="29">
        <f>'CAT Fleet Plan'!J176</f>
        <v>0</v>
      </c>
      <c r="J193" s="29">
        <f>'CAT Fleet Plan'!K176</f>
        <v>0</v>
      </c>
      <c r="K193" s="29">
        <f>'CAT Fleet Plan'!L176</f>
        <v>0</v>
      </c>
      <c r="L193" s="29">
        <f>'CAT Fleet Plan'!M176</f>
        <v>0</v>
      </c>
      <c r="M193" s="29">
        <f>'CAT Fleet Plan'!N176</f>
        <v>31</v>
      </c>
      <c r="N193" s="29">
        <f>'CAT Fleet Plan'!O176</f>
        <v>62</v>
      </c>
      <c r="O193" s="29">
        <f>'CAT Fleet Plan'!P176</f>
        <v>127</v>
      </c>
      <c r="P193" s="29">
        <f>'CAT Fleet Plan'!Q176</f>
        <v>286</v>
      </c>
      <c r="Q193" s="29">
        <f>'CAT Fleet Plan'!R176</f>
        <v>526</v>
      </c>
      <c r="R193" s="29">
        <f>'CAT Fleet Plan'!S176</f>
        <v>846</v>
      </c>
      <c r="S193" s="29">
        <f>'CAT Fleet Plan'!T176</f>
        <v>1370</v>
      </c>
      <c r="T193" s="29">
        <f>'CAT Fleet Plan'!U176</f>
        <v>2245</v>
      </c>
      <c r="U193" s="29">
        <f>'CAT Fleet Plan'!V176</f>
        <v>3470</v>
      </c>
      <c r="V193" s="29">
        <f>'CAT Fleet Plan'!W176</f>
        <v>5049</v>
      </c>
      <c r="W193" s="29">
        <f>'CAT Fleet Plan'!X176</f>
        <v>6949</v>
      </c>
      <c r="X193" s="29">
        <f>'CAT Fleet Plan'!Y176</f>
        <v>9206</v>
      </c>
      <c r="Y193" s="29">
        <f>'CAT Fleet Plan'!Z176</f>
        <v>12137</v>
      </c>
      <c r="Z193" s="29">
        <f>'CAT Fleet Plan'!AA176</f>
        <v>15512</v>
      </c>
      <c r="AA193" s="29">
        <f>'CAT Fleet Plan'!AB176</f>
        <v>18810</v>
      </c>
      <c r="AB193" s="29">
        <f>'CAT Fleet Plan'!AC176</f>
        <v>22034</v>
      </c>
      <c r="AC193" s="29">
        <f>'CAT Fleet Plan'!AD176</f>
        <v>25357</v>
      </c>
      <c r="AD193" s="29">
        <f>'CAT Fleet Plan'!AE176</f>
        <v>28330</v>
      </c>
      <c r="AE193" s="29">
        <f>'CAT Fleet Plan'!AF176</f>
        <v>30966</v>
      </c>
      <c r="AF193" s="29">
        <f>'CAT Fleet Plan'!AG176</f>
        <v>33257</v>
      </c>
      <c r="AG193" s="29">
        <f>'CAT Fleet Plan'!AH176</f>
        <v>35205</v>
      </c>
      <c r="AH193" s="29">
        <f>'CAT Fleet Plan'!AI176</f>
        <v>36804</v>
      </c>
      <c r="AI193" s="29">
        <f>'CAT Fleet Plan'!AJ176</f>
        <v>37708</v>
      </c>
      <c r="AJ193" s="29">
        <f>'CAT Fleet Plan'!AK176</f>
        <v>38085</v>
      </c>
      <c r="AK193" s="29">
        <f>'CAT Fleet Plan'!AL176</f>
        <v>38466</v>
      </c>
      <c r="AL193" s="29">
        <f>'CAT Fleet Plan'!AM176</f>
        <v>38851</v>
      </c>
      <c r="AM193" s="97"/>
    </row>
    <row r="194" spans="2:39">
      <c r="C194" s="1" t="str">
        <f>'CAT Fleet Plan'!D189</f>
        <v>Remaining Diesel Fleet Size</v>
      </c>
      <c r="D194" s="1"/>
      <c r="E194" s="100" t="str">
        <f>'CAT Fleet Plan'!F189</f>
        <v>count</v>
      </c>
      <c r="G194" s="97"/>
      <c r="H194" s="29">
        <f>'CAT Fleet Plan'!I189</f>
        <v>28823</v>
      </c>
      <c r="I194" s="29">
        <f>'CAT Fleet Plan'!J189</f>
        <v>29113</v>
      </c>
      <c r="J194" s="29">
        <f>'CAT Fleet Plan'!K189</f>
        <v>29403</v>
      </c>
      <c r="K194" s="29">
        <f>'CAT Fleet Plan'!L189</f>
        <v>29698</v>
      </c>
      <c r="L194" s="29">
        <f>'CAT Fleet Plan'!M189</f>
        <v>29995</v>
      </c>
      <c r="M194" s="29">
        <f>'CAT Fleet Plan'!N189</f>
        <v>30264</v>
      </c>
      <c r="N194" s="29">
        <f>'CAT Fleet Plan'!O189</f>
        <v>30535</v>
      </c>
      <c r="O194" s="29">
        <f>'CAT Fleet Plan'!P189</f>
        <v>30777</v>
      </c>
      <c r="P194" s="29">
        <f>'CAT Fleet Plan'!Q189</f>
        <v>30927</v>
      </c>
      <c r="Q194" s="29">
        <f>'CAT Fleet Plan'!R189</f>
        <v>30998</v>
      </c>
      <c r="R194" s="29">
        <f>'CAT Fleet Plan'!S189</f>
        <v>30993</v>
      </c>
      <c r="S194" s="29">
        <f>'CAT Fleet Plan'!T189</f>
        <v>30788</v>
      </c>
      <c r="T194" s="29">
        <f>'CAT Fleet Plan'!U189</f>
        <v>30234</v>
      </c>
      <c r="U194" s="29">
        <f>'CAT Fleet Plan'!V189</f>
        <v>29334</v>
      </c>
      <c r="V194" s="29">
        <f>'CAT Fleet Plan'!W189</f>
        <v>28084</v>
      </c>
      <c r="W194" s="29">
        <f>'CAT Fleet Plan'!X189</f>
        <v>26514</v>
      </c>
      <c r="X194" s="29">
        <f>'CAT Fleet Plan'!Y189</f>
        <v>24592</v>
      </c>
      <c r="Y194" s="29">
        <f>'CAT Fleet Plan'!Z189</f>
        <v>21998</v>
      </c>
      <c r="Z194" s="29">
        <f>'CAT Fleet Plan'!AA189</f>
        <v>18966</v>
      </c>
      <c r="AA194" s="29">
        <f>'CAT Fleet Plan'!AB189</f>
        <v>16013</v>
      </c>
      <c r="AB194" s="29">
        <f>'CAT Fleet Plan'!AC189</f>
        <v>13136</v>
      </c>
      <c r="AC194" s="29">
        <f>'CAT Fleet Plan'!AD189</f>
        <v>10166</v>
      </c>
      <c r="AD194" s="29">
        <f>'CAT Fleet Plan'!AE189</f>
        <v>7548</v>
      </c>
      <c r="AE194" s="29">
        <f>'CAT Fleet Plan'!AF189</f>
        <v>5271</v>
      </c>
      <c r="AF194" s="29">
        <f>'CAT Fleet Plan'!AG189</f>
        <v>3342</v>
      </c>
      <c r="AG194" s="29">
        <f>'CAT Fleet Plan'!AH189</f>
        <v>1761</v>
      </c>
      <c r="AH194" s="29">
        <f>'CAT Fleet Plan'!AI189</f>
        <v>530</v>
      </c>
      <c r="AI194" s="29">
        <f>'CAT Fleet Plan'!AJ189</f>
        <v>0</v>
      </c>
      <c r="AJ194" s="29">
        <f>'CAT Fleet Plan'!AK189</f>
        <v>0</v>
      </c>
      <c r="AK194" s="29">
        <f>'CAT Fleet Plan'!AL189</f>
        <v>0</v>
      </c>
      <c r="AL194" s="29">
        <f>'CAT Fleet Plan'!AM189</f>
        <v>0</v>
      </c>
      <c r="AM194" s="97"/>
    </row>
    <row r="195" spans="2:39">
      <c r="E195" s="21"/>
      <c r="G195" s="97"/>
      <c r="AM195" s="97"/>
    </row>
    <row r="196" spans="2:39">
      <c r="C196" s="1" t="s">
        <v>333</v>
      </c>
      <c r="E196" s="100" t="s">
        <v>307</v>
      </c>
      <c r="G196" s="97"/>
      <c r="H196" s="29">
        <f t="shared" ref="H196:AL196" si="332">$D$190*$D$191*H193*H$7*H$5</f>
        <v>0</v>
      </c>
      <c r="I196" s="29">
        <f t="shared" si="332"/>
        <v>0</v>
      </c>
      <c r="J196" s="29">
        <f t="shared" si="332"/>
        <v>0</v>
      </c>
      <c r="K196" s="29">
        <f t="shared" si="332"/>
        <v>0</v>
      </c>
      <c r="L196" s="29">
        <f t="shared" si="332"/>
        <v>0</v>
      </c>
      <c r="M196" s="29">
        <f t="shared" si="332"/>
        <v>267406</v>
      </c>
      <c r="N196" s="29">
        <f t="shared" si="332"/>
        <v>534812</v>
      </c>
      <c r="O196" s="29">
        <f t="shared" si="332"/>
        <v>1095502</v>
      </c>
      <c r="P196" s="29">
        <f t="shared" si="332"/>
        <v>2467036</v>
      </c>
      <c r="Q196" s="29">
        <f t="shared" si="332"/>
        <v>4537276</v>
      </c>
      <c r="R196" s="29">
        <f t="shared" si="332"/>
        <v>7297596</v>
      </c>
      <c r="S196" s="29">
        <f t="shared" si="332"/>
        <v>11817620</v>
      </c>
      <c r="T196" s="29">
        <f t="shared" si="332"/>
        <v>19365370</v>
      </c>
      <c r="U196" s="29">
        <f t="shared" si="332"/>
        <v>29932220</v>
      </c>
      <c r="V196" s="29">
        <f t="shared" si="332"/>
        <v>43552674</v>
      </c>
      <c r="W196" s="29">
        <f t="shared" si="332"/>
        <v>59942074</v>
      </c>
      <c r="X196" s="29">
        <f t="shared" si="332"/>
        <v>79410956</v>
      </c>
      <c r="Y196" s="29">
        <f t="shared" si="332"/>
        <v>104693762</v>
      </c>
      <c r="Z196" s="29">
        <f t="shared" si="332"/>
        <v>133806512</v>
      </c>
      <c r="AA196" s="29">
        <f t="shared" si="332"/>
        <v>162255060</v>
      </c>
      <c r="AB196" s="29">
        <f t="shared" si="332"/>
        <v>190065284</v>
      </c>
      <c r="AC196" s="29">
        <f t="shared" si="332"/>
        <v>218729482</v>
      </c>
      <c r="AD196" s="29">
        <f t="shared" si="332"/>
        <v>244374580</v>
      </c>
      <c r="AE196" s="29">
        <f t="shared" si="332"/>
        <v>267112716</v>
      </c>
      <c r="AF196" s="29">
        <f t="shared" si="332"/>
        <v>286874882</v>
      </c>
      <c r="AG196" s="29">
        <f t="shared" si="332"/>
        <v>303678330</v>
      </c>
      <c r="AH196" s="29">
        <f t="shared" si="332"/>
        <v>317471304</v>
      </c>
      <c r="AI196" s="29">
        <f t="shared" si="332"/>
        <v>325269208</v>
      </c>
      <c r="AJ196" s="29">
        <f t="shared" si="332"/>
        <v>328521210</v>
      </c>
      <c r="AK196" s="29">
        <f t="shared" si="332"/>
        <v>0</v>
      </c>
      <c r="AL196" s="29">
        <f t="shared" si="332"/>
        <v>0</v>
      </c>
      <c r="AM196" s="97"/>
    </row>
    <row r="197" spans="2:39">
      <c r="C197" s="1" t="s">
        <v>333</v>
      </c>
      <c r="E197" s="100" t="s">
        <v>308</v>
      </c>
      <c r="F197" s="29">
        <f>SUM(H197:AL197)</f>
        <v>389354104.58793479</v>
      </c>
      <c r="G197" s="97"/>
      <c r="H197" s="29">
        <f>H196*H$6</f>
        <v>0</v>
      </c>
      <c r="I197" s="29">
        <f t="shared" ref="I197:AL197" si="333">I196*I$6</f>
        <v>0</v>
      </c>
      <c r="J197" s="29">
        <f t="shared" si="333"/>
        <v>0</v>
      </c>
      <c r="K197" s="29">
        <f t="shared" si="333"/>
        <v>0</v>
      </c>
      <c r="L197" s="29">
        <f t="shared" si="333"/>
        <v>0</v>
      </c>
      <c r="M197" s="29">
        <f t="shared" si="333"/>
        <v>166038.08731395638</v>
      </c>
      <c r="N197" s="29">
        <f t="shared" si="333"/>
        <v>301887.43147992069</v>
      </c>
      <c r="O197" s="29">
        <f t="shared" si="333"/>
        <v>562165.74483797536</v>
      </c>
      <c r="P197" s="29">
        <f t="shared" si="333"/>
        <v>1150890.5012430993</v>
      </c>
      <c r="Q197" s="29">
        <f t="shared" si="333"/>
        <v>1924247.9454986337</v>
      </c>
      <c r="R197" s="29">
        <f t="shared" si="333"/>
        <v>2813539.1667677914</v>
      </c>
      <c r="S197" s="29">
        <f t="shared" si="333"/>
        <v>4142003.7163892901</v>
      </c>
      <c r="T197" s="29">
        <f t="shared" si="333"/>
        <v>6170403.6783636073</v>
      </c>
      <c r="U197" s="29">
        <f t="shared" si="333"/>
        <v>8670297.9404420815</v>
      </c>
      <c r="V197" s="29">
        <f t="shared" si="333"/>
        <v>11468780.272803787</v>
      </c>
      <c r="W197" s="29">
        <f t="shared" si="333"/>
        <v>14349655.938298045</v>
      </c>
      <c r="X197" s="29">
        <f t="shared" si="333"/>
        <v>17282137.72654951</v>
      </c>
      <c r="Y197" s="29">
        <f t="shared" si="333"/>
        <v>20713102.678799536</v>
      </c>
      <c r="Z197" s="29">
        <f t="shared" si="333"/>
        <v>24066277.330292676</v>
      </c>
      <c r="AA197" s="29">
        <f t="shared" si="333"/>
        <v>26529998.862042587</v>
      </c>
      <c r="AB197" s="29">
        <f t="shared" si="333"/>
        <v>28251993.375199191</v>
      </c>
      <c r="AC197" s="29">
        <f t="shared" si="333"/>
        <v>29557039.782110535</v>
      </c>
      <c r="AD197" s="29">
        <f t="shared" si="333"/>
        <v>30020433.196757261</v>
      </c>
      <c r="AE197" s="29">
        <f t="shared" si="333"/>
        <v>29830656.046298023</v>
      </c>
      <c r="AF197" s="29">
        <f t="shared" si="333"/>
        <v>29125143.94472922</v>
      </c>
      <c r="AG197" s="29">
        <f t="shared" si="333"/>
        <v>28028294.592093855</v>
      </c>
      <c r="AH197" s="29">
        <f t="shared" si="333"/>
        <v>26637573.541140132</v>
      </c>
      <c r="AI197" s="29">
        <f t="shared" si="333"/>
        <v>24810782.007126499</v>
      </c>
      <c r="AJ197" s="29">
        <f t="shared" si="333"/>
        <v>22780761.081357528</v>
      </c>
      <c r="AK197" s="29">
        <f t="shared" si="333"/>
        <v>0</v>
      </c>
      <c r="AL197" s="29">
        <f t="shared" si="333"/>
        <v>0</v>
      </c>
      <c r="AM197" s="97"/>
    </row>
    <row r="198" spans="2:39">
      <c r="E198" s="21"/>
      <c r="G198" s="97"/>
      <c r="AM198" s="97"/>
    </row>
    <row r="199" spans="2:39">
      <c r="C199" s="1" t="s">
        <v>311</v>
      </c>
      <c r="E199" s="100" t="s">
        <v>307</v>
      </c>
      <c r="G199" s="97"/>
      <c r="H199" s="29">
        <f t="shared" ref="H199:AL199" si="334">$D$189*$D$191*H194*H$7*H$5</f>
        <v>481920560</v>
      </c>
      <c r="I199" s="29">
        <f t="shared" si="334"/>
        <v>486769360</v>
      </c>
      <c r="J199" s="29">
        <f t="shared" si="334"/>
        <v>491618160</v>
      </c>
      <c r="K199" s="29">
        <f t="shared" si="334"/>
        <v>496550560</v>
      </c>
      <c r="L199" s="29">
        <f t="shared" si="334"/>
        <v>501516400</v>
      </c>
      <c r="M199" s="29">
        <f t="shared" si="334"/>
        <v>506014080</v>
      </c>
      <c r="N199" s="29">
        <f t="shared" si="334"/>
        <v>510545200</v>
      </c>
      <c r="O199" s="29">
        <f t="shared" si="334"/>
        <v>514591440</v>
      </c>
      <c r="P199" s="29">
        <f t="shared" si="334"/>
        <v>517099440</v>
      </c>
      <c r="Q199" s="29">
        <f t="shared" si="334"/>
        <v>518286560</v>
      </c>
      <c r="R199" s="29">
        <f t="shared" si="334"/>
        <v>518202960</v>
      </c>
      <c r="S199" s="29">
        <f t="shared" si="334"/>
        <v>514775360</v>
      </c>
      <c r="T199" s="29">
        <f t="shared" si="334"/>
        <v>505512480</v>
      </c>
      <c r="U199" s="29">
        <f t="shared" si="334"/>
        <v>490464480</v>
      </c>
      <c r="V199" s="29">
        <f t="shared" si="334"/>
        <v>469564480</v>
      </c>
      <c r="W199" s="29">
        <f t="shared" si="334"/>
        <v>443314080</v>
      </c>
      <c r="X199" s="29">
        <f t="shared" si="334"/>
        <v>411178240</v>
      </c>
      <c r="Y199" s="29">
        <f t="shared" si="334"/>
        <v>367806560</v>
      </c>
      <c r="Z199" s="29">
        <f t="shared" si="334"/>
        <v>317111520</v>
      </c>
      <c r="AA199" s="29">
        <f t="shared" si="334"/>
        <v>267737360</v>
      </c>
      <c r="AB199" s="29">
        <f t="shared" si="334"/>
        <v>219633920</v>
      </c>
      <c r="AC199" s="29">
        <f t="shared" si="334"/>
        <v>169975520</v>
      </c>
      <c r="AD199" s="29">
        <f t="shared" si="334"/>
        <v>126202560</v>
      </c>
      <c r="AE199" s="29">
        <f t="shared" si="334"/>
        <v>88131120</v>
      </c>
      <c r="AF199" s="29">
        <f t="shared" si="334"/>
        <v>55878240</v>
      </c>
      <c r="AG199" s="29">
        <f t="shared" si="334"/>
        <v>29443920</v>
      </c>
      <c r="AH199" s="29">
        <f t="shared" si="334"/>
        <v>8861600</v>
      </c>
      <c r="AI199" s="29">
        <f t="shared" si="334"/>
        <v>0</v>
      </c>
      <c r="AJ199" s="29">
        <f t="shared" si="334"/>
        <v>0</v>
      </c>
      <c r="AK199" s="29">
        <f t="shared" si="334"/>
        <v>0</v>
      </c>
      <c r="AL199" s="29">
        <f t="shared" si="334"/>
        <v>0</v>
      </c>
      <c r="AM199" s="97"/>
    </row>
    <row r="200" spans="2:39">
      <c r="C200" s="1" t="s">
        <v>311</v>
      </c>
      <c r="E200" s="100" t="s">
        <v>308</v>
      </c>
      <c r="F200" s="29">
        <f>SUM(H200:AL200)</f>
        <v>4640123926.3968439</v>
      </c>
      <c r="G200" s="97"/>
      <c r="H200" s="29">
        <f>H199*H$6</f>
        <v>481920560</v>
      </c>
      <c r="I200" s="29">
        <f t="shared" ref="I200:AL200" si="335">I199*I$6</f>
        <v>442517600</v>
      </c>
      <c r="J200" s="29">
        <f t="shared" si="335"/>
        <v>406295999.99999994</v>
      </c>
      <c r="K200" s="29">
        <f t="shared" si="335"/>
        <v>373065785.12396681</v>
      </c>
      <c r="L200" s="29">
        <f t="shared" si="335"/>
        <v>342542449.28625083</v>
      </c>
      <c r="M200" s="29">
        <f t="shared" si="335"/>
        <v>314194932.04016107</v>
      </c>
      <c r="N200" s="29">
        <f t="shared" si="335"/>
        <v>288189455.51409167</v>
      </c>
      <c r="O200" s="29">
        <f t="shared" si="335"/>
        <v>264066775.00802949</v>
      </c>
      <c r="P200" s="29">
        <f t="shared" si="335"/>
        <v>241230705.06232008</v>
      </c>
      <c r="Q200" s="29">
        <f t="shared" si="335"/>
        <v>219804095.73046789</v>
      </c>
      <c r="R200" s="29">
        <f t="shared" si="335"/>
        <v>199789673.79051992</v>
      </c>
      <c r="S200" s="29">
        <f t="shared" si="335"/>
        <v>180425623.28333747</v>
      </c>
      <c r="T200" s="29">
        <f t="shared" si="335"/>
        <v>161071854.86519027</v>
      </c>
      <c r="U200" s="29">
        <f t="shared" si="335"/>
        <v>142070089.38207713</v>
      </c>
      <c r="V200" s="29">
        <f t="shared" si="335"/>
        <v>123651003.4959821</v>
      </c>
      <c r="W200" s="29">
        <f t="shared" si="335"/>
        <v>106125866.12540525</v>
      </c>
      <c r="X200" s="29">
        <f t="shared" si="335"/>
        <v>89484365.026914284</v>
      </c>
      <c r="Y200" s="29">
        <f t="shared" si="335"/>
        <v>72768567.082497641</v>
      </c>
      <c r="Z200" s="29">
        <f t="shared" si="335"/>
        <v>57035294.253471397</v>
      </c>
      <c r="AA200" s="29">
        <f t="shared" si="335"/>
        <v>43777197.80280681</v>
      </c>
      <c r="AB200" s="29">
        <f t="shared" si="335"/>
        <v>32647182.705964491</v>
      </c>
      <c r="AC200" s="29">
        <f t="shared" si="335"/>
        <v>22968889.061900329</v>
      </c>
      <c r="AD200" s="29">
        <f t="shared" si="335"/>
        <v>15503476.350689789</v>
      </c>
      <c r="AE200" s="29">
        <f t="shared" si="335"/>
        <v>9842321.1259437632</v>
      </c>
      <c r="AF200" s="29">
        <f t="shared" si="335"/>
        <v>5673071.7308953041</v>
      </c>
      <c r="AG200" s="29">
        <f t="shared" si="335"/>
        <v>2717555.9866456199</v>
      </c>
      <c r="AH200" s="29">
        <f t="shared" si="335"/>
        <v>743536.56131442799</v>
      </c>
      <c r="AI200" s="29">
        <f t="shared" si="335"/>
        <v>0</v>
      </c>
      <c r="AJ200" s="29">
        <f t="shared" si="335"/>
        <v>0</v>
      </c>
      <c r="AK200" s="29">
        <f t="shared" si="335"/>
        <v>0</v>
      </c>
      <c r="AL200" s="29">
        <f t="shared" si="335"/>
        <v>0</v>
      </c>
      <c r="AM200" s="97"/>
    </row>
    <row r="201" spans="2:39">
      <c r="E201" s="21"/>
      <c r="G201" s="97"/>
      <c r="AM201" s="97"/>
    </row>
    <row r="202" spans="2:39">
      <c r="C202" s="1" t="s">
        <v>321</v>
      </c>
      <c r="E202" s="100" t="s">
        <v>307</v>
      </c>
      <c r="G202" s="97"/>
      <c r="H202" s="29">
        <f>H196+H199</f>
        <v>481920560</v>
      </c>
      <c r="I202" s="29">
        <f t="shared" ref="I202:AL202" si="336">I196+I199</f>
        <v>486769360</v>
      </c>
      <c r="J202" s="29">
        <f t="shared" si="336"/>
        <v>491618160</v>
      </c>
      <c r="K202" s="29">
        <f t="shared" si="336"/>
        <v>496550560</v>
      </c>
      <c r="L202" s="29">
        <f t="shared" si="336"/>
        <v>501516400</v>
      </c>
      <c r="M202" s="29">
        <f t="shared" si="336"/>
        <v>506281486</v>
      </c>
      <c r="N202" s="29">
        <f t="shared" si="336"/>
        <v>511080012</v>
      </c>
      <c r="O202" s="29">
        <f t="shared" si="336"/>
        <v>515686942</v>
      </c>
      <c r="P202" s="29">
        <f t="shared" si="336"/>
        <v>519566476</v>
      </c>
      <c r="Q202" s="29">
        <f t="shared" si="336"/>
        <v>522823836</v>
      </c>
      <c r="R202" s="29">
        <f t="shared" si="336"/>
        <v>525500556</v>
      </c>
      <c r="S202" s="29">
        <f t="shared" si="336"/>
        <v>526592980</v>
      </c>
      <c r="T202" s="29">
        <f t="shared" si="336"/>
        <v>524877850</v>
      </c>
      <c r="U202" s="29">
        <f t="shared" si="336"/>
        <v>520396700</v>
      </c>
      <c r="V202" s="29">
        <f t="shared" si="336"/>
        <v>513117154</v>
      </c>
      <c r="W202" s="29">
        <f t="shared" si="336"/>
        <v>503256154</v>
      </c>
      <c r="X202" s="29">
        <f t="shared" si="336"/>
        <v>490589196</v>
      </c>
      <c r="Y202" s="29">
        <f t="shared" si="336"/>
        <v>472500322</v>
      </c>
      <c r="Z202" s="29">
        <f t="shared" si="336"/>
        <v>450918032</v>
      </c>
      <c r="AA202" s="29">
        <f t="shared" si="336"/>
        <v>429992420</v>
      </c>
      <c r="AB202" s="29">
        <f t="shared" si="336"/>
        <v>409699204</v>
      </c>
      <c r="AC202" s="29">
        <f t="shared" si="336"/>
        <v>388705002</v>
      </c>
      <c r="AD202" s="29">
        <f t="shared" si="336"/>
        <v>370577140</v>
      </c>
      <c r="AE202" s="29">
        <f t="shared" si="336"/>
        <v>355243836</v>
      </c>
      <c r="AF202" s="29">
        <f t="shared" si="336"/>
        <v>342753122</v>
      </c>
      <c r="AG202" s="29">
        <f t="shared" si="336"/>
        <v>333122250</v>
      </c>
      <c r="AH202" s="29">
        <f t="shared" si="336"/>
        <v>326332904</v>
      </c>
      <c r="AI202" s="29">
        <f t="shared" si="336"/>
        <v>325269208</v>
      </c>
      <c r="AJ202" s="29">
        <f t="shared" si="336"/>
        <v>328521210</v>
      </c>
      <c r="AK202" s="29">
        <f t="shared" si="336"/>
        <v>0</v>
      </c>
      <c r="AL202" s="29">
        <f t="shared" si="336"/>
        <v>0</v>
      </c>
      <c r="AM202" s="97"/>
    </row>
    <row r="203" spans="2:39">
      <c r="C203" s="1" t="s">
        <v>321</v>
      </c>
      <c r="E203" s="100" t="s">
        <v>308</v>
      </c>
      <c r="F203" s="29">
        <f>SUM(H203:AL203)</f>
        <v>5029478030.9847803</v>
      </c>
      <c r="G203" s="97"/>
      <c r="H203" s="29">
        <f>H197+H200</f>
        <v>481920560</v>
      </c>
      <c r="I203" s="29">
        <f t="shared" ref="I203:AL203" si="337">I197+I200</f>
        <v>442517600</v>
      </c>
      <c r="J203" s="29">
        <f t="shared" si="337"/>
        <v>406295999.99999994</v>
      </c>
      <c r="K203" s="29">
        <f t="shared" si="337"/>
        <v>373065785.12396681</v>
      </c>
      <c r="L203" s="29">
        <f t="shared" si="337"/>
        <v>342542449.28625083</v>
      </c>
      <c r="M203" s="29">
        <f t="shared" si="337"/>
        <v>314360970.12747502</v>
      </c>
      <c r="N203" s="29">
        <f t="shared" si="337"/>
        <v>288491342.9455716</v>
      </c>
      <c r="O203" s="29">
        <f t="shared" si="337"/>
        <v>264628940.75286746</v>
      </c>
      <c r="P203" s="29">
        <f t="shared" si="337"/>
        <v>242381595.56356317</v>
      </c>
      <c r="Q203" s="29">
        <f t="shared" si="337"/>
        <v>221728343.67596653</v>
      </c>
      <c r="R203" s="29">
        <f t="shared" si="337"/>
        <v>202603212.95728773</v>
      </c>
      <c r="S203" s="29">
        <f t="shared" si="337"/>
        <v>184567626.99972677</v>
      </c>
      <c r="T203" s="29">
        <f t="shared" si="337"/>
        <v>167242258.54355389</v>
      </c>
      <c r="U203" s="29">
        <f t="shared" si="337"/>
        <v>150740387.32251921</v>
      </c>
      <c r="V203" s="29">
        <f t="shared" si="337"/>
        <v>135119783.76878589</v>
      </c>
      <c r="W203" s="29">
        <f t="shared" si="337"/>
        <v>120475522.0637033</v>
      </c>
      <c r="X203" s="29">
        <f t="shared" si="337"/>
        <v>106766502.75346379</v>
      </c>
      <c r="Y203" s="29">
        <f t="shared" si="337"/>
        <v>93481669.761297181</v>
      </c>
      <c r="Z203" s="29">
        <f t="shared" si="337"/>
        <v>81101571.583764076</v>
      </c>
      <c r="AA203" s="29">
        <f t="shared" si="337"/>
        <v>70307196.664849401</v>
      </c>
      <c r="AB203" s="29">
        <f t="shared" si="337"/>
        <v>60899176.081163682</v>
      </c>
      <c r="AC203" s="29">
        <f t="shared" si="337"/>
        <v>52525928.84401086</v>
      </c>
      <c r="AD203" s="29">
        <f t="shared" si="337"/>
        <v>45523909.547447048</v>
      </c>
      <c r="AE203" s="29">
        <f t="shared" si="337"/>
        <v>39672977.172241785</v>
      </c>
      <c r="AF203" s="29">
        <f t="shared" si="337"/>
        <v>34798215.675624527</v>
      </c>
      <c r="AG203" s="29">
        <f t="shared" si="337"/>
        <v>30745850.578739475</v>
      </c>
      <c r="AH203" s="29">
        <f t="shared" si="337"/>
        <v>27381110.102454558</v>
      </c>
      <c r="AI203" s="29">
        <f t="shared" si="337"/>
        <v>24810782.007126499</v>
      </c>
      <c r="AJ203" s="29">
        <f t="shared" si="337"/>
        <v>22780761.081357528</v>
      </c>
      <c r="AK203" s="29">
        <f t="shared" si="337"/>
        <v>0</v>
      </c>
      <c r="AL203" s="29">
        <f t="shared" si="337"/>
        <v>0</v>
      </c>
      <c r="AM203" s="97"/>
    </row>
    <row r="204" spans="2:39">
      <c r="E204" s="21"/>
      <c r="G204" s="97"/>
      <c r="AM204" s="97"/>
    </row>
    <row r="205" spans="2:39">
      <c r="B205" s="7" t="s">
        <v>313</v>
      </c>
      <c r="E205" s="21"/>
      <c r="G205" s="97"/>
      <c r="AM205" s="97"/>
    </row>
    <row r="206" spans="2:39">
      <c r="C206" s="1" t="str">
        <f>C$31</f>
        <v>Diesel Fuel - Ontario / Quebec Average</v>
      </c>
      <c r="D206" s="4">
        <f>D$31</f>
        <v>1.96</v>
      </c>
      <c r="E206" s="100" t="str">
        <f>E$31</f>
        <v>$/L</v>
      </c>
      <c r="G206" s="97"/>
      <c r="AM206" s="97"/>
    </row>
    <row r="207" spans="2:39">
      <c r="C207" s="1" t="str">
        <f>C$32</f>
        <v>Fuel Efficiency</v>
      </c>
      <c r="D207" s="4">
        <f>D$32</f>
        <v>0.375</v>
      </c>
      <c r="E207" s="100" t="str">
        <f>E$32</f>
        <v>L/km</v>
      </c>
      <c r="G207" s="97"/>
      <c r="AM207" s="97"/>
    </row>
    <row r="208" spans="2:39">
      <c r="E208" s="21"/>
      <c r="G208" s="97"/>
      <c r="AM208" s="97"/>
    </row>
    <row r="209" spans="2:39">
      <c r="C209" s="1" t="str">
        <f>'Input C'!C103</f>
        <v>Energy Consumption</v>
      </c>
      <c r="D209" s="4">
        <f>'Input C'!D103</f>
        <v>1.1000000000000001</v>
      </c>
      <c r="E209" s="100" t="str">
        <f>'Input C'!E103</f>
        <v>kWh/km</v>
      </c>
      <c r="G209" s="97"/>
      <c r="AM209" s="97"/>
    </row>
    <row r="210" spans="2:39">
      <c r="C210" s="1" t="str">
        <f>'Input C'!$C$65</f>
        <v>Electricity Price (High Tariff)</v>
      </c>
      <c r="D210" s="18">
        <f>'Input C'!$D$65</f>
        <v>0.09</v>
      </c>
      <c r="E210" s="100" t="str">
        <f>'Input C'!$E$65</f>
        <v>$/kWh</v>
      </c>
      <c r="G210" s="97"/>
      <c r="AM210" s="97"/>
    </row>
    <row r="211" spans="2:39">
      <c r="C211" s="1"/>
      <c r="D211" s="1"/>
      <c r="E211" s="28"/>
      <c r="G211" s="97"/>
      <c r="AM211" s="97"/>
    </row>
    <row r="212" spans="2:39">
      <c r="C212" s="1" t="s">
        <v>324</v>
      </c>
      <c r="D212" s="1"/>
      <c r="E212" s="100" t="s">
        <v>325</v>
      </c>
      <c r="G212" s="97"/>
      <c r="H212" s="29">
        <f t="shared" ref="H212:AL212" si="338">$D$191*$D$209*H$193*H$5</f>
        <v>0</v>
      </c>
      <c r="I212" s="29">
        <f t="shared" si="338"/>
        <v>0</v>
      </c>
      <c r="J212" s="29">
        <f t="shared" si="338"/>
        <v>0</v>
      </c>
      <c r="K212" s="29">
        <f t="shared" si="338"/>
        <v>0</v>
      </c>
      <c r="L212" s="29">
        <f t="shared" si="338"/>
        <v>0</v>
      </c>
      <c r="M212" s="29">
        <f t="shared" si="338"/>
        <v>2591600</v>
      </c>
      <c r="N212" s="29">
        <f t="shared" si="338"/>
        <v>5183200</v>
      </c>
      <c r="O212" s="29">
        <f t="shared" si="338"/>
        <v>10617200</v>
      </c>
      <c r="P212" s="29">
        <f t="shared" si="338"/>
        <v>23909600</v>
      </c>
      <c r="Q212" s="29">
        <f t="shared" si="338"/>
        <v>43973600</v>
      </c>
      <c r="R212" s="29">
        <f t="shared" si="338"/>
        <v>70725600</v>
      </c>
      <c r="S212" s="29">
        <f t="shared" si="338"/>
        <v>114532000</v>
      </c>
      <c r="T212" s="29">
        <f t="shared" si="338"/>
        <v>187682000</v>
      </c>
      <c r="U212" s="29">
        <f t="shared" si="338"/>
        <v>290092000</v>
      </c>
      <c r="V212" s="29">
        <f t="shared" si="338"/>
        <v>422096400</v>
      </c>
      <c r="W212" s="29">
        <f t="shared" si="338"/>
        <v>580936400</v>
      </c>
      <c r="X212" s="29">
        <f t="shared" si="338"/>
        <v>769621600</v>
      </c>
      <c r="Y212" s="29">
        <f t="shared" si="338"/>
        <v>1014653200</v>
      </c>
      <c r="Z212" s="29">
        <f t="shared" si="338"/>
        <v>1296803200</v>
      </c>
      <c r="AA212" s="29">
        <f t="shared" si="338"/>
        <v>1572516000</v>
      </c>
      <c r="AB212" s="29">
        <f t="shared" si="338"/>
        <v>1842042400</v>
      </c>
      <c r="AC212" s="29">
        <f t="shared" si="338"/>
        <v>2119845200</v>
      </c>
      <c r="AD212" s="29">
        <f t="shared" si="338"/>
        <v>2368388000</v>
      </c>
      <c r="AE212" s="29">
        <f t="shared" si="338"/>
        <v>2588757600</v>
      </c>
      <c r="AF212" s="29">
        <f t="shared" si="338"/>
        <v>2780285200</v>
      </c>
      <c r="AG212" s="29">
        <f t="shared" si="338"/>
        <v>2943138000</v>
      </c>
      <c r="AH212" s="29">
        <f t="shared" si="338"/>
        <v>3076814400</v>
      </c>
      <c r="AI212" s="29">
        <f t="shared" si="338"/>
        <v>3152388800</v>
      </c>
      <c r="AJ212" s="29">
        <f t="shared" si="338"/>
        <v>3183906000</v>
      </c>
      <c r="AK212" s="29">
        <f t="shared" si="338"/>
        <v>0</v>
      </c>
      <c r="AL212" s="29">
        <f t="shared" si="338"/>
        <v>0</v>
      </c>
      <c r="AM212" s="97"/>
    </row>
    <row r="213" spans="2:39">
      <c r="C213" s="1"/>
      <c r="D213" s="1"/>
      <c r="E213" s="28"/>
      <c r="G213" s="97"/>
      <c r="AM213" s="97"/>
    </row>
    <row r="214" spans="2:39">
      <c r="C214" s="1" t="s">
        <v>322</v>
      </c>
      <c r="D214" s="1"/>
      <c r="E214" s="100" t="s">
        <v>307</v>
      </c>
      <c r="G214" s="97"/>
      <c r="H214" s="29">
        <f t="shared" ref="H214:AL214" si="339">H212*$D$210*H$7*H$5</f>
        <v>0</v>
      </c>
      <c r="I214" s="29">
        <f t="shared" si="339"/>
        <v>0</v>
      </c>
      <c r="J214" s="29">
        <f t="shared" si="339"/>
        <v>0</v>
      </c>
      <c r="K214" s="29">
        <f t="shared" si="339"/>
        <v>0</v>
      </c>
      <c r="L214" s="29">
        <f t="shared" si="339"/>
        <v>0</v>
      </c>
      <c r="M214" s="29">
        <f t="shared" si="339"/>
        <v>233244</v>
      </c>
      <c r="N214" s="29">
        <f t="shared" si="339"/>
        <v>466488</v>
      </c>
      <c r="O214" s="29">
        <f t="shared" si="339"/>
        <v>955548</v>
      </c>
      <c r="P214" s="29">
        <f t="shared" si="339"/>
        <v>2151864</v>
      </c>
      <c r="Q214" s="29">
        <f t="shared" si="339"/>
        <v>3957624</v>
      </c>
      <c r="R214" s="29">
        <f t="shared" si="339"/>
        <v>6365304</v>
      </c>
      <c r="S214" s="29">
        <f t="shared" si="339"/>
        <v>10307880</v>
      </c>
      <c r="T214" s="29">
        <f t="shared" si="339"/>
        <v>16891380</v>
      </c>
      <c r="U214" s="29">
        <f t="shared" si="339"/>
        <v>26108280</v>
      </c>
      <c r="V214" s="29">
        <f t="shared" si="339"/>
        <v>37988676</v>
      </c>
      <c r="W214" s="29">
        <f t="shared" si="339"/>
        <v>52284276</v>
      </c>
      <c r="X214" s="29">
        <f t="shared" si="339"/>
        <v>69265944</v>
      </c>
      <c r="Y214" s="29">
        <f t="shared" si="339"/>
        <v>91318788</v>
      </c>
      <c r="Z214" s="29">
        <f t="shared" si="339"/>
        <v>116712288</v>
      </c>
      <c r="AA214" s="29">
        <f t="shared" si="339"/>
        <v>141526440</v>
      </c>
      <c r="AB214" s="29">
        <f t="shared" si="339"/>
        <v>165783816</v>
      </c>
      <c r="AC214" s="29">
        <f t="shared" si="339"/>
        <v>190786068</v>
      </c>
      <c r="AD214" s="29">
        <f t="shared" si="339"/>
        <v>213154920</v>
      </c>
      <c r="AE214" s="29">
        <f t="shared" si="339"/>
        <v>232988184</v>
      </c>
      <c r="AF214" s="29">
        <f t="shared" si="339"/>
        <v>250225668</v>
      </c>
      <c r="AG214" s="29">
        <f t="shared" si="339"/>
        <v>264882420</v>
      </c>
      <c r="AH214" s="29">
        <f t="shared" si="339"/>
        <v>276913296</v>
      </c>
      <c r="AI214" s="29">
        <f t="shared" si="339"/>
        <v>283714992</v>
      </c>
      <c r="AJ214" s="29">
        <f t="shared" si="339"/>
        <v>286551540</v>
      </c>
      <c r="AK214" s="29">
        <f t="shared" si="339"/>
        <v>0</v>
      </c>
      <c r="AL214" s="29">
        <f t="shared" si="339"/>
        <v>0</v>
      </c>
      <c r="AM214" s="97"/>
    </row>
    <row r="215" spans="2:39">
      <c r="C215" s="1" t="s">
        <v>322</v>
      </c>
      <c r="D215" s="1"/>
      <c r="E215" s="100" t="s">
        <v>308</v>
      </c>
      <c r="F215" s="29">
        <f>SUM(H215:AL215)</f>
        <v>339612831.31458622</v>
      </c>
      <c r="G215" s="97"/>
      <c r="H215" s="29">
        <f>H214*H$6</f>
        <v>0</v>
      </c>
      <c r="I215" s="29">
        <f t="shared" ref="I215:AL215" si="340">I214*I$6</f>
        <v>0</v>
      </c>
      <c r="J215" s="29">
        <f t="shared" si="340"/>
        <v>0</v>
      </c>
      <c r="K215" s="29">
        <f t="shared" si="340"/>
        <v>0</v>
      </c>
      <c r="L215" s="29">
        <f t="shared" si="340"/>
        <v>0</v>
      </c>
      <c r="M215" s="29">
        <f t="shared" si="340"/>
        <v>144826.17307560952</v>
      </c>
      <c r="N215" s="29">
        <f t="shared" si="340"/>
        <v>263320.3146829264</v>
      </c>
      <c r="O215" s="29">
        <f t="shared" si="340"/>
        <v>490347.21355911507</v>
      </c>
      <c r="P215" s="29">
        <f t="shared" si="340"/>
        <v>1003860.4372076372</v>
      </c>
      <c r="Q215" s="29">
        <f t="shared" si="340"/>
        <v>1678418.9128137862</v>
      </c>
      <c r="R215" s="29">
        <f t="shared" si="340"/>
        <v>2454100.2423789543</v>
      </c>
      <c r="S215" s="29">
        <f t="shared" si="340"/>
        <v>3612849.056586253</v>
      </c>
      <c r="T215" s="29">
        <f t="shared" si="340"/>
        <v>5382114.2216563625</v>
      </c>
      <c r="U215" s="29">
        <f t="shared" si="340"/>
        <v>7562638.7321917713</v>
      </c>
      <c r="V215" s="29">
        <f t="shared" si="340"/>
        <v>10003605.700507268</v>
      </c>
      <c r="W215" s="29">
        <f t="shared" si="340"/>
        <v>12516439.981422964</v>
      </c>
      <c r="X215" s="29">
        <f t="shared" si="340"/>
        <v>15074287.532408824</v>
      </c>
      <c r="Y215" s="29">
        <f t="shared" si="340"/>
        <v>18066935.376221623</v>
      </c>
      <c r="Z215" s="29">
        <f t="shared" si="340"/>
        <v>20991730.887215637</v>
      </c>
      <c r="AA215" s="29">
        <f t="shared" si="340"/>
        <v>23140703.853235386</v>
      </c>
      <c r="AB215" s="29">
        <f t="shared" si="340"/>
        <v>24642707.87792705</v>
      </c>
      <c r="AC215" s="29">
        <f t="shared" si="340"/>
        <v>25781030.29452813</v>
      </c>
      <c r="AD215" s="29">
        <f t="shared" si="340"/>
        <v>26185223.669418227</v>
      </c>
      <c r="AE215" s="29">
        <f t="shared" si="340"/>
        <v>26019691.176947173</v>
      </c>
      <c r="AF215" s="29">
        <f t="shared" si="340"/>
        <v>25404310.577340905</v>
      </c>
      <c r="AG215" s="29">
        <f t="shared" si="340"/>
        <v>24447587.353456315</v>
      </c>
      <c r="AH215" s="29">
        <f t="shared" si="340"/>
        <v>23234535.511655271</v>
      </c>
      <c r="AI215" s="29">
        <f t="shared" si="340"/>
        <v>21641122.631766725</v>
      </c>
      <c r="AJ215" s="29">
        <f t="shared" si="340"/>
        <v>19870443.586382337</v>
      </c>
      <c r="AK215" s="29">
        <f t="shared" si="340"/>
        <v>0</v>
      </c>
      <c r="AL215" s="29">
        <f t="shared" si="340"/>
        <v>0</v>
      </c>
      <c r="AM215" s="97"/>
    </row>
    <row r="216" spans="2:39">
      <c r="E216" s="21"/>
      <c r="G216" s="97"/>
      <c r="AM216" s="97"/>
    </row>
    <row r="217" spans="2:39">
      <c r="C217" s="1" t="s">
        <v>314</v>
      </c>
      <c r="D217" s="1"/>
      <c r="E217" s="100" t="s">
        <v>307</v>
      </c>
      <c r="G217" s="97"/>
      <c r="H217" s="29">
        <f>$D$206*$D$207*$D$191*H$194*H$7*H$5</f>
        <v>1610052780</v>
      </c>
      <c r="I217" s="29">
        <f t="shared" ref="I217:AL217" si="341">$D$206*$D$207*$D$191*I$194*I$7*I$5</f>
        <v>1626252180</v>
      </c>
      <c r="J217" s="29">
        <f t="shared" si="341"/>
        <v>1642451580</v>
      </c>
      <c r="K217" s="29">
        <f t="shared" si="341"/>
        <v>1658930280</v>
      </c>
      <c r="L217" s="29">
        <f t="shared" si="341"/>
        <v>1675520700</v>
      </c>
      <c r="M217" s="29">
        <f t="shared" si="341"/>
        <v>1690547040</v>
      </c>
      <c r="N217" s="29">
        <f t="shared" si="341"/>
        <v>1705685100</v>
      </c>
      <c r="O217" s="29">
        <f t="shared" si="341"/>
        <v>1719203220</v>
      </c>
      <c r="P217" s="29">
        <f t="shared" si="341"/>
        <v>1727582220</v>
      </c>
      <c r="Q217" s="29">
        <f t="shared" si="341"/>
        <v>1731548280</v>
      </c>
      <c r="R217" s="29">
        <f t="shared" si="341"/>
        <v>1731268980</v>
      </c>
      <c r="S217" s="29">
        <f t="shared" si="341"/>
        <v>1719817680</v>
      </c>
      <c r="T217" s="29">
        <f t="shared" si="341"/>
        <v>1688871240</v>
      </c>
      <c r="U217" s="29">
        <f t="shared" si="341"/>
        <v>1638597240</v>
      </c>
      <c r="V217" s="29">
        <f t="shared" si="341"/>
        <v>1568772240</v>
      </c>
      <c r="W217" s="29">
        <f t="shared" si="341"/>
        <v>1481072040</v>
      </c>
      <c r="X217" s="29">
        <f t="shared" si="341"/>
        <v>1373709120</v>
      </c>
      <c r="Y217" s="29">
        <f t="shared" si="341"/>
        <v>1228808280</v>
      </c>
      <c r="Z217" s="29">
        <f t="shared" si="341"/>
        <v>1059440760</v>
      </c>
      <c r="AA217" s="29">
        <f t="shared" si="341"/>
        <v>894486180</v>
      </c>
      <c r="AB217" s="29">
        <f t="shared" si="341"/>
        <v>733776960</v>
      </c>
      <c r="AC217" s="29">
        <f t="shared" si="341"/>
        <v>567872760</v>
      </c>
      <c r="AD217" s="29">
        <f t="shared" si="341"/>
        <v>421631280</v>
      </c>
      <c r="AE217" s="29">
        <f t="shared" si="341"/>
        <v>294438060</v>
      </c>
      <c r="AF217" s="29">
        <f t="shared" si="341"/>
        <v>186684120</v>
      </c>
      <c r="AG217" s="29">
        <f t="shared" si="341"/>
        <v>98369460</v>
      </c>
      <c r="AH217" s="29">
        <f t="shared" si="341"/>
        <v>29605800</v>
      </c>
      <c r="AI217" s="29">
        <f t="shared" si="341"/>
        <v>0</v>
      </c>
      <c r="AJ217" s="29">
        <f t="shared" si="341"/>
        <v>0</v>
      </c>
      <c r="AK217" s="29">
        <f t="shared" si="341"/>
        <v>0</v>
      </c>
      <c r="AL217" s="29">
        <f t="shared" si="341"/>
        <v>0</v>
      </c>
      <c r="AM217" s="97"/>
    </row>
    <row r="218" spans="2:39">
      <c r="C218" s="1" t="s">
        <v>314</v>
      </c>
      <c r="D218" s="1"/>
      <c r="E218" s="100" t="s">
        <v>308</v>
      </c>
      <c r="F218" s="29">
        <f>SUM(H218:AL218)</f>
        <v>15502232208.644003</v>
      </c>
      <c r="G218" s="97"/>
      <c r="H218" s="29">
        <f>H217*H$6</f>
        <v>1610052780</v>
      </c>
      <c r="I218" s="29">
        <f t="shared" ref="I218:AL218" si="342">I217*I$6</f>
        <v>1478411072.7272727</v>
      </c>
      <c r="J218" s="29">
        <f t="shared" si="342"/>
        <v>1357397999.9999998</v>
      </c>
      <c r="K218" s="29">
        <f t="shared" si="342"/>
        <v>1246378873.0277982</v>
      </c>
      <c r="L218" s="29">
        <f t="shared" si="342"/>
        <v>1144403182.8427017</v>
      </c>
      <c r="M218" s="29">
        <f t="shared" si="342"/>
        <v>1049696704.7705381</v>
      </c>
      <c r="N218" s="29">
        <f t="shared" si="342"/>
        <v>962814771.83116996</v>
      </c>
      <c r="O218" s="29">
        <f t="shared" si="342"/>
        <v>882223089.23137128</v>
      </c>
      <c r="P218" s="29">
        <f t="shared" si="342"/>
        <v>805929855.54911482</v>
      </c>
      <c r="Q218" s="29">
        <f t="shared" si="342"/>
        <v>734345501.64497221</v>
      </c>
      <c r="R218" s="29">
        <f t="shared" si="342"/>
        <v>667479137.43650973</v>
      </c>
      <c r="S218" s="29">
        <f t="shared" si="342"/>
        <v>602785605.0602411</v>
      </c>
      <c r="T218" s="29">
        <f t="shared" si="342"/>
        <v>538126424.20870388</v>
      </c>
      <c r="U218" s="29">
        <f t="shared" si="342"/>
        <v>474643253.16284853</v>
      </c>
      <c r="V218" s="29">
        <f t="shared" si="342"/>
        <v>413106761.67975837</v>
      </c>
      <c r="W218" s="29">
        <f t="shared" si="342"/>
        <v>354556870.91896755</v>
      </c>
      <c r="X218" s="29">
        <f t="shared" si="342"/>
        <v>298959128.61264545</v>
      </c>
      <c r="Y218" s="29">
        <f t="shared" si="342"/>
        <v>243113167.2983444</v>
      </c>
      <c r="Z218" s="29">
        <f t="shared" si="342"/>
        <v>190549733.07409763</v>
      </c>
      <c r="AA218" s="29">
        <f t="shared" si="342"/>
        <v>146255638.11392274</v>
      </c>
      <c r="AB218" s="29">
        <f t="shared" si="342"/>
        <v>109071269.49492683</v>
      </c>
      <c r="AC218" s="29">
        <f t="shared" si="342"/>
        <v>76736970.274985194</v>
      </c>
      <c r="AD218" s="29">
        <f t="shared" si="342"/>
        <v>51795705.080713615</v>
      </c>
      <c r="AE218" s="29">
        <f t="shared" si="342"/>
        <v>32882300.125312116</v>
      </c>
      <c r="AF218" s="29">
        <f t="shared" si="342"/>
        <v>18953216.919127494</v>
      </c>
      <c r="AG218" s="29">
        <f t="shared" si="342"/>
        <v>9079107.5008387752</v>
      </c>
      <c r="AH218" s="29">
        <f t="shared" si="342"/>
        <v>2484088.057118657</v>
      </c>
      <c r="AI218" s="29">
        <f t="shared" si="342"/>
        <v>0</v>
      </c>
      <c r="AJ218" s="29">
        <f t="shared" si="342"/>
        <v>0</v>
      </c>
      <c r="AK218" s="29">
        <f t="shared" si="342"/>
        <v>0</v>
      </c>
      <c r="AL218" s="29">
        <f t="shared" si="342"/>
        <v>0</v>
      </c>
      <c r="AM218" s="97"/>
    </row>
    <row r="219" spans="2:39">
      <c r="E219" s="21"/>
      <c r="G219" s="97"/>
      <c r="AM219" s="97"/>
    </row>
    <row r="220" spans="2:39">
      <c r="C220" s="1" t="s">
        <v>323</v>
      </c>
      <c r="E220" s="100" t="s">
        <v>307</v>
      </c>
      <c r="G220" s="97"/>
      <c r="H220" s="29">
        <f>H214+H217</f>
        <v>1610052780</v>
      </c>
      <c r="I220" s="29">
        <f t="shared" ref="I220:AL220" si="343">I214+I217</f>
        <v>1626252180</v>
      </c>
      <c r="J220" s="29">
        <f t="shared" si="343"/>
        <v>1642451580</v>
      </c>
      <c r="K220" s="29">
        <f t="shared" si="343"/>
        <v>1658930280</v>
      </c>
      <c r="L220" s="29">
        <f t="shared" si="343"/>
        <v>1675520700</v>
      </c>
      <c r="M220" s="29">
        <f t="shared" si="343"/>
        <v>1690780284</v>
      </c>
      <c r="N220" s="29">
        <f t="shared" si="343"/>
        <v>1706151588</v>
      </c>
      <c r="O220" s="29">
        <f t="shared" si="343"/>
        <v>1720158768</v>
      </c>
      <c r="P220" s="29">
        <f t="shared" si="343"/>
        <v>1729734084</v>
      </c>
      <c r="Q220" s="29">
        <f t="shared" si="343"/>
        <v>1735505904</v>
      </c>
      <c r="R220" s="29">
        <f t="shared" si="343"/>
        <v>1737634284</v>
      </c>
      <c r="S220" s="29">
        <f t="shared" si="343"/>
        <v>1730125560</v>
      </c>
      <c r="T220" s="29">
        <f t="shared" si="343"/>
        <v>1705762620</v>
      </c>
      <c r="U220" s="29">
        <f t="shared" si="343"/>
        <v>1664705520</v>
      </c>
      <c r="V220" s="29">
        <f t="shared" si="343"/>
        <v>1606760916</v>
      </c>
      <c r="W220" s="29">
        <f t="shared" si="343"/>
        <v>1533356316</v>
      </c>
      <c r="X220" s="29">
        <f t="shared" si="343"/>
        <v>1442975064</v>
      </c>
      <c r="Y220" s="29">
        <f t="shared" si="343"/>
        <v>1320127068</v>
      </c>
      <c r="Z220" s="29">
        <f t="shared" si="343"/>
        <v>1176153048</v>
      </c>
      <c r="AA220" s="29">
        <f t="shared" si="343"/>
        <v>1036012620</v>
      </c>
      <c r="AB220" s="29">
        <f t="shared" si="343"/>
        <v>899560776</v>
      </c>
      <c r="AC220" s="29">
        <f t="shared" si="343"/>
        <v>758658828</v>
      </c>
      <c r="AD220" s="29">
        <f t="shared" si="343"/>
        <v>634786200</v>
      </c>
      <c r="AE220" s="29">
        <f t="shared" si="343"/>
        <v>527426244</v>
      </c>
      <c r="AF220" s="29">
        <f t="shared" si="343"/>
        <v>436909788</v>
      </c>
      <c r="AG220" s="29">
        <f t="shared" si="343"/>
        <v>363251880</v>
      </c>
      <c r="AH220" s="29">
        <f t="shared" si="343"/>
        <v>306519096</v>
      </c>
      <c r="AI220" s="29">
        <f t="shared" si="343"/>
        <v>283714992</v>
      </c>
      <c r="AJ220" s="29">
        <f t="shared" si="343"/>
        <v>286551540</v>
      </c>
      <c r="AK220" s="29">
        <f t="shared" si="343"/>
        <v>0</v>
      </c>
      <c r="AL220" s="29">
        <f t="shared" si="343"/>
        <v>0</v>
      </c>
      <c r="AM220" s="97"/>
    </row>
    <row r="221" spans="2:39">
      <c r="C221" s="1" t="s">
        <v>323</v>
      </c>
      <c r="E221" s="100" t="s">
        <v>308</v>
      </c>
      <c r="F221" s="29">
        <f>SUM(H221:AL221)</f>
        <v>15841845039.95859</v>
      </c>
      <c r="G221" s="97"/>
      <c r="H221" s="29">
        <f>H215+H218</f>
        <v>1610052780</v>
      </c>
      <c r="I221" s="29">
        <f t="shared" ref="I221:AL221" si="344">I215+I218</f>
        <v>1478411072.7272727</v>
      </c>
      <c r="J221" s="29">
        <f t="shared" si="344"/>
        <v>1357397999.9999998</v>
      </c>
      <c r="K221" s="29">
        <f t="shared" si="344"/>
        <v>1246378873.0277982</v>
      </c>
      <c r="L221" s="29">
        <f t="shared" si="344"/>
        <v>1144403182.8427017</v>
      </c>
      <c r="M221" s="29">
        <f t="shared" si="344"/>
        <v>1049841530.9436136</v>
      </c>
      <c r="N221" s="29">
        <f t="shared" si="344"/>
        <v>963078092.14585292</v>
      </c>
      <c r="O221" s="29">
        <f t="shared" si="344"/>
        <v>882713436.44493043</v>
      </c>
      <c r="P221" s="29">
        <f t="shared" si="344"/>
        <v>806933715.9863224</v>
      </c>
      <c r="Q221" s="29">
        <f t="shared" si="344"/>
        <v>736023920.55778599</v>
      </c>
      <c r="R221" s="29">
        <f t="shared" si="344"/>
        <v>669933237.67888868</v>
      </c>
      <c r="S221" s="29">
        <f t="shared" si="344"/>
        <v>606398454.11682737</v>
      </c>
      <c r="T221" s="29">
        <f t="shared" si="344"/>
        <v>543508538.4303602</v>
      </c>
      <c r="U221" s="29">
        <f t="shared" si="344"/>
        <v>482205891.89504027</v>
      </c>
      <c r="V221" s="29">
        <f t="shared" si="344"/>
        <v>423110367.38026565</v>
      </c>
      <c r="W221" s="29">
        <f t="shared" si="344"/>
        <v>367073310.90039051</v>
      </c>
      <c r="X221" s="29">
        <f t="shared" si="344"/>
        <v>314033416.14505428</v>
      </c>
      <c r="Y221" s="29">
        <f t="shared" si="344"/>
        <v>261180102.67456603</v>
      </c>
      <c r="Z221" s="29">
        <f t="shared" si="344"/>
        <v>211541463.96131328</v>
      </c>
      <c r="AA221" s="29">
        <f t="shared" si="344"/>
        <v>169396341.96715814</v>
      </c>
      <c r="AB221" s="29">
        <f t="shared" si="344"/>
        <v>133713977.37285388</v>
      </c>
      <c r="AC221" s="29">
        <f t="shared" si="344"/>
        <v>102518000.56951332</v>
      </c>
      <c r="AD221" s="29">
        <f t="shared" si="344"/>
        <v>77980928.750131845</v>
      </c>
      <c r="AE221" s="29">
        <f t="shared" si="344"/>
        <v>58901991.302259289</v>
      </c>
      <c r="AF221" s="29">
        <f t="shared" si="344"/>
        <v>44357527.496468395</v>
      </c>
      <c r="AG221" s="29">
        <f t="shared" si="344"/>
        <v>33526694.85429509</v>
      </c>
      <c r="AH221" s="29">
        <f t="shared" si="344"/>
        <v>25718623.568773929</v>
      </c>
      <c r="AI221" s="29">
        <f t="shared" si="344"/>
        <v>21641122.631766725</v>
      </c>
      <c r="AJ221" s="29">
        <f t="shared" si="344"/>
        <v>19870443.586382337</v>
      </c>
      <c r="AK221" s="29">
        <f t="shared" si="344"/>
        <v>0</v>
      </c>
      <c r="AL221" s="29">
        <f t="shared" si="344"/>
        <v>0</v>
      </c>
      <c r="AM221" s="97"/>
    </row>
    <row r="222" spans="2:39">
      <c r="C222" s="1"/>
      <c r="E222" s="100"/>
      <c r="F222" s="29"/>
      <c r="G222" s="97"/>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97"/>
    </row>
    <row r="223" spans="2:39">
      <c r="B223" s="7" t="s">
        <v>339</v>
      </c>
      <c r="C223" s="1"/>
      <c r="E223" s="100"/>
      <c r="F223" s="29"/>
      <c r="G223" s="97"/>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97"/>
    </row>
    <row r="224" spans="2:39">
      <c r="B224" s="7"/>
      <c r="C224" s="1" t="str">
        <f>'Input C'!$C$22</f>
        <v>Diesel GHG emissions</v>
      </c>
      <c r="D224" s="4">
        <f>'Input C'!$D$22</f>
        <v>2.6</v>
      </c>
      <c r="E224" s="100" t="str">
        <f>'Input C'!$E$22</f>
        <v>kg CO2e/L</v>
      </c>
      <c r="F224" s="29"/>
      <c r="G224" s="97"/>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97"/>
    </row>
    <row r="225" spans="1:40">
      <c r="B225" s="7"/>
      <c r="C225" s="1"/>
      <c r="D225" s="4"/>
      <c r="E225" s="100"/>
      <c r="F225" s="29"/>
      <c r="G225" s="97"/>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97"/>
    </row>
    <row r="226" spans="1:40">
      <c r="B226" s="7"/>
      <c r="C226" s="1" t="s">
        <v>341</v>
      </c>
      <c r="D226" s="4"/>
      <c r="E226" s="100" t="s">
        <v>342</v>
      </c>
      <c r="F226" s="29"/>
      <c r="G226" s="97"/>
      <c r="H226" s="29">
        <f t="shared" ref="H226:AL226" si="345">$D$207*$D$191*H$194*H$5</f>
        <v>821455500</v>
      </c>
      <c r="I226" s="29">
        <f t="shared" si="345"/>
        <v>829720500</v>
      </c>
      <c r="J226" s="29">
        <f t="shared" si="345"/>
        <v>837985500</v>
      </c>
      <c r="K226" s="29">
        <f t="shared" si="345"/>
        <v>846393000</v>
      </c>
      <c r="L226" s="29">
        <f t="shared" si="345"/>
        <v>854857500</v>
      </c>
      <c r="M226" s="29">
        <f t="shared" si="345"/>
        <v>862524000</v>
      </c>
      <c r="N226" s="29">
        <f t="shared" si="345"/>
        <v>870247500</v>
      </c>
      <c r="O226" s="29">
        <f t="shared" si="345"/>
        <v>877144500</v>
      </c>
      <c r="P226" s="29">
        <f t="shared" si="345"/>
        <v>881419500</v>
      </c>
      <c r="Q226" s="29">
        <f t="shared" si="345"/>
        <v>883443000</v>
      </c>
      <c r="R226" s="29">
        <f t="shared" si="345"/>
        <v>883300500</v>
      </c>
      <c r="S226" s="29">
        <f t="shared" si="345"/>
        <v>877458000</v>
      </c>
      <c r="T226" s="29">
        <f t="shared" si="345"/>
        <v>861669000</v>
      </c>
      <c r="U226" s="29">
        <f t="shared" si="345"/>
        <v>836019000</v>
      </c>
      <c r="V226" s="29">
        <f t="shared" si="345"/>
        <v>800394000</v>
      </c>
      <c r="W226" s="29">
        <f t="shared" si="345"/>
        <v>755649000</v>
      </c>
      <c r="X226" s="29">
        <f t="shared" si="345"/>
        <v>700872000</v>
      </c>
      <c r="Y226" s="29">
        <f t="shared" si="345"/>
        <v>626943000</v>
      </c>
      <c r="Z226" s="29">
        <f t="shared" si="345"/>
        <v>540531000</v>
      </c>
      <c r="AA226" s="29">
        <f t="shared" si="345"/>
        <v>456370500</v>
      </c>
      <c r="AB226" s="29">
        <f t="shared" si="345"/>
        <v>374376000</v>
      </c>
      <c r="AC226" s="29">
        <f t="shared" si="345"/>
        <v>289731000</v>
      </c>
      <c r="AD226" s="29">
        <f t="shared" si="345"/>
        <v>215118000</v>
      </c>
      <c r="AE226" s="29">
        <f t="shared" si="345"/>
        <v>150223500</v>
      </c>
      <c r="AF226" s="29">
        <f t="shared" si="345"/>
        <v>95247000</v>
      </c>
      <c r="AG226" s="29">
        <f t="shared" si="345"/>
        <v>50188500</v>
      </c>
      <c r="AH226" s="29">
        <f t="shared" si="345"/>
        <v>15105000</v>
      </c>
      <c r="AI226" s="29">
        <f t="shared" si="345"/>
        <v>0</v>
      </c>
      <c r="AJ226" s="29">
        <f t="shared" si="345"/>
        <v>0</v>
      </c>
      <c r="AK226" s="29">
        <f t="shared" si="345"/>
        <v>0</v>
      </c>
      <c r="AL226" s="29">
        <f t="shared" si="345"/>
        <v>0</v>
      </c>
      <c r="AM226" s="97"/>
    </row>
    <row r="227" spans="1:40">
      <c r="C227" s="1" t="s">
        <v>339</v>
      </c>
      <c r="E227" s="100" t="s">
        <v>340</v>
      </c>
      <c r="F227" s="29"/>
      <c r="G227" s="97"/>
      <c r="H227" s="29">
        <f>H226*$D$162/1000</f>
        <v>2135784.2999999998</v>
      </c>
      <c r="I227" s="29">
        <f t="shared" ref="I227:AL227" si="346">I226*$D$162/1000</f>
        <v>2157273.2999999998</v>
      </c>
      <c r="J227" s="29">
        <f t="shared" si="346"/>
        <v>2178762.2999999998</v>
      </c>
      <c r="K227" s="29">
        <f t="shared" si="346"/>
        <v>2200621.7999999998</v>
      </c>
      <c r="L227" s="29">
        <f t="shared" si="346"/>
        <v>2222629.5</v>
      </c>
      <c r="M227" s="29">
        <f t="shared" si="346"/>
        <v>2242562.4</v>
      </c>
      <c r="N227" s="29">
        <f t="shared" si="346"/>
        <v>2262643.5</v>
      </c>
      <c r="O227" s="29">
        <f t="shared" si="346"/>
        <v>2280575.7000000002</v>
      </c>
      <c r="P227" s="29">
        <f t="shared" si="346"/>
        <v>2291690.7000000002</v>
      </c>
      <c r="Q227" s="29">
        <f t="shared" si="346"/>
        <v>2296951.7999999998</v>
      </c>
      <c r="R227" s="29">
        <f t="shared" si="346"/>
        <v>2296581.2999999998</v>
      </c>
      <c r="S227" s="29">
        <f t="shared" si="346"/>
        <v>2281390.7999999998</v>
      </c>
      <c r="T227" s="29">
        <f t="shared" si="346"/>
        <v>2240339.4</v>
      </c>
      <c r="U227" s="29">
        <f t="shared" si="346"/>
        <v>2173649.4</v>
      </c>
      <c r="V227" s="29">
        <f t="shared" si="346"/>
        <v>2081024.4</v>
      </c>
      <c r="W227" s="29">
        <f t="shared" si="346"/>
        <v>1964687.4</v>
      </c>
      <c r="X227" s="29">
        <f t="shared" si="346"/>
        <v>1822267.2</v>
      </c>
      <c r="Y227" s="29">
        <f t="shared" si="346"/>
        <v>1630051.8</v>
      </c>
      <c r="Z227" s="29">
        <f t="shared" si="346"/>
        <v>1405380.6</v>
      </c>
      <c r="AA227" s="29">
        <f t="shared" si="346"/>
        <v>1186563.3</v>
      </c>
      <c r="AB227" s="29">
        <f t="shared" si="346"/>
        <v>973377.6</v>
      </c>
      <c r="AC227" s="29">
        <f t="shared" si="346"/>
        <v>753300.6</v>
      </c>
      <c r="AD227" s="29">
        <f t="shared" si="346"/>
        <v>559306.80000000005</v>
      </c>
      <c r="AE227" s="29">
        <f t="shared" si="346"/>
        <v>390581.1</v>
      </c>
      <c r="AF227" s="29">
        <f t="shared" si="346"/>
        <v>247642.2</v>
      </c>
      <c r="AG227" s="29">
        <f t="shared" si="346"/>
        <v>130490.1</v>
      </c>
      <c r="AH227" s="29">
        <f t="shared" si="346"/>
        <v>39273</v>
      </c>
      <c r="AI227" s="29">
        <f t="shared" si="346"/>
        <v>0</v>
      </c>
      <c r="AJ227" s="29">
        <f t="shared" si="346"/>
        <v>0</v>
      </c>
      <c r="AK227" s="29">
        <f t="shared" si="346"/>
        <v>0</v>
      </c>
      <c r="AL227" s="29">
        <f t="shared" si="346"/>
        <v>0</v>
      </c>
      <c r="AM227" s="97"/>
    </row>
    <row r="228" spans="1:40">
      <c r="C228" s="1"/>
      <c r="E228" s="100"/>
      <c r="F228" s="29"/>
      <c r="G228" s="97"/>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97"/>
    </row>
    <row r="229" spans="1:40">
      <c r="C229" s="1" t="s">
        <v>380</v>
      </c>
      <c r="E229" s="100" t="s">
        <v>307</v>
      </c>
      <c r="F229" s="29"/>
      <c r="G229" s="97"/>
      <c r="H229" s="29">
        <f>H227*H$8*H$7</f>
        <v>106789214.99999999</v>
      </c>
      <c r="I229" s="29">
        <f t="shared" ref="I229:AL229" si="347">I227*I$8*I$7</f>
        <v>140222764.5</v>
      </c>
      <c r="J229" s="29">
        <f t="shared" si="347"/>
        <v>174300984</v>
      </c>
      <c r="K229" s="29">
        <f t="shared" si="347"/>
        <v>209059070.99999997</v>
      </c>
      <c r="L229" s="29">
        <f t="shared" si="347"/>
        <v>244489245</v>
      </c>
      <c r="M229" s="29">
        <f t="shared" si="347"/>
        <v>280320300</v>
      </c>
      <c r="N229" s="29">
        <f t="shared" si="347"/>
        <v>316770090</v>
      </c>
      <c r="O229" s="29">
        <f t="shared" si="347"/>
        <v>353489233.5</v>
      </c>
      <c r="P229" s="29">
        <f t="shared" si="347"/>
        <v>389587419.00000006</v>
      </c>
      <c r="Q229" s="29">
        <f t="shared" si="347"/>
        <v>390481805.99999994</v>
      </c>
      <c r="R229" s="29">
        <f t="shared" si="347"/>
        <v>390418820.99999994</v>
      </c>
      <c r="S229" s="29">
        <f t="shared" si="347"/>
        <v>387836435.99999994</v>
      </c>
      <c r="T229" s="29">
        <f t="shared" si="347"/>
        <v>380857698</v>
      </c>
      <c r="U229" s="29">
        <f t="shared" si="347"/>
        <v>369520398</v>
      </c>
      <c r="V229" s="29">
        <f t="shared" si="347"/>
        <v>353774148</v>
      </c>
      <c r="W229" s="29">
        <f t="shared" si="347"/>
        <v>333996858</v>
      </c>
      <c r="X229" s="29">
        <f t="shared" si="347"/>
        <v>309785424</v>
      </c>
      <c r="Y229" s="29">
        <f t="shared" si="347"/>
        <v>277108806</v>
      </c>
      <c r="Z229" s="29">
        <f t="shared" si="347"/>
        <v>238914702.00000003</v>
      </c>
      <c r="AA229" s="29">
        <f t="shared" si="347"/>
        <v>201715761</v>
      </c>
      <c r="AB229" s="29">
        <f t="shared" si="347"/>
        <v>165474192</v>
      </c>
      <c r="AC229" s="29">
        <f t="shared" si="347"/>
        <v>128061102</v>
      </c>
      <c r="AD229" s="29">
        <f t="shared" si="347"/>
        <v>95082156.000000015</v>
      </c>
      <c r="AE229" s="29">
        <f t="shared" si="347"/>
        <v>66398786.999999993</v>
      </c>
      <c r="AF229" s="29">
        <f t="shared" si="347"/>
        <v>42099174</v>
      </c>
      <c r="AG229" s="29">
        <f t="shared" si="347"/>
        <v>22183317</v>
      </c>
      <c r="AH229" s="29">
        <f t="shared" si="347"/>
        <v>6676410</v>
      </c>
      <c r="AI229" s="29">
        <f t="shared" si="347"/>
        <v>0</v>
      </c>
      <c r="AJ229" s="29">
        <f t="shared" si="347"/>
        <v>0</v>
      </c>
      <c r="AK229" s="29">
        <f t="shared" si="347"/>
        <v>0</v>
      </c>
      <c r="AL229" s="29">
        <f t="shared" si="347"/>
        <v>0</v>
      </c>
      <c r="AM229" s="97"/>
    </row>
    <row r="230" spans="1:40">
      <c r="C230" s="1" t="s">
        <v>380</v>
      </c>
      <c r="E230" s="100" t="s">
        <v>308</v>
      </c>
      <c r="F230" s="29">
        <f>SUM(H230:AL230)</f>
        <v>2538021056.174088</v>
      </c>
      <c r="G230" s="97"/>
      <c r="H230" s="29">
        <f>H229*H$6</f>
        <v>106789214.99999999</v>
      </c>
      <c r="I230" s="29">
        <f t="shared" ref="I230:AL230" si="348">I229*I$6</f>
        <v>127475240.45454545</v>
      </c>
      <c r="J230" s="29">
        <f t="shared" si="348"/>
        <v>144050399.99999997</v>
      </c>
      <c r="K230" s="29">
        <f t="shared" si="348"/>
        <v>157069174.30503374</v>
      </c>
      <c r="L230" s="29">
        <f t="shared" si="348"/>
        <v>166989444.02704728</v>
      </c>
      <c r="M230" s="29">
        <f t="shared" si="348"/>
        <v>174056851.55633923</v>
      </c>
      <c r="N230" s="29">
        <f t="shared" si="348"/>
        <v>178808457.62578872</v>
      </c>
      <c r="O230" s="29">
        <f t="shared" si="348"/>
        <v>181395869.87767479</v>
      </c>
      <c r="P230" s="29">
        <f t="shared" si="348"/>
        <v>181745406.20036164</v>
      </c>
      <c r="Q230" s="29">
        <f t="shared" si="348"/>
        <v>165602403.94238657</v>
      </c>
      <c r="R230" s="29">
        <f t="shared" si="348"/>
        <v>150523356.50353941</v>
      </c>
      <c r="S230" s="29">
        <f t="shared" si="348"/>
        <v>135934304.81460539</v>
      </c>
      <c r="T230" s="29">
        <f t="shared" si="348"/>
        <v>121352999.74502403</v>
      </c>
      <c r="U230" s="29">
        <f t="shared" si="348"/>
        <v>107036896.88672401</v>
      </c>
      <c r="V230" s="29">
        <f t="shared" si="348"/>
        <v>93159790.133904696</v>
      </c>
      <c r="W230" s="29">
        <f t="shared" si="348"/>
        <v>79956192.319481447</v>
      </c>
      <c r="X230" s="29">
        <f t="shared" si="348"/>
        <v>67418334.105504736</v>
      </c>
      <c r="Y230" s="29">
        <f t="shared" si="348"/>
        <v>54824499.972381748</v>
      </c>
      <c r="Z230" s="29">
        <f t="shared" si="348"/>
        <v>42970909.193240389</v>
      </c>
      <c r="AA230" s="29">
        <f t="shared" si="348"/>
        <v>32982138.79916013</v>
      </c>
      <c r="AB230" s="29">
        <f t="shared" si="348"/>
        <v>24596684.243243702</v>
      </c>
      <c r="AC230" s="29">
        <f t="shared" si="348"/>
        <v>17304969.827318087</v>
      </c>
      <c r="AD230" s="29">
        <f t="shared" si="348"/>
        <v>11680460.023303786</v>
      </c>
      <c r="AE230" s="29">
        <f t="shared" si="348"/>
        <v>7415294.2119326293</v>
      </c>
      <c r="AF230" s="29">
        <f t="shared" si="348"/>
        <v>4274143.8154358938</v>
      </c>
      <c r="AG230" s="29">
        <f t="shared" si="348"/>
        <v>2047431.385393234</v>
      </c>
      <c r="AH230" s="29">
        <f t="shared" si="348"/>
        <v>560187.20471757476</v>
      </c>
      <c r="AI230" s="29">
        <f t="shared" si="348"/>
        <v>0</v>
      </c>
      <c r="AJ230" s="29">
        <f t="shared" si="348"/>
        <v>0</v>
      </c>
      <c r="AK230" s="29">
        <f t="shared" si="348"/>
        <v>0</v>
      </c>
      <c r="AL230" s="29">
        <f t="shared" si="348"/>
        <v>0</v>
      </c>
      <c r="AM230" s="97"/>
    </row>
    <row r="231" spans="1:40">
      <c r="E231" s="21"/>
      <c r="G231" s="97"/>
      <c r="AM231" s="97"/>
    </row>
    <row r="232" spans="1:40">
      <c r="A232" s="97"/>
      <c r="B232" s="99" t="s">
        <v>334</v>
      </c>
      <c r="C232" s="97"/>
      <c r="D232" s="97"/>
      <c r="E232" s="98"/>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row>
    <row r="233" spans="1:40">
      <c r="E233" s="21"/>
      <c r="G233" s="97"/>
      <c r="AM233" s="97"/>
    </row>
    <row r="234" spans="1:40">
      <c r="B234" s="7" t="s">
        <v>306</v>
      </c>
      <c r="E234" s="21"/>
      <c r="G234" s="97"/>
      <c r="AM234" s="97"/>
    </row>
    <row r="235" spans="1:40">
      <c r="C235" s="1" t="str">
        <f>'Input C'!$C$76</f>
        <v>Diesel Purchase Price (Day Cab)</v>
      </c>
      <c r="D235" s="29">
        <f>'Input C'!$D$76</f>
        <v>165000</v>
      </c>
      <c r="E235" s="100" t="str">
        <f>'Input C'!$E$76</f>
        <v>CAD$</v>
      </c>
      <c r="G235" s="97"/>
      <c r="AM235" s="97"/>
    </row>
    <row r="236" spans="1:40">
      <c r="C236" s="1" t="str">
        <f>'Input C'!C113</f>
        <v>Purchase Price (Class 8 semi-truck)</v>
      </c>
      <c r="D236" s="29">
        <f>'Input C'!D113</f>
        <v>255000</v>
      </c>
      <c r="E236" s="100" t="str">
        <f>'Input C'!E113</f>
        <v>CAD$</v>
      </c>
      <c r="G236" s="97"/>
      <c r="AM236" s="97"/>
    </row>
    <row r="237" spans="1:40">
      <c r="E237" s="21"/>
      <c r="G237" s="97"/>
      <c r="AM237" s="97"/>
    </row>
    <row r="238" spans="1:40">
      <c r="C238" s="50" t="str">
        <f>'RNG Fleet Plan'!$D$163</f>
        <v>RNG Truck Purchases</v>
      </c>
      <c r="D238" s="1"/>
      <c r="E238" s="100" t="str">
        <f>'RNG Fleet Plan'!$F$163</f>
        <v>count</v>
      </c>
      <c r="G238" s="97"/>
      <c r="H238" s="29">
        <f>'RNG Fleet Plan'!I$163</f>
        <v>0</v>
      </c>
      <c r="I238" s="29">
        <f>'RNG Fleet Plan'!J$163</f>
        <v>0</v>
      </c>
      <c r="J238" s="29">
        <f>'RNG Fleet Plan'!K$163</f>
        <v>31</v>
      </c>
      <c r="K238" s="29">
        <f>'RNG Fleet Plan'!L$163</f>
        <v>31</v>
      </c>
      <c r="L238" s="29">
        <f>'RNG Fleet Plan'!M$163</f>
        <v>65</v>
      </c>
      <c r="M238" s="29">
        <f>'RNG Fleet Plan'!N$163</f>
        <v>159</v>
      </c>
      <c r="N238" s="29">
        <f>'RNG Fleet Plan'!O$163</f>
        <v>239</v>
      </c>
      <c r="O238" s="29">
        <f>'RNG Fleet Plan'!P$163</f>
        <v>319</v>
      </c>
      <c r="P238" s="29">
        <f>'RNG Fleet Plan'!Q$163</f>
        <v>479</v>
      </c>
      <c r="Q238" s="29">
        <f>'RNG Fleet Plan'!R$163</f>
        <v>639</v>
      </c>
      <c r="R238" s="29">
        <f>'RNG Fleet Plan'!S$163</f>
        <v>799</v>
      </c>
      <c r="S238" s="29">
        <f>'RNG Fleet Plan'!T$163</f>
        <v>1049</v>
      </c>
      <c r="T238" s="29">
        <f>'RNG Fleet Plan'!U$163</f>
        <v>1223</v>
      </c>
      <c r="U238" s="29">
        <f>'RNG Fleet Plan'!V$163</f>
        <v>1576</v>
      </c>
      <c r="V238" s="29">
        <f>'RNG Fleet Plan'!W$163</f>
        <v>1929</v>
      </c>
      <c r="W238" s="29">
        <f>'RNG Fleet Plan'!X$163</f>
        <v>2458</v>
      </c>
      <c r="X238" s="29">
        <f>'RNG Fleet Plan'!Y$163</f>
        <v>2992</v>
      </c>
      <c r="Y238" s="29">
        <f>'RNG Fleet Plan'!Z$163</f>
        <v>3526</v>
      </c>
      <c r="Z238" s="29">
        <f>'RNG Fleet Plan'!AA$163</f>
        <v>3534</v>
      </c>
      <c r="AA238" s="29">
        <f>'RNG Fleet Plan'!AB$163</f>
        <v>3538</v>
      </c>
      <c r="AB238" s="29">
        <f>'RNG Fleet Plan'!AC$163</f>
        <v>3544</v>
      </c>
      <c r="AC238" s="29">
        <f>'RNG Fleet Plan'!AD$163</f>
        <v>3847</v>
      </c>
      <c r="AD238" s="29">
        <f>'RNG Fleet Plan'!AE$163</f>
        <v>3848</v>
      </c>
      <c r="AE238" s="29">
        <f>'RNG Fleet Plan'!AF$163</f>
        <v>3861</v>
      </c>
      <c r="AF238" s="29">
        <f>'RNG Fleet Plan'!AG$163</f>
        <v>3870</v>
      </c>
      <c r="AG238" s="29">
        <f>'RNG Fleet Plan'!AH$163</f>
        <v>3879</v>
      </c>
      <c r="AH238" s="29">
        <f>'RNG Fleet Plan'!AI$163</f>
        <v>3887</v>
      </c>
      <c r="AI238" s="29">
        <f>'RNG Fleet Plan'!AJ$163</f>
        <v>3900</v>
      </c>
      <c r="AJ238" s="29">
        <f>'RNG Fleet Plan'!AK$163</f>
        <v>3911</v>
      </c>
      <c r="AK238" s="29">
        <f>'RNG Fleet Plan'!AL$163</f>
        <v>3919</v>
      </c>
      <c r="AL238" s="29">
        <f>'RNG Fleet Plan'!AM$163</f>
        <v>3929</v>
      </c>
      <c r="AM238" s="97"/>
    </row>
    <row r="239" spans="1:40">
      <c r="C239" s="1" t="s">
        <v>172</v>
      </c>
      <c r="E239" s="100" t="s">
        <v>169</v>
      </c>
      <c r="G239" s="97"/>
      <c r="H239" s="29">
        <f>H$16-H238</f>
        <v>2882</v>
      </c>
      <c r="I239" s="29">
        <f t="shared" ref="I239:AL239" si="349">I$16-I238</f>
        <v>3175</v>
      </c>
      <c r="J239" s="29">
        <f t="shared" si="349"/>
        <v>3141</v>
      </c>
      <c r="K239" s="29">
        <f t="shared" si="349"/>
        <v>3146</v>
      </c>
      <c r="L239" s="29">
        <f t="shared" si="349"/>
        <v>3114</v>
      </c>
      <c r="M239" s="29">
        <f t="shared" si="349"/>
        <v>3023</v>
      </c>
      <c r="N239" s="29">
        <f t="shared" si="349"/>
        <v>2945</v>
      </c>
      <c r="O239" s="29">
        <f t="shared" si="349"/>
        <v>2870</v>
      </c>
      <c r="P239" s="29">
        <f t="shared" si="349"/>
        <v>2712</v>
      </c>
      <c r="Q239" s="29">
        <f t="shared" si="349"/>
        <v>2554</v>
      </c>
      <c r="R239" s="29">
        <f t="shared" si="349"/>
        <v>2398</v>
      </c>
      <c r="S239" s="29">
        <f t="shared" si="349"/>
        <v>2445</v>
      </c>
      <c r="T239" s="29">
        <f t="shared" si="349"/>
        <v>2270</v>
      </c>
      <c r="U239" s="29">
        <f t="shared" si="349"/>
        <v>1926</v>
      </c>
      <c r="V239" s="29">
        <f t="shared" si="349"/>
        <v>1579</v>
      </c>
      <c r="W239" s="29">
        <f t="shared" si="349"/>
        <v>1054</v>
      </c>
      <c r="X239" s="29">
        <f t="shared" si="349"/>
        <v>527</v>
      </c>
      <c r="Y239" s="29">
        <f t="shared" si="349"/>
        <v>0</v>
      </c>
      <c r="Z239" s="29">
        <f t="shared" si="349"/>
        <v>0</v>
      </c>
      <c r="AA239" s="29">
        <f t="shared" si="349"/>
        <v>0</v>
      </c>
      <c r="AB239" s="29">
        <f t="shared" si="349"/>
        <v>0</v>
      </c>
      <c r="AC239" s="29">
        <f t="shared" si="349"/>
        <v>0</v>
      </c>
      <c r="AD239" s="29">
        <f t="shared" si="349"/>
        <v>0</v>
      </c>
      <c r="AE239" s="29">
        <f t="shared" si="349"/>
        <v>0</v>
      </c>
      <c r="AF239" s="29">
        <f t="shared" si="349"/>
        <v>0</v>
      </c>
      <c r="AG239" s="29">
        <f t="shared" si="349"/>
        <v>0</v>
      </c>
      <c r="AH239" s="29">
        <f t="shared" si="349"/>
        <v>0</v>
      </c>
      <c r="AI239" s="29">
        <f t="shared" si="349"/>
        <v>0</v>
      </c>
      <c r="AJ239" s="29">
        <f t="shared" si="349"/>
        <v>0</v>
      </c>
      <c r="AK239" s="29">
        <f t="shared" si="349"/>
        <v>0</v>
      </c>
      <c r="AL239" s="29">
        <f t="shared" si="349"/>
        <v>0</v>
      </c>
      <c r="AM239" s="97"/>
    </row>
    <row r="240" spans="1:40">
      <c r="E240" s="21"/>
      <c r="G240" s="97"/>
      <c r="AM240" s="97"/>
    </row>
    <row r="241" spans="2:39">
      <c r="C241" s="1" t="s">
        <v>157</v>
      </c>
      <c r="D241" s="1"/>
      <c r="E241" s="100" t="s">
        <v>307</v>
      </c>
      <c r="G241" s="97"/>
      <c r="H241" s="50">
        <f t="shared" ref="H241:AL241" si="350">$D$236*H238*H$7*H$5</f>
        <v>0</v>
      </c>
      <c r="I241" s="50">
        <f t="shared" si="350"/>
        <v>0</v>
      </c>
      <c r="J241" s="50">
        <f t="shared" si="350"/>
        <v>7905000</v>
      </c>
      <c r="K241" s="50">
        <f t="shared" si="350"/>
        <v>7905000</v>
      </c>
      <c r="L241" s="50">
        <f t="shared" si="350"/>
        <v>16575000</v>
      </c>
      <c r="M241" s="50">
        <f t="shared" si="350"/>
        <v>40545000</v>
      </c>
      <c r="N241" s="50">
        <f t="shared" si="350"/>
        <v>60945000</v>
      </c>
      <c r="O241" s="50">
        <f t="shared" si="350"/>
        <v>81345000</v>
      </c>
      <c r="P241" s="50">
        <f t="shared" si="350"/>
        <v>122145000</v>
      </c>
      <c r="Q241" s="50">
        <f t="shared" si="350"/>
        <v>162945000</v>
      </c>
      <c r="R241" s="50">
        <f t="shared" si="350"/>
        <v>203745000</v>
      </c>
      <c r="S241" s="50">
        <f t="shared" si="350"/>
        <v>267495000</v>
      </c>
      <c r="T241" s="50">
        <f t="shared" si="350"/>
        <v>311865000</v>
      </c>
      <c r="U241" s="50">
        <f t="shared" si="350"/>
        <v>401880000</v>
      </c>
      <c r="V241" s="50">
        <f t="shared" si="350"/>
        <v>491895000</v>
      </c>
      <c r="W241" s="50">
        <f t="shared" si="350"/>
        <v>626790000</v>
      </c>
      <c r="X241" s="50">
        <f t="shared" si="350"/>
        <v>762960000</v>
      </c>
      <c r="Y241" s="50">
        <f t="shared" si="350"/>
        <v>899130000</v>
      </c>
      <c r="Z241" s="50">
        <f t="shared" si="350"/>
        <v>901170000</v>
      </c>
      <c r="AA241" s="50">
        <f t="shared" si="350"/>
        <v>902190000</v>
      </c>
      <c r="AB241" s="50">
        <f t="shared" si="350"/>
        <v>903720000</v>
      </c>
      <c r="AC241" s="50">
        <f t="shared" si="350"/>
        <v>980985000</v>
      </c>
      <c r="AD241" s="50">
        <f t="shared" si="350"/>
        <v>981240000</v>
      </c>
      <c r="AE241" s="50">
        <f t="shared" si="350"/>
        <v>984555000</v>
      </c>
      <c r="AF241" s="50">
        <f t="shared" si="350"/>
        <v>986850000</v>
      </c>
      <c r="AG241" s="50">
        <f t="shared" si="350"/>
        <v>989145000</v>
      </c>
      <c r="AH241" s="50">
        <f t="shared" si="350"/>
        <v>991185000</v>
      </c>
      <c r="AI241" s="50">
        <f t="shared" si="350"/>
        <v>994500000</v>
      </c>
      <c r="AJ241" s="50">
        <f t="shared" si="350"/>
        <v>997305000</v>
      </c>
      <c r="AK241" s="50">
        <f t="shared" si="350"/>
        <v>0</v>
      </c>
      <c r="AL241" s="50">
        <f t="shared" si="350"/>
        <v>0</v>
      </c>
      <c r="AM241" s="97"/>
    </row>
    <row r="242" spans="2:39">
      <c r="C242" s="1" t="s">
        <v>157</v>
      </c>
      <c r="E242" s="100" t="s">
        <v>308</v>
      </c>
      <c r="F242" s="29">
        <f>SUM(H242:AL242)</f>
        <v>2489449210.6981039</v>
      </c>
      <c r="G242" s="97"/>
      <c r="H242" s="50">
        <f>H241*H$6</f>
        <v>0</v>
      </c>
      <c r="I242" s="50">
        <f t="shared" ref="I242:AL242" si="351">I241*I$6</f>
        <v>0</v>
      </c>
      <c r="J242" s="50">
        <f t="shared" si="351"/>
        <v>6533057.8512396691</v>
      </c>
      <c r="K242" s="50">
        <f t="shared" si="351"/>
        <v>5939143.5011269702</v>
      </c>
      <c r="L242" s="50">
        <f t="shared" si="351"/>
        <v>11320948.022676043</v>
      </c>
      <c r="M242" s="50">
        <f t="shared" si="351"/>
        <v>25175255.043433435</v>
      </c>
      <c r="N242" s="50">
        <f t="shared" si="351"/>
        <v>34401863.667127453</v>
      </c>
      <c r="O242" s="50">
        <f t="shared" si="351"/>
        <v>41742847.127476819</v>
      </c>
      <c r="P242" s="50">
        <f t="shared" si="351"/>
        <v>56981543.955717854</v>
      </c>
      <c r="Q242" s="50">
        <f t="shared" si="351"/>
        <v>69104586.425704509</v>
      </c>
      <c r="R242" s="50">
        <f t="shared" si="351"/>
        <v>78552517.504819885</v>
      </c>
      <c r="S242" s="50">
        <f t="shared" si="351"/>
        <v>93755365.641775012</v>
      </c>
      <c r="T242" s="50">
        <f t="shared" si="351"/>
        <v>99369799.965240344</v>
      </c>
      <c r="U242" s="50">
        <f t="shared" si="351"/>
        <v>116410320.92858009</v>
      </c>
      <c r="V242" s="50">
        <f t="shared" si="351"/>
        <v>129531327.33688909</v>
      </c>
      <c r="W242" s="50">
        <f t="shared" si="351"/>
        <v>150048542.62409791</v>
      </c>
      <c r="X242" s="50">
        <f t="shared" si="351"/>
        <v>166042325.44245172</v>
      </c>
      <c r="Y242" s="50">
        <f t="shared" si="351"/>
        <v>177888077.1481784</v>
      </c>
      <c r="Z242" s="50">
        <f t="shared" si="351"/>
        <v>162083345.70248607</v>
      </c>
      <c r="AA242" s="50">
        <f t="shared" si="351"/>
        <v>147515274.2438122</v>
      </c>
      <c r="AB242" s="50">
        <f t="shared" si="351"/>
        <v>134332219.51797897</v>
      </c>
      <c r="AC242" s="50">
        <f t="shared" si="351"/>
        <v>132561063.12478581</v>
      </c>
      <c r="AD242" s="50">
        <f t="shared" si="351"/>
        <v>120541383.10943018</v>
      </c>
      <c r="AE242" s="50">
        <f t="shared" si="351"/>
        <v>109953288.64711536</v>
      </c>
      <c r="AF242" s="50">
        <f t="shared" si="351"/>
        <v>100190536.38113925</v>
      </c>
      <c r="AG242" s="50">
        <f t="shared" si="351"/>
        <v>91294125.116852015</v>
      </c>
      <c r="AH242" s="50">
        <f t="shared" si="351"/>
        <v>83165826.3210302</v>
      </c>
      <c r="AI242" s="50">
        <f t="shared" si="351"/>
        <v>75858157.179413378</v>
      </c>
      <c r="AJ242" s="50">
        <f t="shared" si="351"/>
        <v>69156469.167525798</v>
      </c>
      <c r="AK242" s="50">
        <f t="shared" si="351"/>
        <v>0</v>
      </c>
      <c r="AL242" s="50">
        <f t="shared" si="351"/>
        <v>0</v>
      </c>
      <c r="AM242" s="97"/>
    </row>
    <row r="243" spans="2:39">
      <c r="E243" s="21"/>
      <c r="G243" s="97"/>
      <c r="AM243" s="97"/>
    </row>
    <row r="244" spans="2:39">
      <c r="C244" s="1" t="s">
        <v>312</v>
      </c>
      <c r="D244" s="1"/>
      <c r="E244" s="100" t="s">
        <v>307</v>
      </c>
      <c r="G244" s="97"/>
      <c r="H244" s="29">
        <f t="shared" ref="H244:AL244" si="352">$D$235*H239*H$7*H$5</f>
        <v>475530000</v>
      </c>
      <c r="I244" s="29">
        <f t="shared" si="352"/>
        <v>523875000</v>
      </c>
      <c r="J244" s="29">
        <f t="shared" si="352"/>
        <v>518265000</v>
      </c>
      <c r="K244" s="29">
        <f t="shared" si="352"/>
        <v>519090000</v>
      </c>
      <c r="L244" s="29">
        <f t="shared" si="352"/>
        <v>513810000</v>
      </c>
      <c r="M244" s="29">
        <f t="shared" si="352"/>
        <v>498795000</v>
      </c>
      <c r="N244" s="29">
        <f t="shared" si="352"/>
        <v>485925000</v>
      </c>
      <c r="O244" s="29">
        <f t="shared" si="352"/>
        <v>473550000</v>
      </c>
      <c r="P244" s="29">
        <f t="shared" si="352"/>
        <v>447480000</v>
      </c>
      <c r="Q244" s="29">
        <f t="shared" si="352"/>
        <v>421410000</v>
      </c>
      <c r="R244" s="29">
        <f t="shared" si="352"/>
        <v>395670000</v>
      </c>
      <c r="S244" s="29">
        <f t="shared" si="352"/>
        <v>403425000</v>
      </c>
      <c r="T244" s="29">
        <f t="shared" si="352"/>
        <v>374550000</v>
      </c>
      <c r="U244" s="29">
        <f t="shared" si="352"/>
        <v>317790000</v>
      </c>
      <c r="V244" s="29">
        <f t="shared" si="352"/>
        <v>260535000</v>
      </c>
      <c r="W244" s="29">
        <f t="shared" si="352"/>
        <v>173910000</v>
      </c>
      <c r="X244" s="29">
        <f t="shared" si="352"/>
        <v>86955000</v>
      </c>
      <c r="Y244" s="29">
        <f t="shared" si="352"/>
        <v>0</v>
      </c>
      <c r="Z244" s="29">
        <f t="shared" si="352"/>
        <v>0</v>
      </c>
      <c r="AA244" s="29">
        <f t="shared" si="352"/>
        <v>0</v>
      </c>
      <c r="AB244" s="29">
        <f t="shared" si="352"/>
        <v>0</v>
      </c>
      <c r="AC244" s="29">
        <f t="shared" si="352"/>
        <v>0</v>
      </c>
      <c r="AD244" s="29">
        <f t="shared" si="352"/>
        <v>0</v>
      </c>
      <c r="AE244" s="29">
        <f t="shared" si="352"/>
        <v>0</v>
      </c>
      <c r="AF244" s="29">
        <f t="shared" si="352"/>
        <v>0</v>
      </c>
      <c r="AG244" s="29">
        <f t="shared" si="352"/>
        <v>0</v>
      </c>
      <c r="AH244" s="29">
        <f t="shared" si="352"/>
        <v>0</v>
      </c>
      <c r="AI244" s="29">
        <f t="shared" si="352"/>
        <v>0</v>
      </c>
      <c r="AJ244" s="29">
        <f t="shared" si="352"/>
        <v>0</v>
      </c>
      <c r="AK244" s="29">
        <f t="shared" si="352"/>
        <v>0</v>
      </c>
      <c r="AL244" s="29">
        <f t="shared" si="352"/>
        <v>0</v>
      </c>
      <c r="AM244" s="97"/>
    </row>
    <row r="245" spans="2:39">
      <c r="C245" s="1" t="s">
        <v>312</v>
      </c>
      <c r="E245" s="100" t="s">
        <v>308</v>
      </c>
      <c r="F245" s="29">
        <f>SUM(H245:AL245)</f>
        <v>3970024649.7445903</v>
      </c>
      <c r="G245" s="97"/>
      <c r="H245" s="29">
        <f>H244*H$6</f>
        <v>475530000</v>
      </c>
      <c r="I245" s="29">
        <f t="shared" ref="I245:AL245" si="353">I244*I$6</f>
        <v>476250000</v>
      </c>
      <c r="J245" s="29">
        <f t="shared" si="353"/>
        <v>428318181.81818175</v>
      </c>
      <c r="K245" s="29">
        <f t="shared" si="353"/>
        <v>389999999.99999988</v>
      </c>
      <c r="L245" s="29">
        <f t="shared" si="353"/>
        <v>350939143.50112689</v>
      </c>
      <c r="M245" s="29">
        <f t="shared" si="353"/>
        <v>309712451.33529121</v>
      </c>
      <c r="N245" s="29">
        <f t="shared" si="353"/>
        <v>274291994.46138167</v>
      </c>
      <c r="O245" s="29">
        <f t="shared" si="353"/>
        <v>243006026.88815105</v>
      </c>
      <c r="P245" s="29">
        <f t="shared" si="353"/>
        <v>208752722.49625137</v>
      </c>
      <c r="Q245" s="29">
        <f t="shared" si="353"/>
        <v>178718977.35834876</v>
      </c>
      <c r="R245" s="29">
        <f t="shared" si="353"/>
        <v>152547913.32858273</v>
      </c>
      <c r="S245" s="29">
        <f t="shared" si="353"/>
        <v>141398001.39828065</v>
      </c>
      <c r="T245" s="29">
        <f t="shared" si="353"/>
        <v>119343172.77341405</v>
      </c>
      <c r="U245" s="29">
        <f t="shared" si="353"/>
        <v>92052443.236522019</v>
      </c>
      <c r="V245" s="29">
        <f t="shared" si="353"/>
        <v>68607008.34063448</v>
      </c>
      <c r="W245" s="29">
        <f t="shared" si="353"/>
        <v>41632671.305791207</v>
      </c>
      <c r="X245" s="29">
        <f t="shared" si="353"/>
        <v>18923941.502632365</v>
      </c>
      <c r="Y245" s="29">
        <f t="shared" si="353"/>
        <v>0</v>
      </c>
      <c r="Z245" s="29">
        <f t="shared" si="353"/>
        <v>0</v>
      </c>
      <c r="AA245" s="29">
        <f t="shared" si="353"/>
        <v>0</v>
      </c>
      <c r="AB245" s="29">
        <f t="shared" si="353"/>
        <v>0</v>
      </c>
      <c r="AC245" s="29">
        <f t="shared" si="353"/>
        <v>0</v>
      </c>
      <c r="AD245" s="29">
        <f t="shared" si="353"/>
        <v>0</v>
      </c>
      <c r="AE245" s="29">
        <f t="shared" si="353"/>
        <v>0</v>
      </c>
      <c r="AF245" s="29">
        <f t="shared" si="353"/>
        <v>0</v>
      </c>
      <c r="AG245" s="29">
        <f t="shared" si="353"/>
        <v>0</v>
      </c>
      <c r="AH245" s="29">
        <f t="shared" si="353"/>
        <v>0</v>
      </c>
      <c r="AI245" s="29">
        <f t="shared" si="353"/>
        <v>0</v>
      </c>
      <c r="AJ245" s="29">
        <f t="shared" si="353"/>
        <v>0</v>
      </c>
      <c r="AK245" s="29">
        <f t="shared" si="353"/>
        <v>0</v>
      </c>
      <c r="AL245" s="29">
        <f t="shared" si="353"/>
        <v>0</v>
      </c>
      <c r="AM245" s="97"/>
    </row>
    <row r="246" spans="2:39">
      <c r="E246" s="21"/>
      <c r="G246" s="97"/>
      <c r="AM246" s="97"/>
    </row>
    <row r="247" spans="2:39">
      <c r="C247" s="1" t="s">
        <v>319</v>
      </c>
      <c r="E247" s="100" t="s">
        <v>307</v>
      </c>
      <c r="G247" s="97"/>
      <c r="H247" s="29">
        <f>H241+H244</f>
        <v>475530000</v>
      </c>
      <c r="I247" s="29">
        <f t="shared" ref="I247:AL247" si="354">I241+I244</f>
        <v>523875000</v>
      </c>
      <c r="J247" s="29">
        <f t="shared" si="354"/>
        <v>526170000</v>
      </c>
      <c r="K247" s="29">
        <f t="shared" si="354"/>
        <v>526995000</v>
      </c>
      <c r="L247" s="29">
        <f t="shared" si="354"/>
        <v>530385000</v>
      </c>
      <c r="M247" s="29">
        <f t="shared" si="354"/>
        <v>539340000</v>
      </c>
      <c r="N247" s="29">
        <f t="shared" si="354"/>
        <v>546870000</v>
      </c>
      <c r="O247" s="29">
        <f t="shared" si="354"/>
        <v>554895000</v>
      </c>
      <c r="P247" s="29">
        <f t="shared" si="354"/>
        <v>569625000</v>
      </c>
      <c r="Q247" s="29">
        <f t="shared" si="354"/>
        <v>584355000</v>
      </c>
      <c r="R247" s="29">
        <f t="shared" si="354"/>
        <v>599415000</v>
      </c>
      <c r="S247" s="29">
        <f t="shared" si="354"/>
        <v>670920000</v>
      </c>
      <c r="T247" s="29">
        <f t="shared" si="354"/>
        <v>686415000</v>
      </c>
      <c r="U247" s="29">
        <f t="shared" si="354"/>
        <v>719670000</v>
      </c>
      <c r="V247" s="29">
        <f t="shared" si="354"/>
        <v>752430000</v>
      </c>
      <c r="W247" s="29">
        <f t="shared" si="354"/>
        <v>800700000</v>
      </c>
      <c r="X247" s="29">
        <f t="shared" si="354"/>
        <v>849915000</v>
      </c>
      <c r="Y247" s="29">
        <f t="shared" si="354"/>
        <v>899130000</v>
      </c>
      <c r="Z247" s="29">
        <f t="shared" si="354"/>
        <v>901170000</v>
      </c>
      <c r="AA247" s="29">
        <f t="shared" si="354"/>
        <v>902190000</v>
      </c>
      <c r="AB247" s="29">
        <f t="shared" si="354"/>
        <v>903720000</v>
      </c>
      <c r="AC247" s="29">
        <f t="shared" si="354"/>
        <v>980985000</v>
      </c>
      <c r="AD247" s="29">
        <f t="shared" si="354"/>
        <v>981240000</v>
      </c>
      <c r="AE247" s="29">
        <f t="shared" si="354"/>
        <v>984555000</v>
      </c>
      <c r="AF247" s="29">
        <f t="shared" si="354"/>
        <v>986850000</v>
      </c>
      <c r="AG247" s="29">
        <f t="shared" si="354"/>
        <v>989145000</v>
      </c>
      <c r="AH247" s="29">
        <f t="shared" si="354"/>
        <v>991185000</v>
      </c>
      <c r="AI247" s="29">
        <f t="shared" si="354"/>
        <v>994500000</v>
      </c>
      <c r="AJ247" s="29">
        <f t="shared" si="354"/>
        <v>997305000</v>
      </c>
      <c r="AK247" s="29">
        <f t="shared" si="354"/>
        <v>0</v>
      </c>
      <c r="AL247" s="29">
        <f t="shared" si="354"/>
        <v>0</v>
      </c>
      <c r="AM247" s="97"/>
    </row>
    <row r="248" spans="2:39">
      <c r="C248" s="1" t="s">
        <v>319</v>
      </c>
      <c r="E248" s="100" t="s">
        <v>308</v>
      </c>
      <c r="F248" s="29">
        <f>SUM(H248:AL248)</f>
        <v>6459473860.4426937</v>
      </c>
      <c r="G248" s="97"/>
      <c r="H248" s="29">
        <f>H242+H245</f>
        <v>475530000</v>
      </c>
      <c r="I248" s="29">
        <f t="shared" ref="I248:AL248" si="355">I242+I245</f>
        <v>476250000</v>
      </c>
      <c r="J248" s="29">
        <f t="shared" si="355"/>
        <v>434851239.66942143</v>
      </c>
      <c r="K248" s="29">
        <f t="shared" si="355"/>
        <v>395939143.50112683</v>
      </c>
      <c r="L248" s="29">
        <f t="shared" si="355"/>
        <v>362260091.52380294</v>
      </c>
      <c r="M248" s="29">
        <f t="shared" si="355"/>
        <v>334887706.37872463</v>
      </c>
      <c r="N248" s="29">
        <f t="shared" si="355"/>
        <v>308693858.1285091</v>
      </c>
      <c r="O248" s="29">
        <f t="shared" si="355"/>
        <v>284748874.01562786</v>
      </c>
      <c r="P248" s="29">
        <f t="shared" si="355"/>
        <v>265734266.45196924</v>
      </c>
      <c r="Q248" s="29">
        <f t="shared" si="355"/>
        <v>247823563.78405327</v>
      </c>
      <c r="R248" s="29">
        <f t="shared" si="355"/>
        <v>231100430.83340263</v>
      </c>
      <c r="S248" s="29">
        <f t="shared" si="355"/>
        <v>235153367.04005566</v>
      </c>
      <c r="T248" s="29">
        <f t="shared" si="355"/>
        <v>218712972.73865438</v>
      </c>
      <c r="U248" s="29">
        <f t="shared" si="355"/>
        <v>208462764.16510212</v>
      </c>
      <c r="V248" s="29">
        <f t="shared" si="355"/>
        <v>198138335.67752355</v>
      </c>
      <c r="W248" s="29">
        <f t="shared" si="355"/>
        <v>191681213.92988911</v>
      </c>
      <c r="X248" s="29">
        <f t="shared" si="355"/>
        <v>184966266.9450841</v>
      </c>
      <c r="Y248" s="29">
        <f t="shared" si="355"/>
        <v>177888077.1481784</v>
      </c>
      <c r="Z248" s="29">
        <f t="shared" si="355"/>
        <v>162083345.70248607</v>
      </c>
      <c r="AA248" s="29">
        <f t="shared" si="355"/>
        <v>147515274.2438122</v>
      </c>
      <c r="AB248" s="29">
        <f t="shared" si="355"/>
        <v>134332219.51797897</v>
      </c>
      <c r="AC248" s="29">
        <f t="shared" si="355"/>
        <v>132561063.12478581</v>
      </c>
      <c r="AD248" s="29">
        <f t="shared" si="355"/>
        <v>120541383.10943018</v>
      </c>
      <c r="AE248" s="29">
        <f t="shared" si="355"/>
        <v>109953288.64711536</v>
      </c>
      <c r="AF248" s="29">
        <f t="shared" si="355"/>
        <v>100190536.38113925</v>
      </c>
      <c r="AG248" s="29">
        <f t="shared" si="355"/>
        <v>91294125.116852015</v>
      </c>
      <c r="AH248" s="29">
        <f t="shared" si="355"/>
        <v>83165826.3210302</v>
      </c>
      <c r="AI248" s="29">
        <f t="shared" si="355"/>
        <v>75858157.179413378</v>
      </c>
      <c r="AJ248" s="29">
        <f t="shared" si="355"/>
        <v>69156469.167525798</v>
      </c>
      <c r="AK248" s="29">
        <f t="shared" si="355"/>
        <v>0</v>
      </c>
      <c r="AL248" s="29">
        <f t="shared" si="355"/>
        <v>0</v>
      </c>
      <c r="AM248" s="97"/>
    </row>
    <row r="249" spans="2:39">
      <c r="E249" s="21"/>
      <c r="G249" s="97"/>
      <c r="AM249" s="97"/>
    </row>
    <row r="250" spans="2:39">
      <c r="B250" s="7" t="s">
        <v>309</v>
      </c>
      <c r="E250" s="21"/>
      <c r="G250" s="97"/>
      <c r="AM250" s="97"/>
    </row>
    <row r="251" spans="2:39">
      <c r="C251" s="1" t="str">
        <f>'Input C'!$C$77</f>
        <v>Diesel O&amp;M Costs</v>
      </c>
      <c r="D251" s="18">
        <f>'Input C'!$D$77</f>
        <v>0.22</v>
      </c>
      <c r="E251" s="100" t="str">
        <f>'Input C'!$E$77</f>
        <v>$/km</v>
      </c>
      <c r="G251" s="97"/>
      <c r="AM251" s="97"/>
    </row>
    <row r="252" spans="2:39">
      <c r="C252" s="1" t="str">
        <f>'Input C'!C114</f>
        <v>O&amp;M Costs</v>
      </c>
      <c r="D252" s="4">
        <f>'Input C'!D114</f>
        <v>0.23</v>
      </c>
      <c r="E252" s="100" t="str">
        <f>'Input C'!E114</f>
        <v>$/km</v>
      </c>
      <c r="G252" s="97"/>
      <c r="AM252" s="97"/>
    </row>
    <row r="253" spans="2:39">
      <c r="C253" s="1" t="str">
        <f>'Input C'!$C$56</f>
        <v>Annual highway kilometers</v>
      </c>
      <c r="D253" s="29">
        <f>'Input C'!$D$56</f>
        <v>76000</v>
      </c>
      <c r="E253" s="100" t="str">
        <f>'Input C'!$E$56</f>
        <v>km/year</v>
      </c>
      <c r="G253" s="97"/>
      <c r="AM253" s="97"/>
    </row>
    <row r="254" spans="2:39">
      <c r="E254" s="21"/>
      <c r="G254" s="97"/>
      <c r="AM254" s="97"/>
    </row>
    <row r="255" spans="2:39">
      <c r="C255" s="1" t="str">
        <f>'RNG Fleet Plan'!D176</f>
        <v>Total RNG Fleet Size</v>
      </c>
      <c r="D255" s="1"/>
      <c r="E255" s="100" t="str">
        <f>'RNG Fleet Plan'!F176</f>
        <v>count</v>
      </c>
      <c r="G255" s="97"/>
      <c r="H255" s="29">
        <f>'RNG Fleet Plan'!I176</f>
        <v>0</v>
      </c>
      <c r="I255" s="29">
        <f>'RNG Fleet Plan'!J176</f>
        <v>0</v>
      </c>
      <c r="J255" s="29">
        <f>'RNG Fleet Plan'!K176</f>
        <v>31</v>
      </c>
      <c r="K255" s="29">
        <f>'RNG Fleet Plan'!L176</f>
        <v>62</v>
      </c>
      <c r="L255" s="29">
        <f>'RNG Fleet Plan'!M176</f>
        <v>127</v>
      </c>
      <c r="M255" s="29">
        <f>'RNG Fleet Plan'!N176</f>
        <v>286</v>
      </c>
      <c r="N255" s="29">
        <f>'RNG Fleet Plan'!O176</f>
        <v>525</v>
      </c>
      <c r="O255" s="29">
        <f>'RNG Fleet Plan'!P176</f>
        <v>844</v>
      </c>
      <c r="P255" s="29">
        <f>'RNG Fleet Plan'!Q176</f>
        <v>1323</v>
      </c>
      <c r="Q255" s="29">
        <f>'RNG Fleet Plan'!R176</f>
        <v>1962</v>
      </c>
      <c r="R255" s="29">
        <f>'RNG Fleet Plan'!S176</f>
        <v>2761</v>
      </c>
      <c r="S255" s="29">
        <f>'RNG Fleet Plan'!T176</f>
        <v>3810</v>
      </c>
      <c r="T255" s="29">
        <f>'RNG Fleet Plan'!U176</f>
        <v>5002</v>
      </c>
      <c r="U255" s="29">
        <f>'RNG Fleet Plan'!V176</f>
        <v>6547</v>
      </c>
      <c r="V255" s="29">
        <f>'RNG Fleet Plan'!W176</f>
        <v>8411</v>
      </c>
      <c r="W255" s="29">
        <f>'RNG Fleet Plan'!X176</f>
        <v>10710</v>
      </c>
      <c r="X255" s="29">
        <f>'RNG Fleet Plan'!Y176</f>
        <v>13463</v>
      </c>
      <c r="Y255" s="29">
        <f>'RNG Fleet Plan'!Z176</f>
        <v>16670</v>
      </c>
      <c r="Z255" s="29">
        <f>'RNG Fleet Plan'!AA176</f>
        <v>19725</v>
      </c>
      <c r="AA255" s="29">
        <f>'RNG Fleet Plan'!AB176</f>
        <v>22624</v>
      </c>
      <c r="AB255" s="29">
        <f>'RNG Fleet Plan'!AC176</f>
        <v>25369</v>
      </c>
      <c r="AC255" s="29">
        <f>'RNG Fleet Plan'!AD176</f>
        <v>28167</v>
      </c>
      <c r="AD255" s="29">
        <f>'RNG Fleet Plan'!AE176</f>
        <v>30792</v>
      </c>
      <c r="AE255" s="29">
        <f>'RNG Fleet Plan'!AF176</f>
        <v>33077</v>
      </c>
      <c r="AF255" s="29">
        <f>'RNG Fleet Plan'!AG176</f>
        <v>35018</v>
      </c>
      <c r="AG255" s="29">
        <f>'RNG Fleet Plan'!AH176</f>
        <v>36439</v>
      </c>
      <c r="AH255" s="29">
        <f>'RNG Fleet Plan'!AI176</f>
        <v>37334</v>
      </c>
      <c r="AI255" s="29">
        <f>'RNG Fleet Plan'!AJ176</f>
        <v>37708</v>
      </c>
      <c r="AJ255" s="29">
        <f>'RNG Fleet Plan'!AK176</f>
        <v>38085</v>
      </c>
      <c r="AK255" s="29">
        <f>'RNG Fleet Plan'!AL176</f>
        <v>38466</v>
      </c>
      <c r="AL255" s="29">
        <f>'RNG Fleet Plan'!AM176</f>
        <v>38851</v>
      </c>
      <c r="AM255" s="97"/>
    </row>
    <row r="256" spans="2:39">
      <c r="C256" s="1" t="str">
        <f>'RNG Fleet Plan'!D189</f>
        <v>Remaining Diesel Fleet Size</v>
      </c>
      <c r="D256" s="1"/>
      <c r="E256" s="100" t="str">
        <f>'RNG Fleet Plan'!F189</f>
        <v>count</v>
      </c>
      <c r="G256" s="97"/>
      <c r="H256" s="29">
        <f>'RNG Fleet Plan'!I$189</f>
        <v>28823</v>
      </c>
      <c r="I256" s="29">
        <f>'RNG Fleet Plan'!J$189</f>
        <v>29113</v>
      </c>
      <c r="J256" s="29">
        <f>'RNG Fleet Plan'!K$189</f>
        <v>29372</v>
      </c>
      <c r="K256" s="29">
        <f>'RNG Fleet Plan'!L$189</f>
        <v>29636</v>
      </c>
      <c r="L256" s="29">
        <f>'RNG Fleet Plan'!M$189</f>
        <v>29868</v>
      </c>
      <c r="M256" s="29">
        <f>'RNG Fleet Plan'!N$189</f>
        <v>30009</v>
      </c>
      <c r="N256" s="29">
        <f>'RNG Fleet Plan'!O$189</f>
        <v>30072</v>
      </c>
      <c r="O256" s="29">
        <f>'RNG Fleet Plan'!P$189</f>
        <v>30060</v>
      </c>
      <c r="P256" s="29">
        <f>'RNG Fleet Plan'!Q$189</f>
        <v>29890</v>
      </c>
      <c r="Q256" s="29">
        <f>'RNG Fleet Plan'!R$189</f>
        <v>29562</v>
      </c>
      <c r="R256" s="29">
        <f>'RNG Fleet Plan'!S$189</f>
        <v>29078</v>
      </c>
      <c r="S256" s="29">
        <f>'RNG Fleet Plan'!T$189</f>
        <v>28348</v>
      </c>
      <c r="T256" s="29">
        <f>'RNG Fleet Plan'!U$189</f>
        <v>27477</v>
      </c>
      <c r="U256" s="29">
        <f>'RNG Fleet Plan'!V$189</f>
        <v>26257</v>
      </c>
      <c r="V256" s="29">
        <f>'RNG Fleet Plan'!W$189</f>
        <v>24722</v>
      </c>
      <c r="W256" s="29">
        <f>'RNG Fleet Plan'!X$189</f>
        <v>22753</v>
      </c>
      <c r="X256" s="29">
        <f>'RNG Fleet Plan'!Y$189</f>
        <v>20335</v>
      </c>
      <c r="Y256" s="29">
        <f>'RNG Fleet Plan'!Z$189</f>
        <v>17465</v>
      </c>
      <c r="Z256" s="29">
        <f>'RNG Fleet Plan'!AA$189</f>
        <v>14753</v>
      </c>
      <c r="AA256" s="29">
        <f>'RNG Fleet Plan'!AB$189</f>
        <v>12199</v>
      </c>
      <c r="AB256" s="29">
        <f>'RNG Fleet Plan'!AC$189</f>
        <v>9801</v>
      </c>
      <c r="AC256" s="29">
        <f>'RNG Fleet Plan'!AD$189</f>
        <v>7356</v>
      </c>
      <c r="AD256" s="29">
        <f>'RNG Fleet Plan'!AE$189</f>
        <v>5086</v>
      </c>
      <c r="AE256" s="29">
        <f>'RNG Fleet Plan'!AF$189</f>
        <v>3160</v>
      </c>
      <c r="AF256" s="29">
        <f>'RNG Fleet Plan'!AG$189</f>
        <v>1581</v>
      </c>
      <c r="AG256" s="29">
        <f>'RNG Fleet Plan'!AH$189</f>
        <v>527</v>
      </c>
      <c r="AH256" s="29">
        <f>'RNG Fleet Plan'!AI$189</f>
        <v>0</v>
      </c>
      <c r="AI256" s="29">
        <f>'RNG Fleet Plan'!AJ$189</f>
        <v>0</v>
      </c>
      <c r="AJ256" s="29">
        <f>'RNG Fleet Plan'!AK$189</f>
        <v>0</v>
      </c>
      <c r="AK256" s="29">
        <f>'RNG Fleet Plan'!AL$189</f>
        <v>0</v>
      </c>
      <c r="AL256" s="29">
        <f>'RNG Fleet Plan'!AM$189</f>
        <v>0</v>
      </c>
      <c r="AM256" s="97"/>
    </row>
    <row r="257" spans="2:39">
      <c r="E257" s="21"/>
      <c r="G257" s="97"/>
      <c r="AM257" s="97"/>
    </row>
    <row r="258" spans="2:39">
      <c r="C258" s="1" t="s">
        <v>335</v>
      </c>
      <c r="E258" s="100" t="s">
        <v>307</v>
      </c>
      <c r="G258" s="97"/>
      <c r="H258" s="29">
        <f t="shared" ref="H258:AL258" si="356">$D$252*$D$253*H255*H$7*H$5</f>
        <v>0</v>
      </c>
      <c r="I258" s="29">
        <f t="shared" si="356"/>
        <v>0</v>
      </c>
      <c r="J258" s="29">
        <f t="shared" si="356"/>
        <v>541880</v>
      </c>
      <c r="K258" s="29">
        <f t="shared" si="356"/>
        <v>1083760</v>
      </c>
      <c r="L258" s="29">
        <f t="shared" si="356"/>
        <v>2219960</v>
      </c>
      <c r="M258" s="29">
        <f t="shared" si="356"/>
        <v>4999280</v>
      </c>
      <c r="N258" s="29">
        <f t="shared" si="356"/>
        <v>9177000</v>
      </c>
      <c r="O258" s="29">
        <f t="shared" si="356"/>
        <v>14753120</v>
      </c>
      <c r="P258" s="29">
        <f t="shared" si="356"/>
        <v>23126040</v>
      </c>
      <c r="Q258" s="29">
        <f t="shared" si="356"/>
        <v>34295760</v>
      </c>
      <c r="R258" s="29">
        <f t="shared" si="356"/>
        <v>48262280</v>
      </c>
      <c r="S258" s="29">
        <f t="shared" si="356"/>
        <v>66598800</v>
      </c>
      <c r="T258" s="29">
        <f t="shared" si="356"/>
        <v>87434960</v>
      </c>
      <c r="U258" s="29">
        <f t="shared" si="356"/>
        <v>114441560</v>
      </c>
      <c r="V258" s="29">
        <f t="shared" si="356"/>
        <v>147024280</v>
      </c>
      <c r="W258" s="29">
        <f t="shared" si="356"/>
        <v>187210800</v>
      </c>
      <c r="X258" s="29">
        <f t="shared" si="356"/>
        <v>235333240</v>
      </c>
      <c r="Y258" s="29">
        <f t="shared" si="356"/>
        <v>291391600</v>
      </c>
      <c r="Z258" s="29">
        <f t="shared" si="356"/>
        <v>344793000</v>
      </c>
      <c r="AA258" s="29">
        <f t="shared" si="356"/>
        <v>395467520</v>
      </c>
      <c r="AB258" s="29">
        <f t="shared" si="356"/>
        <v>443450120</v>
      </c>
      <c r="AC258" s="29">
        <f t="shared" si="356"/>
        <v>492359160</v>
      </c>
      <c r="AD258" s="29">
        <f t="shared" si="356"/>
        <v>538244160</v>
      </c>
      <c r="AE258" s="29">
        <f t="shared" si="356"/>
        <v>578185960</v>
      </c>
      <c r="AF258" s="29">
        <f t="shared" si="356"/>
        <v>612114640</v>
      </c>
      <c r="AG258" s="29">
        <f t="shared" si="356"/>
        <v>636953720</v>
      </c>
      <c r="AH258" s="29">
        <f t="shared" si="356"/>
        <v>652598320</v>
      </c>
      <c r="AI258" s="29">
        <f t="shared" si="356"/>
        <v>659135840</v>
      </c>
      <c r="AJ258" s="29">
        <f t="shared" si="356"/>
        <v>665725800</v>
      </c>
      <c r="AK258" s="29">
        <f t="shared" si="356"/>
        <v>0</v>
      </c>
      <c r="AL258" s="29">
        <f t="shared" si="356"/>
        <v>0</v>
      </c>
      <c r="AM258" s="97"/>
    </row>
    <row r="259" spans="2:39">
      <c r="C259" s="1" t="s">
        <v>335</v>
      </c>
      <c r="E259" s="100" t="s">
        <v>308</v>
      </c>
      <c r="F259" s="29">
        <f>SUM(H259:AL259)</f>
        <v>1001271863.2264013</v>
      </c>
      <c r="G259" s="97"/>
      <c r="H259" s="29">
        <f>H258*H$6</f>
        <v>0</v>
      </c>
      <c r="I259" s="29">
        <f t="shared" ref="I259:AL259" si="357">I258*I$6</f>
        <v>0</v>
      </c>
      <c r="J259" s="29">
        <f t="shared" si="357"/>
        <v>447834.71074380161</v>
      </c>
      <c r="K259" s="29">
        <f t="shared" si="357"/>
        <v>814244.92862509366</v>
      </c>
      <c r="L259" s="29">
        <f t="shared" si="357"/>
        <v>1516262.550372242</v>
      </c>
      <c r="M259" s="29">
        <f t="shared" si="357"/>
        <v>3104159.5519431722</v>
      </c>
      <c r="N259" s="29">
        <f t="shared" si="357"/>
        <v>5180177.2561035138</v>
      </c>
      <c r="O259" s="29">
        <f t="shared" si="357"/>
        <v>7570683.2972317999</v>
      </c>
      <c r="P259" s="29">
        <f t="shared" si="357"/>
        <v>10788468.335025497</v>
      </c>
      <c r="Q259" s="29">
        <f t="shared" si="357"/>
        <v>14544750.136274325</v>
      </c>
      <c r="R259" s="29">
        <f t="shared" si="357"/>
        <v>18607198.186569087</v>
      </c>
      <c r="S259" s="29">
        <f t="shared" si="357"/>
        <v>23342473.112781342</v>
      </c>
      <c r="T259" s="29">
        <f t="shared" si="357"/>
        <v>27859472.801272318</v>
      </c>
      <c r="U259" s="29">
        <f t="shared" si="357"/>
        <v>33149643.49349894</v>
      </c>
      <c r="V259" s="29">
        <f t="shared" si="357"/>
        <v>38716088.065848269</v>
      </c>
      <c r="W259" s="29">
        <f t="shared" si="357"/>
        <v>44816777.076040573</v>
      </c>
      <c r="X259" s="29">
        <f t="shared" si="357"/>
        <v>51215369.643895611</v>
      </c>
      <c r="Y259" s="29">
        <f t="shared" si="357"/>
        <v>57650274.622280583</v>
      </c>
      <c r="Z259" s="29">
        <f t="shared" si="357"/>
        <v>62014051.749167502</v>
      </c>
      <c r="AA259" s="29">
        <f t="shared" si="357"/>
        <v>64662099.632361569</v>
      </c>
      <c r="AB259" s="29">
        <f t="shared" si="357"/>
        <v>65916034.684541792</v>
      </c>
      <c r="AC259" s="29">
        <f t="shared" si="357"/>
        <v>66532774.393927038</v>
      </c>
      <c r="AD259" s="29">
        <f t="shared" si="357"/>
        <v>66121127.855543435</v>
      </c>
      <c r="AE259" s="29">
        <f t="shared" si="357"/>
        <v>64570742.875298485</v>
      </c>
      <c r="AF259" s="29">
        <f t="shared" si="357"/>
        <v>62145304.867353655</v>
      </c>
      <c r="AG259" s="29">
        <f t="shared" si="357"/>
        <v>58788279.379994161</v>
      </c>
      <c r="AH259" s="29">
        <f t="shared" si="357"/>
        <v>54756557.593704596</v>
      </c>
      <c r="AI259" s="29">
        <f t="shared" si="357"/>
        <v>50277355.609155022</v>
      </c>
      <c r="AJ259" s="29">
        <f t="shared" si="357"/>
        <v>46163656.816847853</v>
      </c>
      <c r="AK259" s="29">
        <f t="shared" si="357"/>
        <v>0</v>
      </c>
      <c r="AL259" s="29">
        <f t="shared" si="357"/>
        <v>0</v>
      </c>
      <c r="AM259" s="97"/>
    </row>
    <row r="260" spans="2:39">
      <c r="E260" s="21"/>
      <c r="G260" s="97"/>
      <c r="AM260" s="97"/>
    </row>
    <row r="261" spans="2:39">
      <c r="C261" s="1" t="s">
        <v>311</v>
      </c>
      <c r="E261" s="100" t="s">
        <v>307</v>
      </c>
      <c r="G261" s="97"/>
      <c r="H261" s="29">
        <f t="shared" ref="H261:AL261" si="358">$D$251*$D$253*H256*H$7*H$5</f>
        <v>481920560</v>
      </c>
      <c r="I261" s="29">
        <f t="shared" si="358"/>
        <v>486769360</v>
      </c>
      <c r="J261" s="29">
        <f t="shared" si="358"/>
        <v>491099840</v>
      </c>
      <c r="K261" s="29">
        <f t="shared" si="358"/>
        <v>495513920</v>
      </c>
      <c r="L261" s="29">
        <f t="shared" si="358"/>
        <v>499392960</v>
      </c>
      <c r="M261" s="29">
        <f t="shared" si="358"/>
        <v>501750480</v>
      </c>
      <c r="N261" s="29">
        <f t="shared" si="358"/>
        <v>502803840</v>
      </c>
      <c r="O261" s="29">
        <f t="shared" si="358"/>
        <v>502603200</v>
      </c>
      <c r="P261" s="29">
        <f t="shared" si="358"/>
        <v>499760800</v>
      </c>
      <c r="Q261" s="29">
        <f t="shared" si="358"/>
        <v>494276640</v>
      </c>
      <c r="R261" s="29">
        <f t="shared" si="358"/>
        <v>486184160</v>
      </c>
      <c r="S261" s="29">
        <f t="shared" si="358"/>
        <v>473978560</v>
      </c>
      <c r="T261" s="29">
        <f t="shared" si="358"/>
        <v>459415440</v>
      </c>
      <c r="U261" s="29">
        <f t="shared" si="358"/>
        <v>439017040</v>
      </c>
      <c r="V261" s="29">
        <f t="shared" si="358"/>
        <v>413351840</v>
      </c>
      <c r="W261" s="29">
        <f t="shared" si="358"/>
        <v>380430160</v>
      </c>
      <c r="X261" s="29">
        <f t="shared" si="358"/>
        <v>340001200</v>
      </c>
      <c r="Y261" s="29">
        <f t="shared" si="358"/>
        <v>292014800</v>
      </c>
      <c r="Z261" s="29">
        <f t="shared" si="358"/>
        <v>246670160</v>
      </c>
      <c r="AA261" s="29">
        <f t="shared" si="358"/>
        <v>203967280</v>
      </c>
      <c r="AB261" s="29">
        <f t="shared" si="358"/>
        <v>163872720</v>
      </c>
      <c r="AC261" s="29">
        <f t="shared" si="358"/>
        <v>122992320</v>
      </c>
      <c r="AD261" s="29">
        <f t="shared" si="358"/>
        <v>85037920</v>
      </c>
      <c r="AE261" s="29">
        <f t="shared" si="358"/>
        <v>52835200</v>
      </c>
      <c r="AF261" s="29">
        <f t="shared" si="358"/>
        <v>26434320</v>
      </c>
      <c r="AG261" s="29">
        <f t="shared" si="358"/>
        <v>8811440</v>
      </c>
      <c r="AH261" s="29">
        <f t="shared" si="358"/>
        <v>0</v>
      </c>
      <c r="AI261" s="29">
        <f t="shared" si="358"/>
        <v>0</v>
      </c>
      <c r="AJ261" s="29">
        <f t="shared" si="358"/>
        <v>0</v>
      </c>
      <c r="AK261" s="29">
        <f t="shared" si="358"/>
        <v>0</v>
      </c>
      <c r="AL261" s="29">
        <f t="shared" si="358"/>
        <v>0</v>
      </c>
      <c r="AM261" s="97"/>
    </row>
    <row r="262" spans="2:39">
      <c r="C262" s="1" t="s">
        <v>311</v>
      </c>
      <c r="E262" s="100" t="s">
        <v>308</v>
      </c>
      <c r="F262" s="29">
        <f>SUM(H262:AL262)</f>
        <v>4437080803.1402359</v>
      </c>
      <c r="G262" s="97"/>
      <c r="H262" s="29">
        <f>H261*H$6</f>
        <v>481920560</v>
      </c>
      <c r="I262" s="29">
        <f t="shared" ref="I262:AL262" si="359">I261*I$6</f>
        <v>442517600</v>
      </c>
      <c r="J262" s="29">
        <f t="shared" si="359"/>
        <v>405867636.36363631</v>
      </c>
      <c r="K262" s="29">
        <f t="shared" si="359"/>
        <v>372286942.1487602</v>
      </c>
      <c r="L262" s="29">
        <f t="shared" si="359"/>
        <v>341092111.19459045</v>
      </c>
      <c r="M262" s="29">
        <f t="shared" si="359"/>
        <v>311547571.88716608</v>
      </c>
      <c r="N262" s="29">
        <f t="shared" si="359"/>
        <v>283819659.61093056</v>
      </c>
      <c r="O262" s="29">
        <f t="shared" si="359"/>
        <v>257914912.32873139</v>
      </c>
      <c r="P262" s="29">
        <f t="shared" si="359"/>
        <v>233142101.53952041</v>
      </c>
      <c r="Q262" s="29">
        <f t="shared" si="359"/>
        <v>209621545.84115398</v>
      </c>
      <c r="R262" s="29">
        <f t="shared" si="359"/>
        <v>187445040.31493363</v>
      </c>
      <c r="S262" s="29">
        <f t="shared" si="359"/>
        <v>166126593.76497501</v>
      </c>
      <c r="T262" s="29">
        <f t="shared" si="359"/>
        <v>146383917.31596324</v>
      </c>
      <c r="U262" s="29">
        <f t="shared" si="359"/>
        <v>127167598.58543666</v>
      </c>
      <c r="V262" s="29">
        <f t="shared" si="359"/>
        <v>108848458.49692598</v>
      </c>
      <c r="W262" s="29">
        <f t="shared" si="359"/>
        <v>91071955.644238725</v>
      </c>
      <c r="X262" s="29">
        <f t="shared" si="359"/>
        <v>73994167.32361345</v>
      </c>
      <c r="Y262" s="29">
        <f t="shared" si="359"/>
        <v>57773571.419939145</v>
      </c>
      <c r="Z262" s="29">
        <f t="shared" si="359"/>
        <v>44365796.484312117</v>
      </c>
      <c r="AA262" s="29">
        <f t="shared" si="359"/>
        <v>33350280.147157948</v>
      </c>
      <c r="AB262" s="29">
        <f t="shared" si="359"/>
        <v>24358635.63498462</v>
      </c>
      <c r="AC262" s="29">
        <f t="shared" si="359"/>
        <v>16620022.421733111</v>
      </c>
      <c r="AD262" s="29">
        <f t="shared" si="359"/>
        <v>10446566.073080057</v>
      </c>
      <c r="AE262" s="29">
        <f t="shared" si="359"/>
        <v>5900537.8026906261</v>
      </c>
      <c r="AF262" s="29">
        <f t="shared" si="359"/>
        <v>2683760.1455851211</v>
      </c>
      <c r="AG262" s="29">
        <f t="shared" si="359"/>
        <v>813260.65017730929</v>
      </c>
      <c r="AH262" s="29">
        <f t="shared" si="359"/>
        <v>0</v>
      </c>
      <c r="AI262" s="29">
        <f t="shared" si="359"/>
        <v>0</v>
      </c>
      <c r="AJ262" s="29">
        <f t="shared" si="359"/>
        <v>0</v>
      </c>
      <c r="AK262" s="29">
        <f t="shared" si="359"/>
        <v>0</v>
      </c>
      <c r="AL262" s="29">
        <f t="shared" si="359"/>
        <v>0</v>
      </c>
      <c r="AM262" s="97"/>
    </row>
    <row r="263" spans="2:39">
      <c r="E263" s="21"/>
      <c r="G263" s="97"/>
      <c r="AM263" s="97"/>
    </row>
    <row r="264" spans="2:39">
      <c r="C264" s="1" t="s">
        <v>321</v>
      </c>
      <c r="E264" s="100" t="s">
        <v>307</v>
      </c>
      <c r="G264" s="97"/>
      <c r="H264" s="29">
        <f>H258+H261</f>
        <v>481920560</v>
      </c>
      <c r="I264" s="29">
        <f t="shared" ref="I264:AL264" si="360">I258+I261</f>
        <v>486769360</v>
      </c>
      <c r="J264" s="29">
        <f t="shared" si="360"/>
        <v>491641720</v>
      </c>
      <c r="K264" s="29">
        <f t="shared" si="360"/>
        <v>496597680</v>
      </c>
      <c r="L264" s="29">
        <f t="shared" si="360"/>
        <v>501612920</v>
      </c>
      <c r="M264" s="29">
        <f t="shared" si="360"/>
        <v>506749760</v>
      </c>
      <c r="N264" s="29">
        <f t="shared" si="360"/>
        <v>511980840</v>
      </c>
      <c r="O264" s="29">
        <f t="shared" si="360"/>
        <v>517356320</v>
      </c>
      <c r="P264" s="29">
        <f t="shared" si="360"/>
        <v>522886840</v>
      </c>
      <c r="Q264" s="29">
        <f t="shared" si="360"/>
        <v>528572400</v>
      </c>
      <c r="R264" s="29">
        <f t="shared" si="360"/>
        <v>534446440</v>
      </c>
      <c r="S264" s="29">
        <f t="shared" si="360"/>
        <v>540577360</v>
      </c>
      <c r="T264" s="29">
        <f t="shared" si="360"/>
        <v>546850400</v>
      </c>
      <c r="U264" s="29">
        <f t="shared" si="360"/>
        <v>553458600</v>
      </c>
      <c r="V264" s="29">
        <f t="shared" si="360"/>
        <v>560376120</v>
      </c>
      <c r="W264" s="29">
        <f t="shared" si="360"/>
        <v>567640960</v>
      </c>
      <c r="X264" s="29">
        <f t="shared" si="360"/>
        <v>575334440</v>
      </c>
      <c r="Y264" s="29">
        <f t="shared" si="360"/>
        <v>583406400</v>
      </c>
      <c r="Z264" s="29">
        <f t="shared" si="360"/>
        <v>591463160</v>
      </c>
      <c r="AA264" s="29">
        <f t="shared" si="360"/>
        <v>599434800</v>
      </c>
      <c r="AB264" s="29">
        <f t="shared" si="360"/>
        <v>607322840</v>
      </c>
      <c r="AC264" s="29">
        <f t="shared" si="360"/>
        <v>615351480</v>
      </c>
      <c r="AD264" s="29">
        <f t="shared" si="360"/>
        <v>623282080</v>
      </c>
      <c r="AE264" s="29">
        <f t="shared" si="360"/>
        <v>631021160</v>
      </c>
      <c r="AF264" s="29">
        <f t="shared" si="360"/>
        <v>638548960</v>
      </c>
      <c r="AG264" s="29">
        <f t="shared" si="360"/>
        <v>645765160</v>
      </c>
      <c r="AH264" s="29">
        <f t="shared" si="360"/>
        <v>652598320</v>
      </c>
      <c r="AI264" s="29">
        <f t="shared" si="360"/>
        <v>659135840</v>
      </c>
      <c r="AJ264" s="29">
        <f t="shared" si="360"/>
        <v>665725800</v>
      </c>
      <c r="AK264" s="29">
        <f t="shared" si="360"/>
        <v>0</v>
      </c>
      <c r="AL264" s="29">
        <f t="shared" si="360"/>
        <v>0</v>
      </c>
      <c r="AM264" s="97"/>
    </row>
    <row r="265" spans="2:39">
      <c r="C265" s="1" t="s">
        <v>321</v>
      </c>
      <c r="E265" s="100" t="s">
        <v>308</v>
      </c>
      <c r="F265" s="29">
        <f>SUM(H265:AL265)</f>
        <v>5438352666.3666372</v>
      </c>
      <c r="G265" s="97"/>
      <c r="H265" s="29">
        <f>H259+H262</f>
        <v>481920560</v>
      </c>
      <c r="I265" s="29">
        <f t="shared" ref="I265:AL265" si="361">I259+I262</f>
        <v>442517600</v>
      </c>
      <c r="J265" s="29">
        <f t="shared" si="361"/>
        <v>406315471.0743801</v>
      </c>
      <c r="K265" s="29">
        <f t="shared" si="361"/>
        <v>373101187.07738531</v>
      </c>
      <c r="L265" s="29">
        <f t="shared" si="361"/>
        <v>342608373.74496269</v>
      </c>
      <c r="M265" s="29">
        <f t="shared" si="361"/>
        <v>314651731.43910927</v>
      </c>
      <c r="N265" s="29">
        <f t="shared" si="361"/>
        <v>288999836.86703408</v>
      </c>
      <c r="O265" s="29">
        <f t="shared" si="361"/>
        <v>265485595.62596318</v>
      </c>
      <c r="P265" s="29">
        <f t="shared" si="361"/>
        <v>243930569.8745459</v>
      </c>
      <c r="Q265" s="29">
        <f t="shared" si="361"/>
        <v>224166295.97742832</v>
      </c>
      <c r="R265" s="29">
        <f t="shared" si="361"/>
        <v>206052238.50150272</v>
      </c>
      <c r="S265" s="29">
        <f t="shared" si="361"/>
        <v>189469066.87775636</v>
      </c>
      <c r="T265" s="29">
        <f t="shared" si="361"/>
        <v>174243390.11723554</v>
      </c>
      <c r="U265" s="29">
        <f t="shared" si="361"/>
        <v>160317242.07893559</v>
      </c>
      <c r="V265" s="29">
        <f t="shared" si="361"/>
        <v>147564546.56277424</v>
      </c>
      <c r="W265" s="29">
        <f t="shared" si="361"/>
        <v>135888732.72027931</v>
      </c>
      <c r="X265" s="29">
        <f t="shared" si="361"/>
        <v>125209536.96750906</v>
      </c>
      <c r="Y265" s="29">
        <f t="shared" si="361"/>
        <v>115423846.04221973</v>
      </c>
      <c r="Z265" s="29">
        <f t="shared" si="361"/>
        <v>106379848.23347962</v>
      </c>
      <c r="AA265" s="29">
        <f t="shared" si="361"/>
        <v>98012379.779519513</v>
      </c>
      <c r="AB265" s="29">
        <f t="shared" si="361"/>
        <v>90274670.319526404</v>
      </c>
      <c r="AC265" s="29">
        <f t="shared" si="361"/>
        <v>83152796.815660149</v>
      </c>
      <c r="AD265" s="29">
        <f t="shared" si="361"/>
        <v>76567693.928623497</v>
      </c>
      <c r="AE265" s="29">
        <f t="shared" si="361"/>
        <v>70471280.67798911</v>
      </c>
      <c r="AF265" s="29">
        <f t="shared" si="361"/>
        <v>64829065.012938775</v>
      </c>
      <c r="AG265" s="29">
        <f t="shared" si="361"/>
        <v>59601540.030171469</v>
      </c>
      <c r="AH265" s="29">
        <f t="shared" si="361"/>
        <v>54756557.593704596</v>
      </c>
      <c r="AI265" s="29">
        <f t="shared" si="361"/>
        <v>50277355.609155022</v>
      </c>
      <c r="AJ265" s="29">
        <f t="shared" si="361"/>
        <v>46163656.816847853</v>
      </c>
      <c r="AK265" s="29">
        <f t="shared" si="361"/>
        <v>0</v>
      </c>
      <c r="AL265" s="29">
        <f t="shared" si="361"/>
        <v>0</v>
      </c>
      <c r="AM265" s="97"/>
    </row>
    <row r="266" spans="2:39">
      <c r="E266" s="21"/>
      <c r="G266" s="97"/>
      <c r="AM266" s="97"/>
    </row>
    <row r="267" spans="2:39">
      <c r="B267" s="7" t="s">
        <v>313</v>
      </c>
      <c r="E267" s="21"/>
      <c r="G267" s="97"/>
      <c r="AM267" s="97"/>
    </row>
    <row r="268" spans="2:39">
      <c r="C268" s="1" t="str">
        <f>C$31</f>
        <v>Diesel Fuel - Ontario / Quebec Average</v>
      </c>
      <c r="D268" s="4">
        <f>D$31</f>
        <v>1.96</v>
      </c>
      <c r="E268" s="100" t="str">
        <f>E$31</f>
        <v>$/L</v>
      </c>
      <c r="G268" s="97"/>
      <c r="AM268" s="97"/>
    </row>
    <row r="269" spans="2:39">
      <c r="C269" s="1" t="str">
        <f>C$32</f>
        <v>Fuel Efficiency</v>
      </c>
      <c r="D269" s="4">
        <f>D$32</f>
        <v>0.375</v>
      </c>
      <c r="E269" s="100" t="str">
        <f>E$32</f>
        <v>L/km</v>
      </c>
      <c r="G269" s="97"/>
      <c r="AM269" s="97"/>
    </row>
    <row r="270" spans="2:39">
      <c r="E270" s="21"/>
      <c r="G270" s="97"/>
      <c r="AM270" s="97"/>
    </row>
    <row r="271" spans="2:39">
      <c r="C271" s="1" t="str">
        <f>'Input C'!C112</f>
        <v>Energy Consumption</v>
      </c>
      <c r="D271" s="4">
        <f>'Input C'!D112</f>
        <v>1.451E-2</v>
      </c>
      <c r="E271" s="100" t="str">
        <f>'Input C'!E112</f>
        <v>GJ/km</v>
      </c>
      <c r="G271" s="97"/>
      <c r="AM271" s="97"/>
    </row>
    <row r="272" spans="2:39">
      <c r="C272" s="1" t="str">
        <f>'Input C'!C71</f>
        <v>RNG Fuel Price</v>
      </c>
      <c r="D272" s="4">
        <f>'Input C'!D71</f>
        <v>16.072386058981234</v>
      </c>
      <c r="E272" s="100" t="str">
        <f>'Input C'!E71</f>
        <v>$/GJ</v>
      </c>
      <c r="G272" s="97"/>
      <c r="AM272" s="97"/>
    </row>
    <row r="273" spans="2:39">
      <c r="C273" s="1"/>
      <c r="D273" s="1"/>
      <c r="E273" s="28"/>
      <c r="G273" s="97"/>
      <c r="AM273" s="97"/>
    </row>
    <row r="274" spans="2:39">
      <c r="C274" s="1" t="s">
        <v>336</v>
      </c>
      <c r="D274" s="1"/>
      <c r="E274" s="100" t="s">
        <v>338</v>
      </c>
      <c r="G274" s="97"/>
      <c r="H274" s="29">
        <f t="shared" ref="H274:AL274" si="362">$D$253*$D$271*H$255*H$5</f>
        <v>0</v>
      </c>
      <c r="I274" s="29">
        <f t="shared" si="362"/>
        <v>0</v>
      </c>
      <c r="J274" s="29">
        <f t="shared" si="362"/>
        <v>34185.56</v>
      </c>
      <c r="K274" s="29">
        <f t="shared" si="362"/>
        <v>68371.12</v>
      </c>
      <c r="L274" s="29">
        <f t="shared" si="362"/>
        <v>140050.51999999999</v>
      </c>
      <c r="M274" s="29">
        <f t="shared" si="362"/>
        <v>315389.36</v>
      </c>
      <c r="N274" s="29">
        <f t="shared" si="362"/>
        <v>578949</v>
      </c>
      <c r="O274" s="29">
        <f t="shared" si="362"/>
        <v>930729.44</v>
      </c>
      <c r="P274" s="29">
        <f t="shared" si="362"/>
        <v>1458951.48</v>
      </c>
      <c r="Q274" s="29">
        <f t="shared" si="362"/>
        <v>2163615.12</v>
      </c>
      <c r="R274" s="29">
        <f t="shared" si="362"/>
        <v>3044720.36</v>
      </c>
      <c r="S274" s="29">
        <f t="shared" si="362"/>
        <v>4201515.5999999996</v>
      </c>
      <c r="T274" s="29">
        <f t="shared" si="362"/>
        <v>5516005.5199999996</v>
      </c>
      <c r="U274" s="29">
        <f t="shared" si="362"/>
        <v>7219769.7199999997</v>
      </c>
      <c r="V274" s="29">
        <f t="shared" si="362"/>
        <v>9275314.3599999994</v>
      </c>
      <c r="W274" s="29">
        <f t="shared" si="362"/>
        <v>11810559.6</v>
      </c>
      <c r="X274" s="29">
        <f t="shared" si="362"/>
        <v>14846457.879999999</v>
      </c>
      <c r="Y274" s="29">
        <f t="shared" si="362"/>
        <v>18383009.199999999</v>
      </c>
      <c r="Z274" s="29">
        <f t="shared" si="362"/>
        <v>21751941</v>
      </c>
      <c r="AA274" s="29">
        <f t="shared" si="362"/>
        <v>24948842.239999998</v>
      </c>
      <c r="AB274" s="29">
        <f t="shared" si="362"/>
        <v>27975918.440000001</v>
      </c>
      <c r="AC274" s="29">
        <f t="shared" si="362"/>
        <v>31061440.919999998</v>
      </c>
      <c r="AD274" s="29">
        <f t="shared" si="362"/>
        <v>33956185.920000002</v>
      </c>
      <c r="AE274" s="29">
        <f t="shared" si="362"/>
        <v>36475992.520000003</v>
      </c>
      <c r="AF274" s="29">
        <f t="shared" si="362"/>
        <v>38616449.68</v>
      </c>
      <c r="AG274" s="29">
        <f t="shared" si="362"/>
        <v>40183471.640000001</v>
      </c>
      <c r="AH274" s="29">
        <f t="shared" si="362"/>
        <v>41170441.839999996</v>
      </c>
      <c r="AI274" s="29">
        <f t="shared" si="362"/>
        <v>41582874.079999998</v>
      </c>
      <c r="AJ274" s="29">
        <f t="shared" si="362"/>
        <v>41998614.600000001</v>
      </c>
      <c r="AK274" s="29">
        <f t="shared" si="362"/>
        <v>0</v>
      </c>
      <c r="AL274" s="29">
        <f t="shared" si="362"/>
        <v>0</v>
      </c>
      <c r="AM274" s="97"/>
    </row>
    <row r="275" spans="2:39">
      <c r="C275" s="1"/>
      <c r="D275" s="1"/>
      <c r="E275" s="28"/>
      <c r="G275" s="97"/>
      <c r="AM275" s="97"/>
    </row>
    <row r="276" spans="2:39">
      <c r="C276" s="1" t="s">
        <v>337</v>
      </c>
      <c r="D276" s="1"/>
      <c r="E276" s="100" t="s">
        <v>307</v>
      </c>
      <c r="G276" s="97"/>
      <c r="H276" s="29">
        <f t="shared" ref="H276:AL276" si="363">H274*$D$272*H$7*H$5</f>
        <v>0</v>
      </c>
      <c r="I276" s="29">
        <f t="shared" si="363"/>
        <v>0</v>
      </c>
      <c r="J276" s="29">
        <f t="shared" si="363"/>
        <v>549443.51796246646</v>
      </c>
      <c r="K276" s="29">
        <f t="shared" si="363"/>
        <v>1098887.0359249329</v>
      </c>
      <c r="L276" s="29">
        <f t="shared" si="363"/>
        <v>2250946.0252010725</v>
      </c>
      <c r="M276" s="29">
        <f t="shared" si="363"/>
        <v>5069059.5528150136</v>
      </c>
      <c r="N276" s="29">
        <f t="shared" si="363"/>
        <v>9305091.8364611268</v>
      </c>
      <c r="O276" s="29">
        <f t="shared" si="363"/>
        <v>14959042.87613941</v>
      </c>
      <c r="P276" s="29">
        <f t="shared" si="363"/>
        <v>23448831.427882038</v>
      </c>
      <c r="Q276" s="29">
        <f t="shared" si="363"/>
        <v>34774457.491689011</v>
      </c>
      <c r="R276" s="29">
        <f t="shared" si="363"/>
        <v>48935921.067560323</v>
      </c>
      <c r="S276" s="29">
        <f t="shared" si="363"/>
        <v>67528380.756032169</v>
      </c>
      <c r="T276" s="29">
        <f t="shared" si="363"/>
        <v>88655370.220911518</v>
      </c>
      <c r="U276" s="29">
        <f t="shared" si="363"/>
        <v>116038926.19678284</v>
      </c>
      <c r="V276" s="29">
        <f t="shared" si="363"/>
        <v>149076433.21233243</v>
      </c>
      <c r="W276" s="29">
        <f t="shared" si="363"/>
        <v>189823873.46380699</v>
      </c>
      <c r="X276" s="29">
        <f t="shared" si="363"/>
        <v>238618002.65576407</v>
      </c>
      <c r="Y276" s="29">
        <f t="shared" si="363"/>
        <v>295458820.78820378</v>
      </c>
      <c r="Z276" s="29">
        <f t="shared" si="363"/>
        <v>349605593.28418231</v>
      </c>
      <c r="AA276" s="29">
        <f t="shared" si="363"/>
        <v>400987424.20589811</v>
      </c>
      <c r="AB276" s="29">
        <f t="shared" si="363"/>
        <v>449639761.52225202</v>
      </c>
      <c r="AC276" s="29">
        <f t="shared" si="363"/>
        <v>499231470.01447719</v>
      </c>
      <c r="AD276" s="29">
        <f t="shared" si="363"/>
        <v>545756929.19678295</v>
      </c>
      <c r="AE276" s="29">
        <f t="shared" si="363"/>
        <v>586256233.66595185</v>
      </c>
      <c r="AF276" s="29">
        <f t="shared" si="363"/>
        <v>620658487.48418236</v>
      </c>
      <c r="AG276" s="29">
        <f t="shared" si="363"/>
        <v>645844269.38820374</v>
      </c>
      <c r="AH276" s="29">
        <f t="shared" si="363"/>
        <v>661707235.4713136</v>
      </c>
      <c r="AI276" s="29">
        <f t="shared" si="363"/>
        <v>668336005.6557641</v>
      </c>
      <c r="AJ276" s="29">
        <f t="shared" si="363"/>
        <v>675017947.79356575</v>
      </c>
      <c r="AK276" s="29">
        <f t="shared" si="363"/>
        <v>0</v>
      </c>
      <c r="AL276" s="29">
        <f t="shared" si="363"/>
        <v>0</v>
      </c>
      <c r="AM276" s="97"/>
    </row>
    <row r="277" spans="2:39">
      <c r="C277" s="1" t="s">
        <v>337</v>
      </c>
      <c r="D277" s="1"/>
      <c r="E277" s="100" t="s">
        <v>308</v>
      </c>
      <c r="F277" s="29">
        <f>SUM(H277:AL277)</f>
        <v>1015247536.2957619</v>
      </c>
      <c r="G277" s="97"/>
      <c r="H277" s="29">
        <f>H276*H$6</f>
        <v>0</v>
      </c>
      <c r="I277" s="29">
        <f t="shared" ref="I277:AL277" si="364">I276*I$6</f>
        <v>0</v>
      </c>
      <c r="J277" s="29">
        <f t="shared" si="364"/>
        <v>454085.55203509622</v>
      </c>
      <c r="K277" s="29">
        <f t="shared" si="364"/>
        <v>825610.09460926568</v>
      </c>
      <c r="L277" s="29">
        <f t="shared" si="364"/>
        <v>1537426.4225128556</v>
      </c>
      <c r="M277" s="29">
        <f t="shared" si="364"/>
        <v>3147487.1641995464</v>
      </c>
      <c r="N277" s="29">
        <f t="shared" si="364"/>
        <v>5252481.7584385313</v>
      </c>
      <c r="O277" s="29">
        <f t="shared" si="364"/>
        <v>7676354.292852154</v>
      </c>
      <c r="P277" s="29">
        <f t="shared" si="364"/>
        <v>10939052.918400906</v>
      </c>
      <c r="Q277" s="29">
        <f t="shared" si="364"/>
        <v>14747764.602420516</v>
      </c>
      <c r="R277" s="29">
        <f t="shared" si="364"/>
        <v>18866915.979651116</v>
      </c>
      <c r="S277" s="29">
        <f t="shared" si="364"/>
        <v>23668285.49684592</v>
      </c>
      <c r="T277" s="29">
        <f t="shared" si="364"/>
        <v>28248333.107903432</v>
      </c>
      <c r="U277" s="29">
        <f t="shared" si="364"/>
        <v>33612343.582102396</v>
      </c>
      <c r="V277" s="29">
        <f t="shared" si="364"/>
        <v>39256484.145280018</v>
      </c>
      <c r="W277" s="29">
        <f t="shared" si="364"/>
        <v>45442326.087693505</v>
      </c>
      <c r="X277" s="29">
        <f t="shared" si="364"/>
        <v>51930229.701945305</v>
      </c>
      <c r="Y277" s="29">
        <f t="shared" si="364"/>
        <v>58454952.572466508</v>
      </c>
      <c r="Z277" s="29">
        <f t="shared" si="364"/>
        <v>62879638.953585736</v>
      </c>
      <c r="AA277" s="29">
        <f t="shared" si="364"/>
        <v>65564648.078623034</v>
      </c>
      <c r="AB277" s="29">
        <f t="shared" si="364"/>
        <v>66836085.456578217</v>
      </c>
      <c r="AC277" s="29">
        <f t="shared" si="364"/>
        <v>67461433.56979844</v>
      </c>
      <c r="AD277" s="29">
        <f t="shared" si="364"/>
        <v>67044041.301756531</v>
      </c>
      <c r="AE277" s="29">
        <f t="shared" si="364"/>
        <v>65472016.171207413</v>
      </c>
      <c r="AF277" s="29">
        <f t="shared" si="364"/>
        <v>63012724.092361383</v>
      </c>
      <c r="AG277" s="29">
        <f t="shared" si="364"/>
        <v>59608841.510120913</v>
      </c>
      <c r="AH277" s="29">
        <f t="shared" si="364"/>
        <v>55520845.271645866</v>
      </c>
      <c r="AI277" s="29">
        <f t="shared" si="364"/>
        <v>50979122.941876583</v>
      </c>
      <c r="AJ277" s="29">
        <f t="shared" si="364"/>
        <v>46808005.468850821</v>
      </c>
      <c r="AK277" s="29">
        <f t="shared" si="364"/>
        <v>0</v>
      </c>
      <c r="AL277" s="29">
        <f t="shared" si="364"/>
        <v>0</v>
      </c>
      <c r="AM277" s="97"/>
    </row>
    <row r="278" spans="2:39">
      <c r="E278" s="21"/>
      <c r="G278" s="97"/>
      <c r="AM278" s="97"/>
    </row>
    <row r="279" spans="2:39">
      <c r="C279" s="1" t="s">
        <v>314</v>
      </c>
      <c r="D279" s="1"/>
      <c r="E279" s="100" t="s">
        <v>307</v>
      </c>
      <c r="G279" s="97"/>
      <c r="H279" s="29">
        <f>$D$268*$D$269*$D$253*H$256*H$7*H$5</f>
        <v>1610052780</v>
      </c>
      <c r="I279" s="29">
        <f t="shared" ref="I279:AL279" si="365">$D$268*$D$269*$D$253*I$256*I$7*I$5</f>
        <v>1626252180</v>
      </c>
      <c r="J279" s="29">
        <f t="shared" si="365"/>
        <v>1640719920</v>
      </c>
      <c r="K279" s="29">
        <f t="shared" si="365"/>
        <v>1655466960</v>
      </c>
      <c r="L279" s="29">
        <f t="shared" si="365"/>
        <v>1668426480</v>
      </c>
      <c r="M279" s="29">
        <f t="shared" si="365"/>
        <v>1676302740</v>
      </c>
      <c r="N279" s="29">
        <f t="shared" si="365"/>
        <v>1679821920</v>
      </c>
      <c r="O279" s="29">
        <f t="shared" si="365"/>
        <v>1679151600</v>
      </c>
      <c r="P279" s="29">
        <f t="shared" si="365"/>
        <v>1669655400</v>
      </c>
      <c r="Q279" s="29">
        <f t="shared" si="365"/>
        <v>1651333320</v>
      </c>
      <c r="R279" s="29">
        <f t="shared" si="365"/>
        <v>1624297080</v>
      </c>
      <c r="S279" s="29">
        <f t="shared" si="365"/>
        <v>1583519280</v>
      </c>
      <c r="T279" s="29">
        <f t="shared" si="365"/>
        <v>1534865220</v>
      </c>
      <c r="U279" s="29">
        <f t="shared" si="365"/>
        <v>1466716020</v>
      </c>
      <c r="V279" s="29">
        <f t="shared" si="365"/>
        <v>1380970920</v>
      </c>
      <c r="W279" s="29">
        <f t="shared" si="365"/>
        <v>1270982580</v>
      </c>
      <c r="X279" s="29">
        <f t="shared" si="365"/>
        <v>1135913100</v>
      </c>
      <c r="Y279" s="29">
        <f t="shared" si="365"/>
        <v>975594900</v>
      </c>
      <c r="Z279" s="29">
        <f t="shared" si="365"/>
        <v>824102580</v>
      </c>
      <c r="AA279" s="29">
        <f t="shared" si="365"/>
        <v>681436140</v>
      </c>
      <c r="AB279" s="29">
        <f t="shared" si="365"/>
        <v>547483860</v>
      </c>
      <c r="AC279" s="29">
        <f t="shared" si="365"/>
        <v>410906160</v>
      </c>
      <c r="AD279" s="29">
        <f t="shared" si="365"/>
        <v>284103960</v>
      </c>
      <c r="AE279" s="29">
        <f t="shared" si="365"/>
        <v>176517600</v>
      </c>
      <c r="AF279" s="29">
        <f t="shared" si="365"/>
        <v>88314660</v>
      </c>
      <c r="AG279" s="29">
        <f t="shared" si="365"/>
        <v>29438220</v>
      </c>
      <c r="AH279" s="29">
        <f t="shared" si="365"/>
        <v>0</v>
      </c>
      <c r="AI279" s="29">
        <f t="shared" si="365"/>
        <v>0</v>
      </c>
      <c r="AJ279" s="29">
        <f t="shared" si="365"/>
        <v>0</v>
      </c>
      <c r="AK279" s="29">
        <f t="shared" si="365"/>
        <v>0</v>
      </c>
      <c r="AL279" s="29">
        <f t="shared" si="365"/>
        <v>0</v>
      </c>
      <c r="AM279" s="97"/>
    </row>
    <row r="280" spans="2:39">
      <c r="C280" s="1" t="s">
        <v>314</v>
      </c>
      <c r="D280" s="1"/>
      <c r="E280" s="100" t="s">
        <v>308</v>
      </c>
      <c r="F280" s="29">
        <f>SUM(H280:AL280)</f>
        <v>14823883592.309425</v>
      </c>
      <c r="G280" s="97"/>
      <c r="H280" s="29">
        <f>H279*H$6</f>
        <v>1610052780</v>
      </c>
      <c r="I280" s="29">
        <f t="shared" ref="I280:AL280" si="366">I279*I$6</f>
        <v>1478411072.7272727</v>
      </c>
      <c r="J280" s="29">
        <f t="shared" si="366"/>
        <v>1355966876.0330577</v>
      </c>
      <c r="K280" s="29">
        <f t="shared" si="366"/>
        <v>1243776829.4515398</v>
      </c>
      <c r="L280" s="29">
        <f t="shared" si="366"/>
        <v>1139557735.1273818</v>
      </c>
      <c r="M280" s="29">
        <f t="shared" si="366"/>
        <v>1040852115.1684866</v>
      </c>
      <c r="N280" s="29">
        <f t="shared" si="366"/>
        <v>948215680.97288179</v>
      </c>
      <c r="O280" s="29">
        <f t="shared" si="366"/>
        <v>861670275.28007996</v>
      </c>
      <c r="P280" s="29">
        <f t="shared" si="366"/>
        <v>778906566.50703406</v>
      </c>
      <c r="Q280" s="29">
        <f t="shared" si="366"/>
        <v>700326528.15112805</v>
      </c>
      <c r="R280" s="29">
        <f t="shared" si="366"/>
        <v>626236839.2339828</v>
      </c>
      <c r="S280" s="29">
        <f t="shared" si="366"/>
        <v>555013847.35116661</v>
      </c>
      <c r="T280" s="29">
        <f t="shared" si="366"/>
        <v>489055360.12378633</v>
      </c>
      <c r="U280" s="29">
        <f t="shared" si="366"/>
        <v>424855386.18316334</v>
      </c>
      <c r="V280" s="29">
        <f t="shared" si="366"/>
        <v>363652804.52382088</v>
      </c>
      <c r="W280" s="29">
        <f t="shared" si="366"/>
        <v>304263124.53870666</v>
      </c>
      <c r="X280" s="29">
        <f t="shared" si="366"/>
        <v>247207786.28570858</v>
      </c>
      <c r="Y280" s="29">
        <f t="shared" si="366"/>
        <v>193016249.97116035</v>
      </c>
      <c r="Z280" s="29">
        <f t="shared" si="366"/>
        <v>148222092.79986092</v>
      </c>
      <c r="AA280" s="29">
        <f t="shared" si="366"/>
        <v>111420254.12800497</v>
      </c>
      <c r="AB280" s="29">
        <f t="shared" si="366"/>
        <v>81379987.235062256</v>
      </c>
      <c r="AC280" s="29">
        <f t="shared" si="366"/>
        <v>55525983.999881074</v>
      </c>
      <c r="AD280" s="29">
        <f t="shared" si="366"/>
        <v>34901027.562335648</v>
      </c>
      <c r="AE280" s="29">
        <f t="shared" si="366"/>
        <v>19713160.386261865</v>
      </c>
      <c r="AF280" s="29">
        <f t="shared" si="366"/>
        <v>8966198.6682048365</v>
      </c>
      <c r="AG280" s="29">
        <f t="shared" si="366"/>
        <v>2717029.8994560102</v>
      </c>
      <c r="AH280" s="29">
        <f t="shared" si="366"/>
        <v>0</v>
      </c>
      <c r="AI280" s="29">
        <f t="shared" si="366"/>
        <v>0</v>
      </c>
      <c r="AJ280" s="29">
        <f t="shared" si="366"/>
        <v>0</v>
      </c>
      <c r="AK280" s="29">
        <f t="shared" si="366"/>
        <v>0</v>
      </c>
      <c r="AL280" s="29">
        <f t="shared" si="366"/>
        <v>0</v>
      </c>
      <c r="AM280" s="97"/>
    </row>
    <row r="281" spans="2:39">
      <c r="E281" s="21"/>
      <c r="G281" s="97"/>
      <c r="AM281" s="97"/>
    </row>
    <row r="282" spans="2:39">
      <c r="C282" s="1" t="s">
        <v>323</v>
      </c>
      <c r="E282" s="100" t="s">
        <v>307</v>
      </c>
      <c r="G282" s="97"/>
      <c r="H282" s="29">
        <f>H276+H279</f>
        <v>1610052780</v>
      </c>
      <c r="I282" s="29">
        <f t="shared" ref="I282:AL282" si="367">I276+I279</f>
        <v>1626252180</v>
      </c>
      <c r="J282" s="29">
        <f t="shared" si="367"/>
        <v>1641269363.5179625</v>
      </c>
      <c r="K282" s="29">
        <f t="shared" si="367"/>
        <v>1656565847.0359249</v>
      </c>
      <c r="L282" s="29">
        <f t="shared" si="367"/>
        <v>1670677426.0252011</v>
      </c>
      <c r="M282" s="29">
        <f t="shared" si="367"/>
        <v>1681371799.552815</v>
      </c>
      <c r="N282" s="29">
        <f t="shared" si="367"/>
        <v>1689127011.8364611</v>
      </c>
      <c r="O282" s="29">
        <f t="shared" si="367"/>
        <v>1694110642.8761394</v>
      </c>
      <c r="P282" s="29">
        <f t="shared" si="367"/>
        <v>1693104231.427882</v>
      </c>
      <c r="Q282" s="29">
        <f t="shared" si="367"/>
        <v>1686107777.491689</v>
      </c>
      <c r="R282" s="29">
        <f t="shared" si="367"/>
        <v>1673233001.0675604</v>
      </c>
      <c r="S282" s="29">
        <f t="shared" si="367"/>
        <v>1651047660.7560322</v>
      </c>
      <c r="T282" s="29">
        <f t="shared" si="367"/>
        <v>1623520590.2209115</v>
      </c>
      <c r="U282" s="29">
        <f t="shared" si="367"/>
        <v>1582754946.1967828</v>
      </c>
      <c r="V282" s="29">
        <f t="shared" si="367"/>
        <v>1530047353.2123325</v>
      </c>
      <c r="W282" s="29">
        <f t="shared" si="367"/>
        <v>1460806453.4638071</v>
      </c>
      <c r="X282" s="29">
        <f t="shared" si="367"/>
        <v>1374531102.6557641</v>
      </c>
      <c r="Y282" s="29">
        <f t="shared" si="367"/>
        <v>1271053720.7882037</v>
      </c>
      <c r="Z282" s="29">
        <f t="shared" si="367"/>
        <v>1173708173.2841823</v>
      </c>
      <c r="AA282" s="29">
        <f t="shared" si="367"/>
        <v>1082423564.205898</v>
      </c>
      <c r="AB282" s="29">
        <f t="shared" si="367"/>
        <v>997123621.52225208</v>
      </c>
      <c r="AC282" s="29">
        <f t="shared" si="367"/>
        <v>910137630.01447725</v>
      </c>
      <c r="AD282" s="29">
        <f t="shared" si="367"/>
        <v>829860889.19678295</v>
      </c>
      <c r="AE282" s="29">
        <f t="shared" si="367"/>
        <v>762773833.66595185</v>
      </c>
      <c r="AF282" s="29">
        <f t="shared" si="367"/>
        <v>708973147.48418236</v>
      </c>
      <c r="AG282" s="29">
        <f t="shared" si="367"/>
        <v>675282489.38820374</v>
      </c>
      <c r="AH282" s="29">
        <f t="shared" si="367"/>
        <v>661707235.4713136</v>
      </c>
      <c r="AI282" s="29">
        <f t="shared" si="367"/>
        <v>668336005.6557641</v>
      </c>
      <c r="AJ282" s="29">
        <f t="shared" si="367"/>
        <v>675017947.79356575</v>
      </c>
      <c r="AK282" s="29">
        <f t="shared" si="367"/>
        <v>0</v>
      </c>
      <c r="AL282" s="29">
        <f t="shared" si="367"/>
        <v>0</v>
      </c>
      <c r="AM282" s="97"/>
    </row>
    <row r="283" spans="2:39">
      <c r="C283" s="1" t="s">
        <v>323</v>
      </c>
      <c r="E283" s="100" t="s">
        <v>308</v>
      </c>
      <c r="F283" s="29">
        <f>SUM(H283:AL283)</f>
        <v>15839131128.60519</v>
      </c>
      <c r="G283" s="97"/>
      <c r="H283" s="29">
        <f>H277+H280</f>
        <v>1610052780</v>
      </c>
      <c r="I283" s="29">
        <f t="shared" ref="I283:AL283" si="368">I277+I280</f>
        <v>1478411072.7272727</v>
      </c>
      <c r="J283" s="29">
        <f t="shared" si="368"/>
        <v>1356420961.5850928</v>
      </c>
      <c r="K283" s="29">
        <f t="shared" si="368"/>
        <v>1244602439.546149</v>
      </c>
      <c r="L283" s="29">
        <f t="shared" si="368"/>
        <v>1141095161.5498946</v>
      </c>
      <c r="M283" s="29">
        <f t="shared" si="368"/>
        <v>1043999602.3326862</v>
      </c>
      <c r="N283" s="29">
        <f t="shared" si="368"/>
        <v>953468162.73132038</v>
      </c>
      <c r="O283" s="29">
        <f t="shared" si="368"/>
        <v>869346629.57293212</v>
      </c>
      <c r="P283" s="29">
        <f t="shared" si="368"/>
        <v>789845619.42543495</v>
      </c>
      <c r="Q283" s="29">
        <f t="shared" si="368"/>
        <v>715074292.75354862</v>
      </c>
      <c r="R283" s="29">
        <f t="shared" si="368"/>
        <v>645103755.21363389</v>
      </c>
      <c r="S283" s="29">
        <f t="shared" si="368"/>
        <v>578682132.84801257</v>
      </c>
      <c r="T283" s="29">
        <f t="shared" si="368"/>
        <v>517303693.23168975</v>
      </c>
      <c r="U283" s="29">
        <f t="shared" si="368"/>
        <v>458467729.76526576</v>
      </c>
      <c r="V283" s="29">
        <f t="shared" si="368"/>
        <v>402909288.66910088</v>
      </c>
      <c r="W283" s="29">
        <f t="shared" si="368"/>
        <v>349705450.62640017</v>
      </c>
      <c r="X283" s="29">
        <f t="shared" si="368"/>
        <v>299138015.98765385</v>
      </c>
      <c r="Y283" s="29">
        <f t="shared" si="368"/>
        <v>251471202.54362684</v>
      </c>
      <c r="Z283" s="29">
        <f t="shared" si="368"/>
        <v>211101731.75344667</v>
      </c>
      <c r="AA283" s="29">
        <f t="shared" si="368"/>
        <v>176984902.20662799</v>
      </c>
      <c r="AB283" s="29">
        <f t="shared" si="368"/>
        <v>148216072.69164047</v>
      </c>
      <c r="AC283" s="29">
        <f t="shared" si="368"/>
        <v>122987417.56967951</v>
      </c>
      <c r="AD283" s="29">
        <f t="shared" si="368"/>
        <v>101945068.86409217</v>
      </c>
      <c r="AE283" s="29">
        <f t="shared" si="368"/>
        <v>85185176.557469279</v>
      </c>
      <c r="AF283" s="29">
        <f t="shared" si="368"/>
        <v>71978922.76056622</v>
      </c>
      <c r="AG283" s="29">
        <f t="shared" si="368"/>
        <v>62325871.409576923</v>
      </c>
      <c r="AH283" s="29">
        <f t="shared" si="368"/>
        <v>55520845.271645866</v>
      </c>
      <c r="AI283" s="29">
        <f t="shared" si="368"/>
        <v>50979122.941876583</v>
      </c>
      <c r="AJ283" s="29">
        <f t="shared" si="368"/>
        <v>46808005.468850821</v>
      </c>
      <c r="AK283" s="29">
        <f t="shared" si="368"/>
        <v>0</v>
      </c>
      <c r="AL283" s="29">
        <f t="shared" si="368"/>
        <v>0</v>
      </c>
      <c r="AM283" s="97"/>
    </row>
    <row r="284" spans="2:39">
      <c r="E284" s="21"/>
      <c r="G284" s="97"/>
      <c r="AM284" s="97"/>
    </row>
    <row r="285" spans="2:39">
      <c r="B285" s="7" t="s">
        <v>339</v>
      </c>
      <c r="C285" s="1"/>
      <c r="E285" s="100"/>
      <c r="G285" s="97"/>
      <c r="AM285" s="97"/>
    </row>
    <row r="286" spans="2:39">
      <c r="B286" s="7"/>
      <c r="C286" s="1" t="str">
        <f>'Input C'!$C$22</f>
        <v>Diesel GHG emissions</v>
      </c>
      <c r="D286" s="4">
        <f>'Input C'!$D$22</f>
        <v>2.6</v>
      </c>
      <c r="E286" s="100" t="str">
        <f>'Input C'!$E$22</f>
        <v>kg CO2e/L</v>
      </c>
      <c r="G286" s="97"/>
      <c r="AM286" s="97"/>
    </row>
    <row r="287" spans="2:39">
      <c r="B287" s="7"/>
      <c r="C287" s="1"/>
      <c r="D287" s="4"/>
      <c r="E287" s="100"/>
      <c r="G287" s="97"/>
      <c r="AM287" s="97"/>
    </row>
    <row r="288" spans="2:39">
      <c r="B288" s="7"/>
      <c r="C288" s="1" t="s">
        <v>341</v>
      </c>
      <c r="D288" s="4"/>
      <c r="E288" s="100" t="s">
        <v>342</v>
      </c>
      <c r="G288" s="97"/>
      <c r="H288" s="29">
        <f t="shared" ref="H288:AL288" si="369">$D$269*$D$253*H$256*H$5</f>
        <v>821455500</v>
      </c>
      <c r="I288" s="29">
        <f t="shared" si="369"/>
        <v>829720500</v>
      </c>
      <c r="J288" s="29">
        <f t="shared" si="369"/>
        <v>837102000</v>
      </c>
      <c r="K288" s="29">
        <f t="shared" si="369"/>
        <v>844626000</v>
      </c>
      <c r="L288" s="29">
        <f t="shared" si="369"/>
        <v>851238000</v>
      </c>
      <c r="M288" s="29">
        <f t="shared" si="369"/>
        <v>855256500</v>
      </c>
      <c r="N288" s="29">
        <f t="shared" si="369"/>
        <v>857052000</v>
      </c>
      <c r="O288" s="29">
        <f t="shared" si="369"/>
        <v>856710000</v>
      </c>
      <c r="P288" s="29">
        <f t="shared" si="369"/>
        <v>851865000</v>
      </c>
      <c r="Q288" s="29">
        <f t="shared" si="369"/>
        <v>842517000</v>
      </c>
      <c r="R288" s="29">
        <f t="shared" si="369"/>
        <v>828723000</v>
      </c>
      <c r="S288" s="29">
        <f t="shared" si="369"/>
        <v>807918000</v>
      </c>
      <c r="T288" s="29">
        <f t="shared" si="369"/>
        <v>783094500</v>
      </c>
      <c r="U288" s="29">
        <f t="shared" si="369"/>
        <v>748324500</v>
      </c>
      <c r="V288" s="29">
        <f t="shared" si="369"/>
        <v>704577000</v>
      </c>
      <c r="W288" s="29">
        <f t="shared" si="369"/>
        <v>648460500</v>
      </c>
      <c r="X288" s="29">
        <f t="shared" si="369"/>
        <v>579547500</v>
      </c>
      <c r="Y288" s="29">
        <f t="shared" si="369"/>
        <v>497752500</v>
      </c>
      <c r="Z288" s="29">
        <f t="shared" si="369"/>
        <v>420460500</v>
      </c>
      <c r="AA288" s="29">
        <f t="shared" si="369"/>
        <v>347671500</v>
      </c>
      <c r="AB288" s="29">
        <f t="shared" si="369"/>
        <v>279328500</v>
      </c>
      <c r="AC288" s="29">
        <f t="shared" si="369"/>
        <v>209646000</v>
      </c>
      <c r="AD288" s="29">
        <f t="shared" si="369"/>
        <v>144951000</v>
      </c>
      <c r="AE288" s="29">
        <f t="shared" si="369"/>
        <v>90060000</v>
      </c>
      <c r="AF288" s="29">
        <f t="shared" si="369"/>
        <v>45058500</v>
      </c>
      <c r="AG288" s="29">
        <f t="shared" si="369"/>
        <v>15019500</v>
      </c>
      <c r="AH288" s="29">
        <f t="shared" si="369"/>
        <v>0</v>
      </c>
      <c r="AI288" s="29">
        <f t="shared" si="369"/>
        <v>0</v>
      </c>
      <c r="AJ288" s="29">
        <f t="shared" si="369"/>
        <v>0</v>
      </c>
      <c r="AK288" s="29">
        <f t="shared" si="369"/>
        <v>0</v>
      </c>
      <c r="AL288" s="29">
        <f t="shared" si="369"/>
        <v>0</v>
      </c>
      <c r="AM288" s="97"/>
    </row>
    <row r="289" spans="3:39">
      <c r="C289" s="1" t="s">
        <v>339</v>
      </c>
      <c r="E289" s="100" t="s">
        <v>340</v>
      </c>
      <c r="G289" s="97"/>
      <c r="H289" s="29">
        <f>H288*$D$286/1000</f>
        <v>2135784.2999999998</v>
      </c>
      <c r="I289" s="29">
        <f t="shared" ref="I289:O289" si="370">I288*$D$286/1000</f>
        <v>2157273.2999999998</v>
      </c>
      <c r="J289" s="29">
        <f t="shared" si="370"/>
        <v>2176465.2000000002</v>
      </c>
      <c r="K289" s="29">
        <f t="shared" si="370"/>
        <v>2196027.6</v>
      </c>
      <c r="L289" s="29">
        <f t="shared" si="370"/>
        <v>2213218.7999999998</v>
      </c>
      <c r="M289" s="29">
        <f t="shared" si="370"/>
        <v>2223666.9</v>
      </c>
      <c r="N289" s="29">
        <f t="shared" si="370"/>
        <v>2228335.2000000002</v>
      </c>
      <c r="O289" s="29">
        <f t="shared" si="370"/>
        <v>2227446</v>
      </c>
      <c r="P289" s="29">
        <f t="shared" ref="P289" si="371">P288*$D$286/1000</f>
        <v>2214849</v>
      </c>
      <c r="Q289" s="29">
        <f t="shared" ref="Q289" si="372">Q288*$D$286/1000</f>
        <v>2190544.2000000002</v>
      </c>
      <c r="R289" s="29">
        <f t="shared" ref="R289" si="373">R288*$D$286/1000</f>
        <v>2154679.7999999998</v>
      </c>
      <c r="S289" s="29">
        <f t="shared" ref="S289" si="374">S288*$D$286/1000</f>
        <v>2100586.7999999998</v>
      </c>
      <c r="T289" s="29">
        <f t="shared" ref="T289" si="375">T288*$D$286/1000</f>
        <v>2036045.7</v>
      </c>
      <c r="U289" s="29">
        <f t="shared" ref="U289:V289" si="376">U288*$D$286/1000</f>
        <v>1945643.7</v>
      </c>
      <c r="V289" s="29">
        <f t="shared" si="376"/>
        <v>1831900.2</v>
      </c>
      <c r="W289" s="29">
        <f t="shared" ref="W289" si="377">W288*$D$286/1000</f>
        <v>1685997.3</v>
      </c>
      <c r="X289" s="29">
        <f t="shared" ref="X289" si="378">X288*$D$286/1000</f>
        <v>1506823.5</v>
      </c>
      <c r="Y289" s="29">
        <f t="shared" ref="Y289" si="379">Y288*$D$286/1000</f>
        <v>1294156.5</v>
      </c>
      <c r="Z289" s="29">
        <f t="shared" ref="Z289" si="380">Z288*$D$286/1000</f>
        <v>1093197.3</v>
      </c>
      <c r="AA289" s="29">
        <f t="shared" ref="AA289" si="381">AA288*$D$286/1000</f>
        <v>903945.9</v>
      </c>
      <c r="AB289" s="29">
        <f t="shared" ref="AB289:AC289" si="382">AB288*$D$286/1000</f>
        <v>726254.1</v>
      </c>
      <c r="AC289" s="29">
        <f t="shared" si="382"/>
        <v>545079.6</v>
      </c>
      <c r="AD289" s="29">
        <f t="shared" ref="AD289" si="383">AD288*$D$286/1000</f>
        <v>376872.6</v>
      </c>
      <c r="AE289" s="29">
        <f t="shared" ref="AE289" si="384">AE288*$D$286/1000</f>
        <v>234156</v>
      </c>
      <c r="AF289" s="29">
        <f t="shared" ref="AF289" si="385">AF288*$D$286/1000</f>
        <v>117152.1</v>
      </c>
      <c r="AG289" s="29">
        <f t="shared" ref="AG289" si="386">AG288*$D$286/1000</f>
        <v>39050.699999999997</v>
      </c>
      <c r="AH289" s="29">
        <f t="shared" ref="AH289" si="387">AH288*$D$286/1000</f>
        <v>0</v>
      </c>
      <c r="AI289" s="29">
        <f t="shared" ref="AI289:AJ289" si="388">AI288*$D$286/1000</f>
        <v>0</v>
      </c>
      <c r="AJ289" s="29">
        <f t="shared" si="388"/>
        <v>0</v>
      </c>
      <c r="AK289" s="29">
        <f t="shared" ref="AK289" si="389">AK288*$D$286/1000</f>
        <v>0</v>
      </c>
      <c r="AL289" s="29">
        <f t="shared" ref="AL289" si="390">AL288*$D$286/1000</f>
        <v>0</v>
      </c>
      <c r="AM289" s="97"/>
    </row>
    <row r="290" spans="3:39">
      <c r="E290" s="21"/>
      <c r="G290" s="97"/>
      <c r="AM290" s="97"/>
    </row>
    <row r="291" spans="3:39">
      <c r="C291" s="1" t="s">
        <v>380</v>
      </c>
      <c r="E291" s="100" t="s">
        <v>307</v>
      </c>
      <c r="F291" s="29"/>
      <c r="G291" s="97"/>
      <c r="H291" s="29">
        <f>H289*H$8*H$7</f>
        <v>106789214.99999999</v>
      </c>
      <c r="I291" s="29">
        <f t="shared" ref="I291:AL291" si="391">I289*I$8*I$7</f>
        <v>140222764.5</v>
      </c>
      <c r="J291" s="29">
        <f t="shared" si="391"/>
        <v>174117216</v>
      </c>
      <c r="K291" s="29">
        <f t="shared" si="391"/>
        <v>208622622</v>
      </c>
      <c r="L291" s="29">
        <f t="shared" si="391"/>
        <v>243454067.99999997</v>
      </c>
      <c r="M291" s="29">
        <f t="shared" si="391"/>
        <v>277958362.5</v>
      </c>
      <c r="N291" s="29">
        <f t="shared" si="391"/>
        <v>311966928</v>
      </c>
      <c r="O291" s="29">
        <f t="shared" si="391"/>
        <v>345254130</v>
      </c>
      <c r="P291" s="29">
        <f t="shared" si="391"/>
        <v>376524330</v>
      </c>
      <c r="Q291" s="29">
        <f t="shared" si="391"/>
        <v>372392514.00000006</v>
      </c>
      <c r="R291" s="29">
        <f t="shared" si="391"/>
        <v>366295565.99999994</v>
      </c>
      <c r="S291" s="29">
        <f t="shared" si="391"/>
        <v>357099755.99999994</v>
      </c>
      <c r="T291" s="29">
        <f t="shared" si="391"/>
        <v>346127769</v>
      </c>
      <c r="U291" s="29">
        <f t="shared" si="391"/>
        <v>330759429</v>
      </c>
      <c r="V291" s="29">
        <f t="shared" si="391"/>
        <v>311423034</v>
      </c>
      <c r="W291" s="29">
        <f t="shared" si="391"/>
        <v>286619541</v>
      </c>
      <c r="X291" s="29">
        <f t="shared" si="391"/>
        <v>256159995</v>
      </c>
      <c r="Y291" s="29">
        <f t="shared" si="391"/>
        <v>220006605</v>
      </c>
      <c r="Z291" s="29">
        <f t="shared" si="391"/>
        <v>185843541</v>
      </c>
      <c r="AA291" s="29">
        <f t="shared" si="391"/>
        <v>153670803</v>
      </c>
      <c r="AB291" s="29">
        <f t="shared" si="391"/>
        <v>123463197</v>
      </c>
      <c r="AC291" s="29">
        <f t="shared" si="391"/>
        <v>92663532</v>
      </c>
      <c r="AD291" s="29">
        <f t="shared" si="391"/>
        <v>64068341.999999993</v>
      </c>
      <c r="AE291" s="29">
        <f t="shared" si="391"/>
        <v>39806520</v>
      </c>
      <c r="AF291" s="29">
        <f t="shared" si="391"/>
        <v>19915857</v>
      </c>
      <c r="AG291" s="29">
        <f t="shared" si="391"/>
        <v>6638618.9999999991</v>
      </c>
      <c r="AH291" s="29">
        <f t="shared" si="391"/>
        <v>0</v>
      </c>
      <c r="AI291" s="29">
        <f t="shared" si="391"/>
        <v>0</v>
      </c>
      <c r="AJ291" s="29">
        <f t="shared" si="391"/>
        <v>0</v>
      </c>
      <c r="AK291" s="29">
        <f t="shared" si="391"/>
        <v>0</v>
      </c>
      <c r="AL291" s="29">
        <f t="shared" si="391"/>
        <v>0</v>
      </c>
      <c r="AM291" s="97"/>
    </row>
    <row r="292" spans="3:39">
      <c r="C292" s="1" t="s">
        <v>380</v>
      </c>
      <c r="E292" s="100" t="s">
        <v>308</v>
      </c>
      <c r="F292" s="29">
        <f>SUM(H292:AL292)</f>
        <v>2387379825.9413481</v>
      </c>
      <c r="G292" s="97"/>
      <c r="H292" s="29">
        <f>H291*H$6</f>
        <v>106789214.99999999</v>
      </c>
      <c r="I292" s="29">
        <f t="shared" ref="I292:AL292" si="392">I291*I$6</f>
        <v>127475240.45454545</v>
      </c>
      <c r="J292" s="29">
        <f t="shared" si="392"/>
        <v>143898525.61983469</v>
      </c>
      <c r="K292" s="29">
        <f t="shared" si="392"/>
        <v>156741263.71149507</v>
      </c>
      <c r="L292" s="29">
        <f t="shared" si="392"/>
        <v>166282404.20736283</v>
      </c>
      <c r="M292" s="29">
        <f t="shared" si="392"/>
        <v>172590274.1988562</v>
      </c>
      <c r="N292" s="29">
        <f t="shared" si="392"/>
        <v>176097197.89496374</v>
      </c>
      <c r="O292" s="29">
        <f t="shared" si="392"/>
        <v>177169959.66217971</v>
      </c>
      <c r="P292" s="29">
        <f t="shared" si="392"/>
        <v>175651378.77352503</v>
      </c>
      <c r="Q292" s="29">
        <f t="shared" si="392"/>
        <v>157930778.28714219</v>
      </c>
      <c r="R292" s="29">
        <f t="shared" si="392"/>
        <v>141222797.41909203</v>
      </c>
      <c r="S292" s="29">
        <f t="shared" si="392"/>
        <v>125161285.98429365</v>
      </c>
      <c r="T292" s="29">
        <f t="shared" si="392"/>
        <v>110286974.06873141</v>
      </c>
      <c r="U292" s="29">
        <f t="shared" si="392"/>
        <v>95809224.84334603</v>
      </c>
      <c r="V292" s="29">
        <f t="shared" si="392"/>
        <v>82007418.163024917</v>
      </c>
      <c r="W292" s="29">
        <f t="shared" si="392"/>
        <v>68614439.309238955</v>
      </c>
      <c r="X292" s="29">
        <f t="shared" si="392"/>
        <v>55747878.33585877</v>
      </c>
      <c r="Y292" s="29">
        <f t="shared" si="392"/>
        <v>43527133.922067791</v>
      </c>
      <c r="Z292" s="29">
        <f t="shared" si="392"/>
        <v>33425594.396703333</v>
      </c>
      <c r="AA292" s="29">
        <f t="shared" si="392"/>
        <v>25126404.247233775</v>
      </c>
      <c r="AB292" s="29">
        <f t="shared" si="392"/>
        <v>18352017.529539548</v>
      </c>
      <c r="AC292" s="29">
        <f t="shared" si="392"/>
        <v>12521675.983646652</v>
      </c>
      <c r="AD292" s="29">
        <f t="shared" si="392"/>
        <v>7870537.8482409967</v>
      </c>
      <c r="AE292" s="29">
        <f t="shared" si="392"/>
        <v>4445518.8217998696</v>
      </c>
      <c r="AF292" s="29">
        <f t="shared" si="392"/>
        <v>2021969.2915033356</v>
      </c>
      <c r="AG292" s="29">
        <f t="shared" si="392"/>
        <v>612717.96712222265</v>
      </c>
      <c r="AH292" s="29">
        <f t="shared" si="392"/>
        <v>0</v>
      </c>
      <c r="AI292" s="29">
        <f t="shared" si="392"/>
        <v>0</v>
      </c>
      <c r="AJ292" s="29">
        <f t="shared" si="392"/>
        <v>0</v>
      </c>
      <c r="AK292" s="29">
        <f t="shared" si="392"/>
        <v>0</v>
      </c>
      <c r="AL292" s="29">
        <f t="shared" si="392"/>
        <v>0</v>
      </c>
      <c r="AM292" s="97"/>
    </row>
    <row r="293" spans="3:39">
      <c r="E293" s="21"/>
      <c r="G293" s="97"/>
      <c r="AM293" s="97"/>
    </row>
    <row r="294" spans="3:39">
      <c r="E294" s="21"/>
      <c r="G294" s="97"/>
      <c r="AM294" s="97"/>
    </row>
    <row r="295" spans="3:39">
      <c r="E295" s="21"/>
      <c r="G295" s="97"/>
      <c r="AM295" s="97"/>
    </row>
    <row r="296" spans="3:39">
      <c r="E296" s="21"/>
      <c r="G296" s="97"/>
      <c r="AM296" s="97"/>
    </row>
    <row r="297" spans="3:39">
      <c r="E297" s="21"/>
      <c r="G297" s="97"/>
      <c r="AM297" s="97"/>
    </row>
    <row r="298" spans="3:39">
      <c r="E298" s="21"/>
      <c r="G298" s="97"/>
      <c r="AM298" s="97"/>
    </row>
    <row r="299" spans="3:39">
      <c r="E299" s="21"/>
      <c r="G299" s="97"/>
      <c r="AM299" s="97"/>
    </row>
    <row r="300" spans="3:39">
      <c r="E300" s="21"/>
      <c r="G300" s="97"/>
      <c r="AM300" s="97"/>
    </row>
    <row r="301" spans="3:39">
      <c r="E301" s="21"/>
      <c r="G301" s="97"/>
      <c r="AM301" s="97"/>
    </row>
    <row r="302" spans="3:39">
      <c r="E302" s="21"/>
      <c r="G302" s="97"/>
      <c r="AM302" s="97"/>
    </row>
    <row r="303" spans="3:39">
      <c r="E303" s="21"/>
      <c r="G303" s="97"/>
      <c r="AM303" s="97"/>
    </row>
    <row r="304" spans="3:39">
      <c r="E304" s="21"/>
      <c r="G304" s="97"/>
      <c r="AM304" s="97"/>
    </row>
    <row r="305" spans="5:39">
      <c r="E305" s="21"/>
      <c r="G305" s="97"/>
      <c r="AM305" s="97"/>
    </row>
    <row r="306" spans="5:39">
      <c r="E306" s="21"/>
      <c r="G306" s="97"/>
      <c r="AM306" s="97"/>
    </row>
    <row r="307" spans="5:39" hidden="1">
      <c r="AM307" s="97"/>
    </row>
    <row r="308" spans="5:39" hidden="1">
      <c r="AM308" s="97"/>
    </row>
  </sheetData>
  <sheetProtection algorithmName="SHA-512" hashValue="MpmZYzgc5Akc0xR5+NjYABZCqzQ+J+/DuIYlkf3rsGkwGaptHiexQA5scMuanEIOAs0lqu2FzX/Iisx4eC622w==" saltValue="256l0Fs3/T0BhOtdy1MAYA=="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4365-8F8D-4E08-88EF-6811F8674857}">
  <sheetPr>
    <tabColor theme="5"/>
  </sheetPr>
  <dimension ref="A1:AN138"/>
  <sheetViews>
    <sheetView workbookViewId="0">
      <selection activeCell="C18" sqref="C18"/>
    </sheetView>
  </sheetViews>
  <sheetFormatPr baseColWidth="10" defaultColWidth="0" defaultRowHeight="14.4" zeroHeight="1"/>
  <cols>
    <col min="1" max="1" width="9.109375" customWidth="1"/>
    <col min="2" max="2" width="31.5546875" bestFit="1" customWidth="1"/>
    <col min="3" max="3" width="59.88671875" customWidth="1"/>
    <col min="4" max="4" width="12.5546875" customWidth="1"/>
    <col min="5" max="5" width="23.5546875" customWidth="1"/>
    <col min="6" max="6" width="16.6640625" customWidth="1"/>
    <col min="7" max="7" width="3.33203125" customWidth="1"/>
    <col min="8" max="9" width="12.33203125" customWidth="1"/>
    <col min="10" max="36" width="15.33203125" customWidth="1"/>
    <col min="37" max="38" width="14.33203125" bestFit="1" customWidth="1"/>
    <col min="39" max="39" width="4.33203125" customWidth="1"/>
    <col min="40" max="40" width="9.109375" customWidth="1"/>
    <col min="41" max="16384" width="9.109375" hidden="1"/>
  </cols>
  <sheetData>
    <row r="1" spans="1:40">
      <c r="E1" s="21"/>
      <c r="G1" s="16"/>
      <c r="AM1" s="16"/>
    </row>
    <row r="2" spans="1:40" ht="15" thickBot="1">
      <c r="A2" s="13"/>
      <c r="B2" s="9" t="s">
        <v>36</v>
      </c>
      <c r="C2" s="13"/>
      <c r="D2" s="13"/>
      <c r="E2" s="22"/>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0">
      <c r="E3" s="21"/>
      <c r="G3" s="16"/>
      <c r="AM3" s="16"/>
    </row>
    <row r="4" spans="1:40">
      <c r="B4" s="1" t="str">
        <f>Time!D4</f>
        <v>Year</v>
      </c>
      <c r="C4" s="1"/>
      <c r="D4" s="1"/>
      <c r="E4" s="21"/>
      <c r="G4" s="16"/>
      <c r="H4" s="34">
        <f>Time!I4</f>
        <v>2022</v>
      </c>
      <c r="I4" s="34">
        <f>Time!J4</f>
        <v>2023</v>
      </c>
      <c r="J4" s="34">
        <f>Time!K4</f>
        <v>2024</v>
      </c>
      <c r="K4" s="34">
        <f>Time!L4</f>
        <v>2025</v>
      </c>
      <c r="L4" s="34">
        <f>Time!M4</f>
        <v>2026</v>
      </c>
      <c r="M4" s="34">
        <f>Time!N4</f>
        <v>2027</v>
      </c>
      <c r="N4" s="34">
        <f>Time!O4</f>
        <v>2028</v>
      </c>
      <c r="O4" s="34">
        <f>Time!P4</f>
        <v>2029</v>
      </c>
      <c r="P4" s="34">
        <f>Time!Q4</f>
        <v>2030</v>
      </c>
      <c r="Q4" s="34">
        <f>Time!R4</f>
        <v>2031</v>
      </c>
      <c r="R4" s="34">
        <f>Time!S4</f>
        <v>2032</v>
      </c>
      <c r="S4" s="34">
        <f>Time!T4</f>
        <v>2033</v>
      </c>
      <c r="T4" s="34">
        <f>Time!U4</f>
        <v>2034</v>
      </c>
      <c r="U4" s="34">
        <f>Time!V4</f>
        <v>2035</v>
      </c>
      <c r="V4" s="34">
        <f>Time!W4</f>
        <v>2036</v>
      </c>
      <c r="W4" s="34">
        <f>Time!X4</f>
        <v>2037</v>
      </c>
      <c r="X4" s="34">
        <f>Time!Y4</f>
        <v>2038</v>
      </c>
      <c r="Y4" s="34">
        <f>Time!Z4</f>
        <v>2039</v>
      </c>
      <c r="Z4" s="34">
        <f>Time!AA4</f>
        <v>2040</v>
      </c>
      <c r="AA4" s="34">
        <f>Time!AB4</f>
        <v>2041</v>
      </c>
      <c r="AB4" s="34">
        <f>Time!AC4</f>
        <v>2042</v>
      </c>
      <c r="AC4" s="34">
        <f>Time!AD4</f>
        <v>2043</v>
      </c>
      <c r="AD4" s="34">
        <f>Time!AE4</f>
        <v>2044</v>
      </c>
      <c r="AE4" s="34">
        <f>Time!AF4</f>
        <v>2045</v>
      </c>
      <c r="AF4" s="34">
        <f>Time!AG4</f>
        <v>2046</v>
      </c>
      <c r="AG4" s="34">
        <f>Time!AH4</f>
        <v>2047</v>
      </c>
      <c r="AH4" s="34">
        <f>Time!AI4</f>
        <v>2048</v>
      </c>
      <c r="AI4" s="34">
        <f>Time!AJ4</f>
        <v>2049</v>
      </c>
      <c r="AJ4" s="34">
        <f>Time!AK4</f>
        <v>2050</v>
      </c>
      <c r="AK4" s="34">
        <f>Time!AL4</f>
        <v>2051</v>
      </c>
      <c r="AL4" s="34">
        <f>Time!AM4</f>
        <v>2052</v>
      </c>
      <c r="AM4" s="25"/>
    </row>
    <row r="5" spans="1:40">
      <c r="B5" s="1" t="str">
        <f>Time!D17</f>
        <v>Forecasting Period Flag</v>
      </c>
      <c r="C5" s="1"/>
      <c r="D5" s="1"/>
      <c r="E5" s="21"/>
      <c r="G5" s="16"/>
      <c r="H5" s="4">
        <f>Time!I17</f>
        <v>1</v>
      </c>
      <c r="I5" s="4">
        <f>Time!J17</f>
        <v>1</v>
      </c>
      <c r="J5" s="4">
        <f>Time!K17</f>
        <v>1</v>
      </c>
      <c r="K5" s="4">
        <f>Time!L17</f>
        <v>1</v>
      </c>
      <c r="L5" s="4">
        <f>Time!M17</f>
        <v>1</v>
      </c>
      <c r="M5" s="4">
        <f>Time!N17</f>
        <v>1</v>
      </c>
      <c r="N5" s="4">
        <f>Time!O17</f>
        <v>1</v>
      </c>
      <c r="O5" s="4">
        <f>Time!P17</f>
        <v>1</v>
      </c>
      <c r="P5" s="4">
        <f>Time!Q17</f>
        <v>1</v>
      </c>
      <c r="Q5" s="4">
        <f>Time!R17</f>
        <v>1</v>
      </c>
      <c r="R5" s="4">
        <f>Time!S17</f>
        <v>1</v>
      </c>
      <c r="S5" s="4">
        <f>Time!T17</f>
        <v>1</v>
      </c>
      <c r="T5" s="4">
        <f>Time!U17</f>
        <v>1</v>
      </c>
      <c r="U5" s="4">
        <f>Time!V17</f>
        <v>1</v>
      </c>
      <c r="V5" s="4">
        <f>Time!W17</f>
        <v>1</v>
      </c>
      <c r="W5" s="4">
        <f>Time!X17</f>
        <v>1</v>
      </c>
      <c r="X5" s="4">
        <f>Time!Y17</f>
        <v>1</v>
      </c>
      <c r="Y5" s="4">
        <f>Time!Z17</f>
        <v>1</v>
      </c>
      <c r="Z5" s="4">
        <f>Time!AA17</f>
        <v>1</v>
      </c>
      <c r="AA5" s="4">
        <f>Time!AB17</f>
        <v>1</v>
      </c>
      <c r="AB5" s="4">
        <f>Time!AC17</f>
        <v>1</v>
      </c>
      <c r="AC5" s="4">
        <f>Time!AD17</f>
        <v>1</v>
      </c>
      <c r="AD5" s="4">
        <f>Time!AE17</f>
        <v>1</v>
      </c>
      <c r="AE5" s="4">
        <f>Time!AF17</f>
        <v>1</v>
      </c>
      <c r="AF5" s="4">
        <f>Time!AG17</f>
        <v>1</v>
      </c>
      <c r="AG5" s="4">
        <f>Time!AH17</f>
        <v>1</v>
      </c>
      <c r="AH5" s="4">
        <f>Time!AI17</f>
        <v>1</v>
      </c>
      <c r="AI5" s="4">
        <f>Time!AJ17</f>
        <v>1</v>
      </c>
      <c r="AJ5" s="4">
        <f>Time!AK17</f>
        <v>1</v>
      </c>
      <c r="AK5" s="4">
        <f>Time!AL17</f>
        <v>0</v>
      </c>
      <c r="AL5" s="4">
        <f>Time!AM17</f>
        <v>0</v>
      </c>
      <c r="AM5" s="17"/>
    </row>
    <row r="6" spans="1:40">
      <c r="B6" s="1" t="str">
        <f>Time!D24</f>
        <v>Discount Rate Factor</v>
      </c>
      <c r="C6" s="4"/>
      <c r="D6" s="4" t="str">
        <f>Time!F24</f>
        <v>factor</v>
      </c>
      <c r="E6" s="21"/>
      <c r="G6" s="16"/>
      <c r="H6" s="19">
        <f>Time!I24</f>
        <v>1</v>
      </c>
      <c r="I6" s="19">
        <f>Time!J24</f>
        <v>0.90909090909090906</v>
      </c>
      <c r="J6" s="19">
        <f>Time!K24</f>
        <v>0.82644628099173545</v>
      </c>
      <c r="K6" s="19">
        <f>Time!L24</f>
        <v>0.75131480090157754</v>
      </c>
      <c r="L6" s="19">
        <f>Time!M24</f>
        <v>0.68301345536507052</v>
      </c>
      <c r="M6" s="19">
        <f>Time!N24</f>
        <v>0.62092132305915493</v>
      </c>
      <c r="N6" s="19">
        <f>Time!O24</f>
        <v>0.56447393005377722</v>
      </c>
      <c r="O6" s="19">
        <f>Time!P24</f>
        <v>0.51315811823070645</v>
      </c>
      <c r="P6" s="19">
        <f>Time!Q24</f>
        <v>0.46650738020973315</v>
      </c>
      <c r="Q6" s="19">
        <f>Time!R24</f>
        <v>0.42409761837248466</v>
      </c>
      <c r="R6" s="19">
        <f>Time!S24</f>
        <v>0.38554328942953148</v>
      </c>
      <c r="S6" s="19">
        <f>Time!T24</f>
        <v>0.3504938994813922</v>
      </c>
      <c r="T6" s="19">
        <f>Time!U24</f>
        <v>0.31863081771035656</v>
      </c>
      <c r="U6" s="19">
        <f>Time!V24</f>
        <v>0.28966437973668779</v>
      </c>
      <c r="V6" s="19">
        <f>Time!W24</f>
        <v>0.26333125430607973</v>
      </c>
      <c r="W6" s="19">
        <f>Time!X24</f>
        <v>0.23939204936916339</v>
      </c>
      <c r="X6" s="19">
        <f>Time!Y24</f>
        <v>0.21762913579014853</v>
      </c>
      <c r="Y6" s="19">
        <f>Time!Z24</f>
        <v>0.19784466890013502</v>
      </c>
      <c r="Z6" s="19">
        <f>Time!AA24</f>
        <v>0.17985878990921364</v>
      </c>
      <c r="AA6" s="19">
        <f>Time!AB24</f>
        <v>0.16350799082655781</v>
      </c>
      <c r="AB6" s="19">
        <f>Time!AC24</f>
        <v>0.14864362802414349</v>
      </c>
      <c r="AC6" s="19">
        <f>Time!AD24</f>
        <v>0.13513057093103953</v>
      </c>
      <c r="AD6" s="19">
        <f>Time!AE24</f>
        <v>0.12284597357367227</v>
      </c>
      <c r="AE6" s="19">
        <f>Time!AF24</f>
        <v>0.11167815779424752</v>
      </c>
      <c r="AF6" s="19">
        <f>Time!AG24</f>
        <v>0.10152559799477048</v>
      </c>
      <c r="AG6" s="19">
        <f>Time!AH24</f>
        <v>9.2295998177064048E-2</v>
      </c>
      <c r="AH6" s="19">
        <f>Time!AI24</f>
        <v>8.3905452888240042E-2</v>
      </c>
      <c r="AI6" s="19">
        <f>Time!AJ24</f>
        <v>7.6277684443854576E-2</v>
      </c>
      <c r="AJ6" s="19">
        <f>Time!AK24</f>
        <v>6.9343349494413245E-2</v>
      </c>
      <c r="AK6" s="19">
        <f>Time!AL24</f>
        <v>6.3039408631284766E-2</v>
      </c>
      <c r="AL6" s="19">
        <f>Time!AM24</f>
        <v>5.7308553301167964E-2</v>
      </c>
      <c r="AM6" s="16"/>
    </row>
    <row r="7" spans="1:40">
      <c r="B7" s="1" t="str">
        <f>Time!D31</f>
        <v>Inflation Rate Factor</v>
      </c>
      <c r="C7" s="4"/>
      <c r="D7" s="4" t="str">
        <f>Time!F31</f>
        <v>factor</v>
      </c>
      <c r="E7" s="21"/>
      <c r="G7" s="16"/>
      <c r="H7" s="19">
        <f>Time!I31</f>
        <v>1</v>
      </c>
      <c r="I7" s="19">
        <f>Time!J31</f>
        <v>1</v>
      </c>
      <c r="J7" s="19">
        <f>Time!K31</f>
        <v>1</v>
      </c>
      <c r="K7" s="19">
        <f>Time!L31</f>
        <v>1</v>
      </c>
      <c r="L7" s="19">
        <f>Time!M31</f>
        <v>1</v>
      </c>
      <c r="M7" s="19">
        <f>Time!N31</f>
        <v>1</v>
      </c>
      <c r="N7" s="19">
        <f>Time!O31</f>
        <v>1</v>
      </c>
      <c r="O7" s="19">
        <f>Time!P31</f>
        <v>1</v>
      </c>
      <c r="P7" s="19">
        <f>Time!Q31</f>
        <v>1</v>
      </c>
      <c r="Q7" s="19">
        <f>Time!R31</f>
        <v>1</v>
      </c>
      <c r="R7" s="19">
        <f>Time!S31</f>
        <v>1</v>
      </c>
      <c r="S7" s="19">
        <f>Time!T31</f>
        <v>1</v>
      </c>
      <c r="T7" s="19">
        <f>Time!U31</f>
        <v>1</v>
      </c>
      <c r="U7" s="19">
        <f>Time!V31</f>
        <v>1</v>
      </c>
      <c r="V7" s="19">
        <f>Time!W31</f>
        <v>1</v>
      </c>
      <c r="W7" s="19">
        <f>Time!X31</f>
        <v>1</v>
      </c>
      <c r="X7" s="19">
        <f>Time!Y31</f>
        <v>1</v>
      </c>
      <c r="Y7" s="19">
        <f>Time!Z31</f>
        <v>1</v>
      </c>
      <c r="Z7" s="19">
        <f>Time!AA31</f>
        <v>1</v>
      </c>
      <c r="AA7" s="19">
        <f>Time!AB31</f>
        <v>1</v>
      </c>
      <c r="AB7" s="19">
        <f>Time!AC31</f>
        <v>1</v>
      </c>
      <c r="AC7" s="19">
        <f>Time!AD31</f>
        <v>1</v>
      </c>
      <c r="AD7" s="19">
        <f>Time!AE31</f>
        <v>1</v>
      </c>
      <c r="AE7" s="19">
        <f>Time!AF31</f>
        <v>1</v>
      </c>
      <c r="AF7" s="19">
        <f>Time!AG31</f>
        <v>1</v>
      </c>
      <c r="AG7" s="19">
        <f>Time!AH31</f>
        <v>1</v>
      </c>
      <c r="AH7" s="19">
        <f>Time!AI31</f>
        <v>1</v>
      </c>
      <c r="AI7" s="19">
        <f>Time!AJ31</f>
        <v>1</v>
      </c>
      <c r="AJ7" s="19">
        <f>Time!AK31</f>
        <v>1</v>
      </c>
      <c r="AK7" s="19">
        <f>Time!AL31</f>
        <v>1</v>
      </c>
      <c r="AL7" s="19">
        <f>Time!AM31</f>
        <v>1</v>
      </c>
      <c r="AM7" s="16"/>
    </row>
    <row r="8" spans="1:40">
      <c r="B8" s="1" t="s">
        <v>463</v>
      </c>
      <c r="C8" s="4"/>
      <c r="D8" s="4"/>
      <c r="E8" s="21"/>
      <c r="G8" s="16"/>
      <c r="H8" s="34">
        <v>1</v>
      </c>
      <c r="I8" s="34">
        <v>2</v>
      </c>
      <c r="J8" s="34">
        <v>3</v>
      </c>
      <c r="K8" s="34">
        <v>4</v>
      </c>
      <c r="L8" s="34">
        <v>5</v>
      </c>
      <c r="M8" s="34">
        <v>6</v>
      </c>
      <c r="N8" s="34">
        <v>7</v>
      </c>
      <c r="O8" s="34">
        <v>8</v>
      </c>
      <c r="P8" s="34">
        <v>9</v>
      </c>
      <c r="Q8" s="34">
        <v>10</v>
      </c>
      <c r="R8" s="34">
        <v>11</v>
      </c>
      <c r="S8" s="34">
        <v>12</v>
      </c>
      <c r="T8" s="34">
        <v>13</v>
      </c>
      <c r="U8" s="34">
        <v>14</v>
      </c>
      <c r="V8" s="34">
        <v>15</v>
      </c>
      <c r="W8" s="34">
        <v>16</v>
      </c>
      <c r="X8" s="34">
        <v>17</v>
      </c>
      <c r="Y8" s="34">
        <v>18</v>
      </c>
      <c r="Z8" s="34">
        <v>19</v>
      </c>
      <c r="AA8" s="34">
        <v>20</v>
      </c>
      <c r="AB8" s="34">
        <v>21</v>
      </c>
      <c r="AC8" s="34">
        <v>22</v>
      </c>
      <c r="AD8" s="34">
        <v>23</v>
      </c>
      <c r="AE8" s="34">
        <v>24</v>
      </c>
      <c r="AF8" s="34">
        <v>25</v>
      </c>
      <c r="AG8" s="34">
        <v>26</v>
      </c>
      <c r="AH8" s="34">
        <v>27</v>
      </c>
      <c r="AI8" s="34">
        <v>28</v>
      </c>
      <c r="AJ8" s="34">
        <v>29</v>
      </c>
      <c r="AK8" s="34">
        <v>30</v>
      </c>
      <c r="AL8" s="34">
        <v>31</v>
      </c>
      <c r="AM8" s="16"/>
    </row>
    <row r="9" spans="1:40">
      <c r="E9" s="21"/>
      <c r="G9" s="16"/>
      <c r="AM9" s="16"/>
    </row>
    <row r="10" spans="1:40">
      <c r="C10" s="7" t="s">
        <v>4</v>
      </c>
      <c r="D10" s="5" t="s">
        <v>5</v>
      </c>
      <c r="E10" s="23" t="s">
        <v>6</v>
      </c>
      <c r="F10" s="5" t="s">
        <v>26</v>
      </c>
      <c r="G10" s="16"/>
      <c r="AM10" s="16"/>
    </row>
    <row r="11" spans="1:40">
      <c r="E11" s="21"/>
      <c r="G11" s="16"/>
      <c r="AM11" s="16"/>
    </row>
    <row r="12" spans="1:40">
      <c r="A12" s="16"/>
      <c r="B12" s="3" t="s">
        <v>37</v>
      </c>
      <c r="C12" s="16"/>
      <c r="D12" s="16"/>
      <c r="E12" s="24"/>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row>
    <row r="13" spans="1:40">
      <c r="E13" s="21"/>
      <c r="G13" s="16"/>
      <c r="AM13" s="16"/>
    </row>
    <row r="14" spans="1:40">
      <c r="B14" s="7" t="s">
        <v>359</v>
      </c>
      <c r="E14" s="21"/>
      <c r="G14" s="16"/>
      <c r="AM14" s="16"/>
    </row>
    <row r="15" spans="1:40">
      <c r="B15" s="7"/>
      <c r="C15" s="1" t="str">
        <f>Calc_Fleet!C69</f>
        <v>Total BEV Fleet Size</v>
      </c>
      <c r="D15" s="1"/>
      <c r="E15" s="100" t="str">
        <f>Calc_Fleet!E69</f>
        <v>count</v>
      </c>
      <c r="G15" s="16"/>
      <c r="H15" s="29">
        <f>Calc_Fleet!H69*H$5</f>
        <v>0</v>
      </c>
      <c r="I15" s="29">
        <f>Calc_Fleet!I69*I$5</f>
        <v>0</v>
      </c>
      <c r="J15" s="29">
        <f>Calc_Fleet!J69*J$5</f>
        <v>0</v>
      </c>
      <c r="K15" s="29">
        <f>Calc_Fleet!K69*K$5</f>
        <v>31</v>
      </c>
      <c r="L15" s="29">
        <f>Calc_Fleet!L69*L$5</f>
        <v>62</v>
      </c>
      <c r="M15" s="29">
        <f>Calc_Fleet!M69*M$5</f>
        <v>127</v>
      </c>
      <c r="N15" s="29">
        <f>Calc_Fleet!N69*N$5</f>
        <v>286</v>
      </c>
      <c r="O15" s="29">
        <f>Calc_Fleet!O69*O$5</f>
        <v>526</v>
      </c>
      <c r="P15" s="29">
        <f>Calc_Fleet!P69*P$5</f>
        <v>845</v>
      </c>
      <c r="Q15" s="29">
        <f>Calc_Fleet!Q69*Q$5</f>
        <v>1324</v>
      </c>
      <c r="R15" s="29">
        <f>Calc_Fleet!R69*R$5</f>
        <v>1963</v>
      </c>
      <c r="S15" s="29">
        <f>Calc_Fleet!S69*S$5</f>
        <v>2836</v>
      </c>
      <c r="T15" s="29">
        <f>Calc_Fleet!T69*T$5</f>
        <v>3885</v>
      </c>
      <c r="U15" s="29">
        <f>Calc_Fleet!U69*U$5</f>
        <v>5079</v>
      </c>
      <c r="V15" s="29">
        <f>Calc_Fleet!V69*V$5</f>
        <v>6627</v>
      </c>
      <c r="W15" s="29">
        <f>Calc_Fleet!W69*W$5</f>
        <v>8493</v>
      </c>
      <c r="X15" s="29">
        <f>Calc_Fleet!X69*X$5</f>
        <v>10797</v>
      </c>
      <c r="Y15" s="29">
        <f>Calc_Fleet!Y69*Y$5</f>
        <v>13553</v>
      </c>
      <c r="Z15" s="29">
        <f>Calc_Fleet!Z69*Z$5</f>
        <v>16768</v>
      </c>
      <c r="AA15" s="29">
        <f>Calc_Fleet!AA69*AA$5</f>
        <v>19827</v>
      </c>
      <c r="AB15" s="29">
        <f>Calc_Fleet!AB69*AB$5</f>
        <v>22732</v>
      </c>
      <c r="AC15" s="29">
        <f>Calc_Fleet!AC69*AC$5</f>
        <v>25706</v>
      </c>
      <c r="AD15" s="29">
        <f>Calc_Fleet!AD69*AD$5</f>
        <v>28505</v>
      </c>
      <c r="AE15" s="29">
        <f>Calc_Fleet!AE69*AE$5</f>
        <v>31141</v>
      </c>
      <c r="AF15" s="29">
        <f>Calc_Fleet!AF69*AF$5</f>
        <v>33432</v>
      </c>
      <c r="AG15" s="29">
        <f>Calc_Fleet!AG69*AG$5</f>
        <v>35380</v>
      </c>
      <c r="AH15" s="29">
        <f>Calc_Fleet!AH69*AH$5</f>
        <v>36804</v>
      </c>
      <c r="AI15" s="29">
        <f>Calc_Fleet!AI69*AI$5</f>
        <v>37708</v>
      </c>
      <c r="AJ15" s="29">
        <f>Calc_Fleet!AJ69*AJ$5</f>
        <v>38085</v>
      </c>
      <c r="AK15" s="29">
        <f>Calc_Fleet!AK69*AK$5</f>
        <v>0</v>
      </c>
      <c r="AL15" s="29">
        <f>Calc_Fleet!AL69*AL$5</f>
        <v>0</v>
      </c>
      <c r="AM15" s="16"/>
    </row>
    <row r="16" spans="1:40">
      <c r="C16" s="1" t="str">
        <f>Calc_Fleet!C88</f>
        <v>Electricity Consumption</v>
      </c>
      <c r="D16" s="1"/>
      <c r="E16" s="100" t="str">
        <f>Calc_Fleet!E88</f>
        <v>kWh</v>
      </c>
      <c r="F16" s="4"/>
      <c r="G16" s="2"/>
      <c r="H16" s="29">
        <f>Calc_Fleet!H88*H$5</f>
        <v>0</v>
      </c>
      <c r="I16" s="29">
        <f>Calc_Fleet!I88*I$5</f>
        <v>0</v>
      </c>
      <c r="J16" s="29">
        <f>Calc_Fleet!J88*J$5</f>
        <v>0</v>
      </c>
      <c r="K16" s="29">
        <f>Calc_Fleet!K88*K$5</f>
        <v>3145260</v>
      </c>
      <c r="L16" s="29">
        <f>Calc_Fleet!L88*L$5</f>
        <v>6290520</v>
      </c>
      <c r="M16" s="29">
        <f>Calc_Fleet!M88*M$5</f>
        <v>12885420</v>
      </c>
      <c r="N16" s="29">
        <f>Calc_Fleet!N88*N$5</f>
        <v>29017560</v>
      </c>
      <c r="O16" s="29">
        <f>Calc_Fleet!O88*O$5</f>
        <v>53367960</v>
      </c>
      <c r="P16" s="29">
        <f>Calc_Fleet!P88*P$5</f>
        <v>85733700</v>
      </c>
      <c r="Q16" s="29">
        <f>Calc_Fleet!Q88*Q$5</f>
        <v>134333040</v>
      </c>
      <c r="R16" s="29">
        <f>Calc_Fleet!R88*R$5</f>
        <v>199165980</v>
      </c>
      <c r="S16" s="29">
        <f>Calc_Fleet!S88*S$5</f>
        <v>287740560</v>
      </c>
      <c r="T16" s="29">
        <f>Calc_Fleet!T88*T$5</f>
        <v>394172100</v>
      </c>
      <c r="U16" s="29">
        <f>Calc_Fleet!U88*U$5</f>
        <v>515315340</v>
      </c>
      <c r="V16" s="29">
        <f>Calc_Fleet!V88*V$5</f>
        <v>672375420</v>
      </c>
      <c r="W16" s="29">
        <f>Calc_Fleet!W88*W$5</f>
        <v>861699780</v>
      </c>
      <c r="X16" s="29">
        <f>Calc_Fleet!X88*X$5</f>
        <v>1095463620</v>
      </c>
      <c r="Y16" s="29">
        <f>Calc_Fleet!Y88*Y$5</f>
        <v>1375087380</v>
      </c>
      <c r="Z16" s="29">
        <f>Calc_Fleet!Z88*Z$5</f>
        <v>1701281280</v>
      </c>
      <c r="AA16" s="29">
        <f>Calc_Fleet!AA88*AA$5</f>
        <v>2011647420</v>
      </c>
      <c r="AB16" s="29">
        <f>Calc_Fleet!AB88*AB$5</f>
        <v>2306388720</v>
      </c>
      <c r="AC16" s="29">
        <f>Calc_Fleet!AC88*AC$5</f>
        <v>2608130760</v>
      </c>
      <c r="AD16" s="29">
        <f>Calc_Fleet!AD88*AD$5</f>
        <v>2892117300</v>
      </c>
      <c r="AE16" s="29">
        <f>Calc_Fleet!AE88*AE$5</f>
        <v>3159565860</v>
      </c>
      <c r="AF16" s="29">
        <f>Calc_Fleet!AF88*AF$5</f>
        <v>3392010720</v>
      </c>
      <c r="AG16" s="29">
        <f>Calc_Fleet!AG88*AG$5</f>
        <v>3589654800</v>
      </c>
      <c r="AH16" s="29">
        <f>Calc_Fleet!AH88*AH$5</f>
        <v>3734133840</v>
      </c>
      <c r="AI16" s="29">
        <f>Calc_Fleet!AI88*AI$5</f>
        <v>3825853680</v>
      </c>
      <c r="AJ16" s="29">
        <f>Calc_Fleet!AJ88*AJ$5</f>
        <v>3864104100</v>
      </c>
      <c r="AK16" s="29">
        <f>Calc_Fleet!AK88*AK$5</f>
        <v>0</v>
      </c>
      <c r="AL16" s="29">
        <f>Calc_Fleet!AL88*AL$5</f>
        <v>0</v>
      </c>
      <c r="AM16" s="16"/>
    </row>
    <row r="17" spans="3:39">
      <c r="C17" s="1"/>
      <c r="D17" s="1"/>
      <c r="E17" s="28"/>
      <c r="G17" s="16"/>
      <c r="AM17" s="16"/>
    </row>
    <row r="18" spans="3:39">
      <c r="C18" s="1" t="str">
        <f>'Input C'!C84</f>
        <v>CAPEX - Charging Station</v>
      </c>
      <c r="D18" s="29">
        <f>'Input C'!D84</f>
        <v>239500</v>
      </c>
      <c r="E18" s="100" t="str">
        <f>'Input C'!E84</f>
        <v>$ per charger</v>
      </c>
      <c r="G18" s="16"/>
      <c r="AM18" s="16"/>
    </row>
    <row r="19" spans="3:39">
      <c r="C19" s="1" t="str">
        <f>'Input C'!C87</f>
        <v>OPEX - Charging Station Maintenance</v>
      </c>
      <c r="D19" s="29">
        <f>'Input C'!D87</f>
        <v>545</v>
      </c>
      <c r="E19" s="100" t="str">
        <f>'Input C'!E87</f>
        <v>$/charger per year</v>
      </c>
      <c r="G19" s="16"/>
      <c r="AM19" s="16"/>
    </row>
    <row r="20" spans="3:39">
      <c r="C20" s="1" t="str">
        <f>'Input C'!C85</f>
        <v>Charging Station Lifecycle</v>
      </c>
      <c r="D20" s="4">
        <f>'Input C'!D85</f>
        <v>10</v>
      </c>
      <c r="E20" s="100" t="str">
        <f>'Input C'!E85</f>
        <v>years</v>
      </c>
      <c r="G20" s="16"/>
      <c r="AM20" s="16"/>
    </row>
    <row r="21" spans="3:39">
      <c r="C21" s="1" t="str">
        <f>'Input C'!C86</f>
        <v>Lead Time on Charging Infrastructure</v>
      </c>
      <c r="D21" s="4">
        <f>'Input C'!D86</f>
        <v>2</v>
      </c>
      <c r="E21" s="100" t="str">
        <f>'Input C'!E86</f>
        <v>years</v>
      </c>
      <c r="G21" s="16"/>
      <c r="AM21" s="16"/>
    </row>
    <row r="22" spans="3:39">
      <c r="C22" s="1"/>
      <c r="D22" s="29"/>
      <c r="E22" s="100"/>
      <c r="G22" s="16"/>
      <c r="AM22" s="16"/>
    </row>
    <row r="23" spans="3:39">
      <c r="C23" s="1" t="str">
        <f>'Input C'!C88</f>
        <v>Charging Station Utilization</v>
      </c>
      <c r="D23" s="126">
        <f>'Input C'!D88</f>
        <v>0.3</v>
      </c>
      <c r="E23" s="100" t="str">
        <f>'Input C'!E88</f>
        <v>%</v>
      </c>
      <c r="G23" s="16"/>
      <c r="AM23" s="16"/>
    </row>
    <row r="24" spans="3:39">
      <c r="C24" s="1" t="str">
        <f>'Input C'!C89</f>
        <v>Charging Input Power</v>
      </c>
      <c r="D24" s="4">
        <f>'Input C'!D89</f>
        <v>350</v>
      </c>
      <c r="E24" s="100" t="str">
        <f>'Input C'!E89</f>
        <v>kW</v>
      </c>
      <c r="G24" s="16"/>
      <c r="AM24" s="16"/>
    </row>
    <row r="25" spans="3:39">
      <c r="C25" s="1" t="s">
        <v>366</v>
      </c>
      <c r="D25" s="29">
        <f>D24*24*D23</f>
        <v>2520</v>
      </c>
      <c r="E25" s="100" t="s">
        <v>367</v>
      </c>
      <c r="G25" s="16"/>
      <c r="AM25" s="16"/>
    </row>
    <row r="26" spans="3:39">
      <c r="C26" s="1" t="s">
        <v>366</v>
      </c>
      <c r="D26" s="29">
        <f>D25*365</f>
        <v>919800</v>
      </c>
      <c r="E26" s="100" t="s">
        <v>368</v>
      </c>
      <c r="G26" s="16"/>
      <c r="AM26" s="16"/>
    </row>
    <row r="27" spans="3:39">
      <c r="C27" s="1"/>
      <c r="D27" s="1"/>
      <c r="E27" s="28"/>
      <c r="G27" s="16"/>
      <c r="AM27" s="16"/>
    </row>
    <row r="28" spans="3:39">
      <c r="C28" s="1" t="s">
        <v>365</v>
      </c>
      <c r="D28" s="1"/>
      <c r="E28" s="100" t="s">
        <v>169</v>
      </c>
      <c r="G28" s="16"/>
      <c r="H28" s="29">
        <f>ROUNDUP(IF(H16=0,0,H16/$D$26),0)</f>
        <v>0</v>
      </c>
      <c r="I28" s="29">
        <f t="shared" ref="I28:AL28" si="0">ROUNDUP(IF(I16=0,0,I16/$D$26),0)</f>
        <v>0</v>
      </c>
      <c r="J28" s="29">
        <f t="shared" si="0"/>
        <v>0</v>
      </c>
      <c r="K28" s="29">
        <f t="shared" si="0"/>
        <v>4</v>
      </c>
      <c r="L28" s="29">
        <f t="shared" si="0"/>
        <v>7</v>
      </c>
      <c r="M28" s="29">
        <f t="shared" si="0"/>
        <v>15</v>
      </c>
      <c r="N28" s="29">
        <f t="shared" si="0"/>
        <v>32</v>
      </c>
      <c r="O28" s="29">
        <f t="shared" si="0"/>
        <v>59</v>
      </c>
      <c r="P28" s="29">
        <f t="shared" si="0"/>
        <v>94</v>
      </c>
      <c r="Q28" s="29">
        <f t="shared" si="0"/>
        <v>147</v>
      </c>
      <c r="R28" s="29">
        <f t="shared" si="0"/>
        <v>217</v>
      </c>
      <c r="S28" s="29">
        <f t="shared" si="0"/>
        <v>313</v>
      </c>
      <c r="T28" s="29">
        <f t="shared" si="0"/>
        <v>429</v>
      </c>
      <c r="U28" s="29">
        <f t="shared" si="0"/>
        <v>561</v>
      </c>
      <c r="V28" s="29">
        <f t="shared" si="0"/>
        <v>732</v>
      </c>
      <c r="W28" s="29">
        <f t="shared" si="0"/>
        <v>937</v>
      </c>
      <c r="X28" s="29">
        <f t="shared" si="0"/>
        <v>1191</v>
      </c>
      <c r="Y28" s="29">
        <f t="shared" si="0"/>
        <v>1495</v>
      </c>
      <c r="Z28" s="29">
        <f t="shared" si="0"/>
        <v>1850</v>
      </c>
      <c r="AA28" s="29">
        <f t="shared" si="0"/>
        <v>2188</v>
      </c>
      <c r="AB28" s="29">
        <f t="shared" si="0"/>
        <v>2508</v>
      </c>
      <c r="AC28" s="29">
        <f t="shared" si="0"/>
        <v>2836</v>
      </c>
      <c r="AD28" s="29">
        <f t="shared" si="0"/>
        <v>3145</v>
      </c>
      <c r="AE28" s="29">
        <f t="shared" si="0"/>
        <v>3436</v>
      </c>
      <c r="AF28" s="29">
        <f t="shared" si="0"/>
        <v>3688</v>
      </c>
      <c r="AG28" s="29">
        <f t="shared" si="0"/>
        <v>3903</v>
      </c>
      <c r="AH28" s="29">
        <f t="shared" si="0"/>
        <v>4060</v>
      </c>
      <c r="AI28" s="29">
        <f t="shared" si="0"/>
        <v>4160</v>
      </c>
      <c r="AJ28" s="29">
        <f t="shared" si="0"/>
        <v>4202</v>
      </c>
      <c r="AK28" s="29">
        <f t="shared" si="0"/>
        <v>0</v>
      </c>
      <c r="AL28" s="29">
        <f t="shared" si="0"/>
        <v>0</v>
      </c>
      <c r="AM28" s="16"/>
    </row>
    <row r="29" spans="3:39">
      <c r="C29" s="1" t="s">
        <v>369</v>
      </c>
      <c r="E29" s="100" t="s">
        <v>370</v>
      </c>
      <c r="G29" s="16"/>
      <c r="H29" s="29">
        <f>IF(H28=0,0,H15/H28)</f>
        <v>0</v>
      </c>
      <c r="I29" s="29">
        <f t="shared" ref="I29:O29" si="1">IF(I28=0,0,I15/I28)</f>
        <v>0</v>
      </c>
      <c r="J29" s="29">
        <f t="shared" si="1"/>
        <v>0</v>
      </c>
      <c r="K29" s="29">
        <f t="shared" si="1"/>
        <v>7.75</v>
      </c>
      <c r="L29" s="29">
        <f t="shared" si="1"/>
        <v>8.8571428571428577</v>
      </c>
      <c r="M29" s="29">
        <f t="shared" si="1"/>
        <v>8.4666666666666668</v>
      </c>
      <c r="N29" s="29">
        <f t="shared" si="1"/>
        <v>8.9375</v>
      </c>
      <c r="O29" s="29">
        <f t="shared" si="1"/>
        <v>8.9152542372881349</v>
      </c>
      <c r="P29" s="29">
        <f t="shared" ref="P29" si="2">IF(P28=0,0,P15/P28)</f>
        <v>8.9893617021276597</v>
      </c>
      <c r="Q29" s="29">
        <f t="shared" ref="Q29" si="3">IF(Q28=0,0,Q15/Q28)</f>
        <v>9.0068027210884356</v>
      </c>
      <c r="R29" s="29">
        <f t="shared" ref="R29" si="4">IF(R28=0,0,R15/R28)</f>
        <v>9.0460829493087562</v>
      </c>
      <c r="S29" s="29">
        <f t="shared" ref="S29" si="5">IF(S28=0,0,S15/S28)</f>
        <v>9.060702875399361</v>
      </c>
      <c r="T29" s="29">
        <f t="shared" ref="T29" si="6">IF(T28=0,0,T15/T28)</f>
        <v>9.0559440559440567</v>
      </c>
      <c r="U29" s="29">
        <f t="shared" ref="U29:V29" si="7">IF(U28=0,0,U15/U28)</f>
        <v>9.0534759358288763</v>
      </c>
      <c r="V29" s="29">
        <f t="shared" si="7"/>
        <v>9.0532786885245908</v>
      </c>
      <c r="W29" s="29">
        <f t="shared" ref="W29" si="8">IF(W28=0,0,W15/W28)</f>
        <v>9.0640341515474923</v>
      </c>
      <c r="X29" s="29">
        <f t="shared" ref="X29" si="9">IF(X28=0,0,X15/X28)</f>
        <v>9.065491183879093</v>
      </c>
      <c r="Y29" s="29">
        <f t="shared" ref="Y29" si="10">IF(Y28=0,0,Y15/Y28)</f>
        <v>9.0655518394648826</v>
      </c>
      <c r="Z29" s="29">
        <f t="shared" ref="Z29" si="11">IF(Z28=0,0,Z15/Z28)</f>
        <v>9.0637837837837836</v>
      </c>
      <c r="AA29" s="29">
        <f t="shared" ref="AA29" si="12">IF(AA28=0,0,AA15/AA28)</f>
        <v>9.0617001828153558</v>
      </c>
      <c r="AB29" s="29">
        <f t="shared" ref="AB29:AC29" si="13">IF(AB28=0,0,AB15/AB28)</f>
        <v>9.0637958532695375</v>
      </c>
      <c r="AC29" s="29">
        <f t="shared" si="13"/>
        <v>9.0641748942172065</v>
      </c>
      <c r="AD29" s="29">
        <f t="shared" ref="AD29" si="14">IF(AD28=0,0,AD15/AD28)</f>
        <v>9.0635930047694746</v>
      </c>
      <c r="AE29" s="29">
        <f t="shared" ref="AE29" si="15">IF(AE28=0,0,AE15/AE28)</f>
        <v>9.0631548311990695</v>
      </c>
      <c r="AF29" s="29">
        <f t="shared" ref="AF29" si="16">IF(AF28=0,0,AF15/AF28)</f>
        <v>9.0650759219088943</v>
      </c>
      <c r="AG29" s="29">
        <f t="shared" ref="AG29" si="17">IF(AG28=0,0,AG15/AG28)</f>
        <v>9.0648219318472965</v>
      </c>
      <c r="AH29" s="29">
        <f t="shared" ref="AH29" si="18">IF(AH28=0,0,AH15/AH28)</f>
        <v>9.0650246305418722</v>
      </c>
      <c r="AI29" s="29">
        <f t="shared" ref="AI29:AJ29" si="19">IF(AI28=0,0,AI15/AI28)</f>
        <v>9.0644230769230774</v>
      </c>
      <c r="AJ29" s="29">
        <f t="shared" si="19"/>
        <v>9.0635411708710141</v>
      </c>
      <c r="AK29" s="29">
        <f t="shared" ref="AK29" si="20">IF(AK28=0,0,AK15/AK28)</f>
        <v>0</v>
      </c>
      <c r="AL29" s="29">
        <f t="shared" ref="AL29" si="21">IF(AL28=0,0,AL15/AL28)</f>
        <v>0</v>
      </c>
      <c r="AM29" s="16"/>
    </row>
    <row r="30" spans="3:39">
      <c r="C30" s="1"/>
      <c r="E30" s="100"/>
      <c r="G30" s="16"/>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16"/>
    </row>
    <row r="31" spans="3:39">
      <c r="C31" s="1" t="s">
        <v>374</v>
      </c>
      <c r="E31" s="100" t="s">
        <v>169</v>
      </c>
      <c r="G31" s="16"/>
      <c r="H31" s="29">
        <f>(H28-G28)*H$5</f>
        <v>0</v>
      </c>
      <c r="I31" s="29">
        <f t="shared" ref="I31:AL31" si="22">(I28-H28)*I$5</f>
        <v>0</v>
      </c>
      <c r="J31" s="29">
        <f t="shared" si="22"/>
        <v>0</v>
      </c>
      <c r="K31" s="29">
        <f t="shared" si="22"/>
        <v>4</v>
      </c>
      <c r="L31" s="29">
        <f t="shared" si="22"/>
        <v>3</v>
      </c>
      <c r="M31" s="29">
        <f t="shared" si="22"/>
        <v>8</v>
      </c>
      <c r="N31" s="29">
        <f t="shared" si="22"/>
        <v>17</v>
      </c>
      <c r="O31" s="29">
        <f t="shared" si="22"/>
        <v>27</v>
      </c>
      <c r="P31" s="29">
        <f t="shared" si="22"/>
        <v>35</v>
      </c>
      <c r="Q31" s="29">
        <f t="shared" si="22"/>
        <v>53</v>
      </c>
      <c r="R31" s="29">
        <f t="shared" si="22"/>
        <v>70</v>
      </c>
      <c r="S31" s="29">
        <f t="shared" si="22"/>
        <v>96</v>
      </c>
      <c r="T31" s="29">
        <f t="shared" si="22"/>
        <v>116</v>
      </c>
      <c r="U31" s="29">
        <f t="shared" si="22"/>
        <v>132</v>
      </c>
      <c r="V31" s="29">
        <f t="shared" si="22"/>
        <v>171</v>
      </c>
      <c r="W31" s="29">
        <f t="shared" si="22"/>
        <v>205</v>
      </c>
      <c r="X31" s="29">
        <f t="shared" si="22"/>
        <v>254</v>
      </c>
      <c r="Y31" s="29">
        <f t="shared" si="22"/>
        <v>304</v>
      </c>
      <c r="Z31" s="29">
        <f t="shared" si="22"/>
        <v>355</v>
      </c>
      <c r="AA31" s="29">
        <f t="shared" si="22"/>
        <v>338</v>
      </c>
      <c r="AB31" s="29">
        <f t="shared" si="22"/>
        <v>320</v>
      </c>
      <c r="AC31" s="29">
        <f t="shared" si="22"/>
        <v>328</v>
      </c>
      <c r="AD31" s="29">
        <f t="shared" si="22"/>
        <v>309</v>
      </c>
      <c r="AE31" s="29">
        <f t="shared" si="22"/>
        <v>291</v>
      </c>
      <c r="AF31" s="29">
        <f t="shared" si="22"/>
        <v>252</v>
      </c>
      <c r="AG31" s="29">
        <f t="shared" si="22"/>
        <v>215</v>
      </c>
      <c r="AH31" s="29">
        <f t="shared" si="22"/>
        <v>157</v>
      </c>
      <c r="AI31" s="29">
        <f t="shared" si="22"/>
        <v>100</v>
      </c>
      <c r="AJ31" s="29">
        <f t="shared" si="22"/>
        <v>42</v>
      </c>
      <c r="AK31" s="29">
        <f t="shared" si="22"/>
        <v>0</v>
      </c>
      <c r="AL31" s="29">
        <f t="shared" si="22"/>
        <v>0</v>
      </c>
      <c r="AM31" s="16"/>
    </row>
    <row r="32" spans="3:39">
      <c r="E32" s="21"/>
      <c r="G32" s="16"/>
      <c r="AM32" s="16"/>
    </row>
    <row r="33" spans="2:39">
      <c r="C33" s="1" t="s">
        <v>371</v>
      </c>
      <c r="E33" s="100" t="s">
        <v>307</v>
      </c>
      <c r="G33" s="16"/>
      <c r="H33" s="29">
        <f t="shared" ref="H33:AL33" si="23">H31*$D$18</f>
        <v>0</v>
      </c>
      <c r="I33" s="29">
        <f t="shared" si="23"/>
        <v>0</v>
      </c>
      <c r="J33" s="29">
        <f t="shared" si="23"/>
        <v>0</v>
      </c>
      <c r="K33" s="29">
        <f t="shared" si="23"/>
        <v>958000</v>
      </c>
      <c r="L33" s="29">
        <f t="shared" si="23"/>
        <v>718500</v>
      </c>
      <c r="M33" s="29">
        <f t="shared" si="23"/>
        <v>1916000</v>
      </c>
      <c r="N33" s="29">
        <f t="shared" si="23"/>
        <v>4071500</v>
      </c>
      <c r="O33" s="29">
        <f t="shared" si="23"/>
        <v>6466500</v>
      </c>
      <c r="P33" s="29">
        <f t="shared" si="23"/>
        <v>8382500</v>
      </c>
      <c r="Q33" s="29">
        <f t="shared" si="23"/>
        <v>12693500</v>
      </c>
      <c r="R33" s="29">
        <f t="shared" si="23"/>
        <v>16765000</v>
      </c>
      <c r="S33" s="29">
        <f t="shared" si="23"/>
        <v>22992000</v>
      </c>
      <c r="T33" s="29">
        <f t="shared" si="23"/>
        <v>27782000</v>
      </c>
      <c r="U33" s="29">
        <f t="shared" si="23"/>
        <v>31614000</v>
      </c>
      <c r="V33" s="29">
        <f t="shared" si="23"/>
        <v>40954500</v>
      </c>
      <c r="W33" s="29">
        <f t="shared" si="23"/>
        <v>49097500</v>
      </c>
      <c r="X33" s="29">
        <f t="shared" si="23"/>
        <v>60833000</v>
      </c>
      <c r="Y33" s="29">
        <f t="shared" si="23"/>
        <v>72808000</v>
      </c>
      <c r="Z33" s="29">
        <f t="shared" si="23"/>
        <v>85022500</v>
      </c>
      <c r="AA33" s="29">
        <f t="shared" si="23"/>
        <v>80951000</v>
      </c>
      <c r="AB33" s="29">
        <f t="shared" si="23"/>
        <v>76640000</v>
      </c>
      <c r="AC33" s="29">
        <f t="shared" si="23"/>
        <v>78556000</v>
      </c>
      <c r="AD33" s="29">
        <f t="shared" si="23"/>
        <v>74005500</v>
      </c>
      <c r="AE33" s="29">
        <f t="shared" si="23"/>
        <v>69694500</v>
      </c>
      <c r="AF33" s="29">
        <f t="shared" si="23"/>
        <v>60354000</v>
      </c>
      <c r="AG33" s="29">
        <f t="shared" si="23"/>
        <v>51492500</v>
      </c>
      <c r="AH33" s="29">
        <f t="shared" si="23"/>
        <v>37601500</v>
      </c>
      <c r="AI33" s="29">
        <f t="shared" si="23"/>
        <v>23950000</v>
      </c>
      <c r="AJ33" s="29">
        <f t="shared" si="23"/>
        <v>10059000</v>
      </c>
      <c r="AK33" s="29">
        <f t="shared" si="23"/>
        <v>0</v>
      </c>
      <c r="AL33" s="29">
        <f t="shared" si="23"/>
        <v>0</v>
      </c>
      <c r="AM33" s="16"/>
    </row>
    <row r="34" spans="2:39">
      <c r="C34" s="1"/>
      <c r="E34" s="100"/>
      <c r="G34" s="16"/>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16"/>
    </row>
    <row r="35" spans="2:39">
      <c r="B35" s="1" t="s">
        <v>373</v>
      </c>
      <c r="C35" s="1" t="s">
        <v>467</v>
      </c>
      <c r="E35" s="100" t="s">
        <v>307</v>
      </c>
      <c r="G35" s="16"/>
      <c r="H35" s="29" cm="1">
        <f t="array" ref="H35">IF(I$5=0,0,INDEX($H$33:$AL$33,1,H$8+$D$21)*H$5)</f>
        <v>0</v>
      </c>
      <c r="I35" s="29" cm="1">
        <f t="array" ref="I35">IF(J$5=0,0,INDEX($H$33:$AL$33,1,I$8+$D$21)*I$5)</f>
        <v>958000</v>
      </c>
      <c r="J35" s="29" cm="1">
        <f t="array" ref="J35">IF(K$5=0,0,INDEX($H$33:$AL$33,1,J$8+$D$21)*J$5)</f>
        <v>718500</v>
      </c>
      <c r="K35" s="29" cm="1">
        <f t="array" ref="K35">IF(L$5=0,0,INDEX($H$33:$AL$33,1,K$8+$D$21)*K$5)</f>
        <v>1916000</v>
      </c>
      <c r="L35" s="29" cm="1">
        <f t="array" ref="L35">IF(M$5=0,0,INDEX($H$33:$AL$33,1,L$8+$D$21)*L$5)</f>
        <v>4071500</v>
      </c>
      <c r="M35" s="29" cm="1">
        <f t="array" ref="M35">IF(N$5=0,0,INDEX($H$33:$AL$33,1,M$8+$D$21)*M$5)</f>
        <v>6466500</v>
      </c>
      <c r="N35" s="29" cm="1">
        <f t="array" ref="N35">IF(O$5=0,0,INDEX($H$33:$AL$33,1,N$8+$D$21)*N$5)</f>
        <v>8382500</v>
      </c>
      <c r="O35" s="29" cm="1">
        <f t="array" ref="O35">IF(P$5=0,0,INDEX($H$33:$AL$33,1,O$8+$D$21)*O$5)</f>
        <v>12693500</v>
      </c>
      <c r="P35" s="29" cm="1">
        <f t="array" ref="P35">IF(Q$5=0,0,INDEX($H$33:$AL$33,1,P$8+$D$21)*P$5)</f>
        <v>16765000</v>
      </c>
      <c r="Q35" s="29" cm="1">
        <f t="array" ref="Q35">IF(R$5=0,0,INDEX($H$33:$AL$33,1,Q$8+$D$21)*Q$5)</f>
        <v>22992000</v>
      </c>
      <c r="R35" s="29" cm="1">
        <f t="array" ref="R35">IF(S$5=0,0,INDEX($H$33:$AL$33,1,R$8+$D$21)*R$5)</f>
        <v>27782000</v>
      </c>
      <c r="S35" s="29" cm="1">
        <f t="array" ref="S35">IF(T$5=0,0,INDEX($H$33:$AL$33,1,S$8+$D$21)*S$5)</f>
        <v>31614000</v>
      </c>
      <c r="T35" s="29" cm="1">
        <f t="array" ref="T35">IF(U$5=0,0,INDEX($H$33:$AL$33,1,T$8+$D$21)*T$5)</f>
        <v>40954500</v>
      </c>
      <c r="U35" s="29" cm="1">
        <f t="array" ref="U35">IF(V$5=0,0,INDEX($H$33:$AL$33,1,U$8+$D$21)*U$5)</f>
        <v>49097500</v>
      </c>
      <c r="V35" s="29" cm="1">
        <f t="array" ref="V35">IF(W$5=0,0,INDEX($H$33:$AL$33,1,V$8+$D$21)*V$5)</f>
        <v>60833000</v>
      </c>
      <c r="W35" s="29" cm="1">
        <f t="array" ref="W35">IF(X$5=0,0,INDEX($H$33:$AL$33,1,W$8+$D$21)*W$5)</f>
        <v>72808000</v>
      </c>
      <c r="X35" s="29" cm="1">
        <f t="array" ref="X35">IF(Y$5=0,0,INDEX($H$33:$AL$33,1,X$8+$D$21)*X$5)</f>
        <v>85022500</v>
      </c>
      <c r="Y35" s="29" cm="1">
        <f t="array" ref="Y35">IF(Z$5=0,0,INDEX($H$33:$AL$33,1,Y$8+$D$21)*Y$5)</f>
        <v>80951000</v>
      </c>
      <c r="Z35" s="29" cm="1">
        <f t="array" ref="Z35">IF(AA$5=0,0,INDEX($H$33:$AL$33,1,Z$8+$D$21)*Z$5)</f>
        <v>76640000</v>
      </c>
      <c r="AA35" s="29" cm="1">
        <f t="array" ref="AA35">IF(AB$5=0,0,INDEX($H$33:$AL$33,1,AA$8+$D$21)*AA$5)</f>
        <v>78556000</v>
      </c>
      <c r="AB35" s="29" cm="1">
        <f t="array" ref="AB35">IF(AC$5=0,0,INDEX($H$33:$AL$33,1,AB$8+$D$21)*AB$5)</f>
        <v>74005500</v>
      </c>
      <c r="AC35" s="29" cm="1">
        <f t="array" ref="AC35">IF(AD$5=0,0,INDEX($H$33:$AL$33,1,AC$8+$D$21)*AC$5)</f>
        <v>69694500</v>
      </c>
      <c r="AD35" s="29" cm="1">
        <f t="array" ref="AD35">IF(AE$5=0,0,INDEX($H$33:$AL$33,1,AD$8+$D$21)*AD$5)</f>
        <v>60354000</v>
      </c>
      <c r="AE35" s="29" cm="1">
        <f t="array" ref="AE35">IF(AF$5=0,0,INDEX($H$33:$AL$33,1,AE$8+$D$21)*AE$5)</f>
        <v>51492500</v>
      </c>
      <c r="AF35" s="29" cm="1">
        <f t="array" ref="AF35">IF(AG$5=0,0,INDEX($H$33:$AL$33,1,AF$8+$D$21)*AF$5)</f>
        <v>37601500</v>
      </c>
      <c r="AG35" s="29" cm="1">
        <f t="array" ref="AG35">IF(AH$5=0,0,INDEX($H$33:$AL$33,1,AG$8+$D$21)*AG$5)</f>
        <v>23950000</v>
      </c>
      <c r="AH35" s="29" cm="1">
        <f t="array" ref="AH35">IF(AI$5=0,0,INDEX($H$33:$AL$33,1,AH$8+$D$21)*AH$5)</f>
        <v>10059000</v>
      </c>
      <c r="AI35" s="29" cm="1">
        <f t="array" ref="AI35">IF(AJ$5=0,0,INDEX($H$33:$AL$33,1,AI$8+$D$21)*AI$5)</f>
        <v>0</v>
      </c>
      <c r="AJ35" s="29" cm="1">
        <f t="array" ref="AJ35">IF(AK$5=0,0,INDEX($H$33:$AL$33,1,AJ$8+$D$21)*AJ$5)</f>
        <v>0</v>
      </c>
      <c r="AK35" s="29" cm="1">
        <f t="array" ref="AK35">IF(AL$5=0,0,INDEX($H$33:$AL$33,1,AK$8+$D$21)*AK$5)</f>
        <v>0</v>
      </c>
      <c r="AL35" s="29" cm="1">
        <f t="array" ref="AL35">IF(AM$5=0,0,INDEX($H$33:$AL$33,1,AL$8+$D$21)*AL$5)</f>
        <v>0</v>
      </c>
      <c r="AM35" s="16"/>
    </row>
    <row r="36" spans="2:39">
      <c r="C36" s="1" t="s">
        <v>467</v>
      </c>
      <c r="E36" s="100" t="s">
        <v>372</v>
      </c>
      <c r="F36" s="29">
        <f>SUM(H36:AL36)</f>
        <v>222632512.19612175</v>
      </c>
      <c r="G36" s="16"/>
      <c r="H36" s="29">
        <f>H35*H$6</f>
        <v>0</v>
      </c>
      <c r="I36" s="29">
        <f t="shared" ref="I36:AL36" si="24">I35*I$6</f>
        <v>870909.09090909082</v>
      </c>
      <c r="J36" s="29">
        <f t="shared" si="24"/>
        <v>593801.65289256186</v>
      </c>
      <c r="K36" s="29">
        <f t="shared" si="24"/>
        <v>1439519.1585274225</v>
      </c>
      <c r="L36" s="29">
        <f t="shared" si="24"/>
        <v>2780889.2835188848</v>
      </c>
      <c r="M36" s="29">
        <f t="shared" si="24"/>
        <v>4015187.7355620256</v>
      </c>
      <c r="N36" s="29">
        <f t="shared" si="24"/>
        <v>4731702.7186757876</v>
      </c>
      <c r="O36" s="29">
        <f t="shared" si="24"/>
        <v>6513772.5737614725</v>
      </c>
      <c r="P36" s="29">
        <f t="shared" si="24"/>
        <v>7820996.2292161761</v>
      </c>
      <c r="Q36" s="29">
        <f t="shared" si="24"/>
        <v>9750852.4416201673</v>
      </c>
      <c r="R36" s="29">
        <f t="shared" si="24"/>
        <v>10711163.666931244</v>
      </c>
      <c r="S36" s="29">
        <f t="shared" si="24"/>
        <v>11080514.138204733</v>
      </c>
      <c r="T36" s="29">
        <f t="shared" si="24"/>
        <v>13049365.823918797</v>
      </c>
      <c r="U36" s="29">
        <f t="shared" si="24"/>
        <v>14221796.884122029</v>
      </c>
      <c r="V36" s="29">
        <f t="shared" si="24"/>
        <v>16019230.193201749</v>
      </c>
      <c r="W36" s="29">
        <f t="shared" si="24"/>
        <v>17429656.330470048</v>
      </c>
      <c r="X36" s="29">
        <f t="shared" si="24"/>
        <v>18503373.197717905</v>
      </c>
      <c r="Y36" s="29">
        <f t="shared" si="24"/>
        <v>16015723.792134831</v>
      </c>
      <c r="Z36" s="29">
        <f t="shared" si="24"/>
        <v>13784377.658642134</v>
      </c>
      <c r="AA36" s="29">
        <f t="shared" si="24"/>
        <v>12844533.727371076</v>
      </c>
      <c r="AB36" s="29">
        <f t="shared" si="24"/>
        <v>11000446.013740752</v>
      </c>
      <c r="AC36" s="29">
        <f t="shared" si="24"/>
        <v>9417857.5757533349</v>
      </c>
      <c r="AD36" s="29">
        <f t="shared" si="24"/>
        <v>7414245.8890654165</v>
      </c>
      <c r="AE36" s="29">
        <f t="shared" si="24"/>
        <v>5750587.5402202904</v>
      </c>
      <c r="AF36" s="29">
        <f t="shared" si="24"/>
        <v>3817514.7730003623</v>
      </c>
      <c r="AG36" s="29">
        <f t="shared" si="24"/>
        <v>2210489.1563406838</v>
      </c>
      <c r="AH36" s="29">
        <f t="shared" si="24"/>
        <v>844004.95060280664</v>
      </c>
      <c r="AI36" s="29">
        <f t="shared" si="24"/>
        <v>0</v>
      </c>
      <c r="AJ36" s="29">
        <f t="shared" si="24"/>
        <v>0</v>
      </c>
      <c r="AK36" s="29">
        <f t="shared" si="24"/>
        <v>0</v>
      </c>
      <c r="AL36" s="29">
        <f t="shared" si="24"/>
        <v>0</v>
      </c>
      <c r="AM36" s="16"/>
    </row>
    <row r="37" spans="2:39">
      <c r="C37" s="1"/>
      <c r="E37" s="100"/>
      <c r="F37" s="29"/>
      <c r="G37" s="16"/>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16"/>
    </row>
    <row r="38" spans="2:39">
      <c r="C38" s="1" t="s">
        <v>471</v>
      </c>
      <c r="E38" s="100" t="s">
        <v>307</v>
      </c>
      <c r="F38" s="29"/>
      <c r="G38" s="16"/>
      <c r="H38" s="29" cm="1">
        <f t="array" ref="H38">IF(H$4&gt;=$H$4+$D$20,INDEX($H$35:$AL$35,1,H$8-$D$20),0)*H$5</f>
        <v>0</v>
      </c>
      <c r="I38" s="29" cm="1">
        <f t="array" ref="I38">IF(I$4&gt;=$H$4+$D$20,INDEX($H$35:$AL$35,1,I$8-$D$20),0)*I$5</f>
        <v>0</v>
      </c>
      <c r="J38" s="29" cm="1">
        <f t="array" ref="J38">IF(J$4&gt;=$H$4+$D$20,INDEX($H$35:$AL$35,1,J$8-$D$20),0)*J$5</f>
        <v>0</v>
      </c>
      <c r="K38" s="29" cm="1">
        <f t="array" ref="K38">IF(K$4&gt;=$H$4+$D$20,INDEX($H$35:$AL$35,1,K$8-$D$20),0)*K$5</f>
        <v>0</v>
      </c>
      <c r="L38" s="29" cm="1">
        <f t="array" ref="L38">IF(L$4&gt;=$H$4+$D$20,INDEX($H$35:$AL$35,1,L$8-$D$20),0)*L$5</f>
        <v>0</v>
      </c>
      <c r="M38" s="29" cm="1">
        <f t="array" ref="M38">IF(M$4&gt;=$H$4+$D$20,INDEX($H$35:$AL$35,1,M$8-$D$20),0)*M$5</f>
        <v>0</v>
      </c>
      <c r="N38" s="29" cm="1">
        <f t="array" ref="N38">IF(N$4&gt;=$H$4+$D$20,INDEX($H$35:$AL$35,1,N$8-$D$20),0)*N$5</f>
        <v>0</v>
      </c>
      <c r="O38" s="29" cm="1">
        <f t="array" ref="O38">IF(O$4&gt;=$H$4+$D$20,INDEX($H$35:$AL$35,1,O$8-$D$20),0)*O$5</f>
        <v>0</v>
      </c>
      <c r="P38" s="29" cm="1">
        <f t="array" ref="P38">IF(P$4&gt;=$H$4+$D$20,INDEX($H$35:$AL$35,1,P$8-$D$20),0)*P$5</f>
        <v>0</v>
      </c>
      <c r="Q38" s="29" cm="1">
        <f t="array" ref="Q38">IF(Q$4&gt;=$H$4+$D$20,INDEX($H$35:$AL$35,1,Q$8-$D$20),0)*Q$5</f>
        <v>0</v>
      </c>
      <c r="R38" s="29" cm="1">
        <f t="array" ref="R38">IF(R$4&gt;=$H$4+$D$20,INDEX($H$35:$AL$35,1,R$8-$D$20),0)*R$5</f>
        <v>0</v>
      </c>
      <c r="S38" s="29" cm="1">
        <f t="array" ref="S38">IF(S$4&gt;=$H$4+$D$20,INDEX($H$35:$AL$35,1,S$8-$D$20),0)*S$5</f>
        <v>958000</v>
      </c>
      <c r="T38" s="29" cm="1">
        <f t="array" ref="T38">IF(T$4&gt;=$H$4+$D$20,INDEX($H$35:$AL$35,1,T$8-$D$20),0)*T$5</f>
        <v>718500</v>
      </c>
      <c r="U38" s="29" cm="1">
        <f t="array" ref="U38">IF(U$4&gt;=$H$4+$D$20,INDEX($H$35:$AL$35,1,U$8-$D$20),0)*U$5</f>
        <v>1916000</v>
      </c>
      <c r="V38" s="29" cm="1">
        <f t="array" ref="V38">IF(V$4&gt;=$H$4+$D$20,INDEX($H$35:$AL$35,1,V$8-$D$20),0)*V$5</f>
        <v>4071500</v>
      </c>
      <c r="W38" s="29" cm="1">
        <f t="array" ref="W38">IF(W$4&gt;=$H$4+$D$20,INDEX($H$35:$AL$35,1,W$8-$D$20),0)*W$5</f>
        <v>6466500</v>
      </c>
      <c r="X38" s="29" cm="1">
        <f t="array" ref="X38">IF(X$4&gt;=$H$4+$D$20,INDEX($H$35:$AL$35,1,X$8-$D$20),0)*X$5</f>
        <v>8382500</v>
      </c>
      <c r="Y38" s="29" cm="1">
        <f t="array" ref="Y38">IF(Y$4&gt;=$H$4+$D$20,INDEX($H$35:$AL$35,1,Y$8-$D$20),0)*Y$5</f>
        <v>12693500</v>
      </c>
      <c r="Z38" s="29" cm="1">
        <f t="array" ref="Z38">IF(Z$4&gt;=$H$4+$D$20,INDEX($H$35:$AL$35,1,Z$8-$D$20),0)*Z$5</f>
        <v>16765000</v>
      </c>
      <c r="AA38" s="29" cm="1">
        <f t="array" ref="AA38">IF(AA$4&gt;=$H$4+$D$20,INDEX($H$35:$AL$35,1,AA$8-$D$20),0)*AA$5</f>
        <v>22992000</v>
      </c>
      <c r="AB38" s="29" cm="1">
        <f t="array" ref="AB38">IF(AB$4&gt;=$H$4+$D$20,INDEX($H$35:$AL$35,1,AB$8-$D$20),0)*AB$5</f>
        <v>27782000</v>
      </c>
      <c r="AC38" s="29" cm="1">
        <f t="array" ref="AC38">IF(AC$4&gt;=$H$4+$D$20,INDEX($H$35:$AL$35,1,AC$8-$D$20),0)*AC$5</f>
        <v>31614000</v>
      </c>
      <c r="AD38" s="29" cm="1">
        <f t="array" ref="AD38">IF(AD$4&gt;=$H$4+$D$20,INDEX($H$35:$AL$35,1,AD$8-$D$20),0)*AD$5</f>
        <v>40954500</v>
      </c>
      <c r="AE38" s="29" cm="1">
        <f t="array" ref="AE38">IF(AE$4&gt;=$H$4+$D$20,INDEX($H$35:$AL$35,1,AE$8-$D$20),0)*AE$5</f>
        <v>49097500</v>
      </c>
      <c r="AF38" s="29" cm="1">
        <f t="array" ref="AF38">IF(AF$4&gt;=$H$4+$D$20,INDEX($H$35:$AL$35,1,AF$8-$D$20),0)*AF$5</f>
        <v>60833000</v>
      </c>
      <c r="AG38" s="29" cm="1">
        <f t="array" ref="AG38">IF(AG$4&gt;=$H$4+$D$20,INDEX($H$35:$AL$35,1,AG$8-$D$20),0)*AG$5</f>
        <v>72808000</v>
      </c>
      <c r="AH38" s="29" cm="1">
        <f t="array" ref="AH38">IF(AH$4&gt;=$H$4+$D$20,INDEX($H$35:$AL$35,1,AH$8-$D$20),0)*AH$5</f>
        <v>85022500</v>
      </c>
      <c r="AI38" s="29" cm="1">
        <f t="array" ref="AI38">IF(AI$4&gt;=$H$4+$D$20,INDEX($H$35:$AL$35,1,AI$8-$D$20),0)*AI$5</f>
        <v>80951000</v>
      </c>
      <c r="AJ38" s="29" cm="1">
        <f t="array" ref="AJ38">IF(AJ$4&gt;=$H$4+$D$20,INDEX($H$35:$AL$35,1,AJ$8-$D$20),0)*AJ$5</f>
        <v>76640000</v>
      </c>
      <c r="AK38" s="29" cm="1">
        <f t="array" ref="AK38">IF(AK$4&gt;=$H$4+$D$20,INDEX($H$35:$AL$35,1,AK$8-$D$20),0)*AK$5</f>
        <v>0</v>
      </c>
      <c r="AL38" s="29" cm="1">
        <f t="array" ref="AL38">IF(AL$4&gt;=$H$4+$D$20,INDEX($H$35:$AL$35,1,AL$8-$D$20),0)*AL$5</f>
        <v>0</v>
      </c>
      <c r="AM38" s="16"/>
    </row>
    <row r="39" spans="2:39">
      <c r="C39" s="1" t="s">
        <v>471</v>
      </c>
      <c r="E39" s="100" t="s">
        <v>372</v>
      </c>
      <c r="F39" s="29">
        <f>SUM(H39:AL39)</f>
        <v>65285137.277468339</v>
      </c>
      <c r="G39" s="16"/>
      <c r="H39" s="29">
        <f>H38*H$6</f>
        <v>0</v>
      </c>
      <c r="I39" s="29">
        <f t="shared" ref="I39:AL39" si="25">I38*I$6</f>
        <v>0</v>
      </c>
      <c r="J39" s="29">
        <f t="shared" si="25"/>
        <v>0</v>
      </c>
      <c r="K39" s="29">
        <f t="shared" si="25"/>
        <v>0</v>
      </c>
      <c r="L39" s="29">
        <f t="shared" si="25"/>
        <v>0</v>
      </c>
      <c r="M39" s="29">
        <f t="shared" si="25"/>
        <v>0</v>
      </c>
      <c r="N39" s="29">
        <f t="shared" si="25"/>
        <v>0</v>
      </c>
      <c r="O39" s="29">
        <f t="shared" si="25"/>
        <v>0</v>
      </c>
      <c r="P39" s="29">
        <f t="shared" si="25"/>
        <v>0</v>
      </c>
      <c r="Q39" s="29">
        <f t="shared" si="25"/>
        <v>0</v>
      </c>
      <c r="R39" s="29">
        <f t="shared" si="25"/>
        <v>0</v>
      </c>
      <c r="S39" s="29">
        <f t="shared" si="25"/>
        <v>335773.15570317372</v>
      </c>
      <c r="T39" s="29">
        <f t="shared" si="25"/>
        <v>228936.24252489119</v>
      </c>
      <c r="U39" s="29">
        <f t="shared" si="25"/>
        <v>554996.95157549379</v>
      </c>
      <c r="V39" s="29">
        <f t="shared" si="25"/>
        <v>1072153.2019072035</v>
      </c>
      <c r="W39" s="29">
        <f t="shared" si="25"/>
        <v>1548028.6872456952</v>
      </c>
      <c r="X39" s="29">
        <f t="shared" si="25"/>
        <v>1824276.2307609201</v>
      </c>
      <c r="Y39" s="29">
        <f t="shared" si="25"/>
        <v>2511341.3046838641</v>
      </c>
      <c r="Z39" s="29">
        <f t="shared" si="25"/>
        <v>3015332.6128279665</v>
      </c>
      <c r="AA39" s="29">
        <f t="shared" si="25"/>
        <v>3759375.7250842173</v>
      </c>
      <c r="AB39" s="29">
        <f t="shared" si="25"/>
        <v>4129617.2737667547</v>
      </c>
      <c r="AC39" s="29">
        <f t="shared" si="25"/>
        <v>4272017.8694138834</v>
      </c>
      <c r="AD39" s="29">
        <f t="shared" si="25"/>
        <v>5031095.4247229612</v>
      </c>
      <c r="AE39" s="29">
        <f t="shared" si="25"/>
        <v>5483118.3523030672</v>
      </c>
      <c r="AF39" s="29">
        <f t="shared" si="25"/>
        <v>6176106.7028158726</v>
      </c>
      <c r="AG39" s="29">
        <f t="shared" si="25"/>
        <v>6719887.0352756791</v>
      </c>
      <c r="AH39" s="29">
        <f t="shared" si="25"/>
        <v>7133851.3681903891</v>
      </c>
      <c r="AI39" s="29">
        <f t="shared" si="25"/>
        <v>6174754.8334144717</v>
      </c>
      <c r="AJ39" s="29">
        <f t="shared" si="25"/>
        <v>5314474.3052518312</v>
      </c>
      <c r="AK39" s="29">
        <f t="shared" si="25"/>
        <v>0</v>
      </c>
      <c r="AL39" s="29">
        <f t="shared" si="25"/>
        <v>0</v>
      </c>
      <c r="AM39" s="16"/>
    </row>
    <row r="40" spans="2:39">
      <c r="E40" s="21"/>
      <c r="G40" s="16"/>
      <c r="AM40" s="16"/>
    </row>
    <row r="41" spans="2:39">
      <c r="C41" s="6" t="s">
        <v>462</v>
      </c>
      <c r="E41" s="100" t="s">
        <v>307</v>
      </c>
      <c r="G41" s="16"/>
      <c r="H41" s="29">
        <f>H35+H38</f>
        <v>0</v>
      </c>
      <c r="I41" s="29">
        <f t="shared" ref="I41:AL41" si="26">I35+I38</f>
        <v>958000</v>
      </c>
      <c r="J41" s="29">
        <f t="shared" si="26"/>
        <v>718500</v>
      </c>
      <c r="K41" s="29">
        <f t="shared" si="26"/>
        <v>1916000</v>
      </c>
      <c r="L41" s="29">
        <f t="shared" si="26"/>
        <v>4071500</v>
      </c>
      <c r="M41" s="29">
        <f t="shared" si="26"/>
        <v>6466500</v>
      </c>
      <c r="N41" s="29">
        <f t="shared" si="26"/>
        <v>8382500</v>
      </c>
      <c r="O41" s="29">
        <f t="shared" si="26"/>
        <v>12693500</v>
      </c>
      <c r="P41" s="29">
        <f t="shared" si="26"/>
        <v>16765000</v>
      </c>
      <c r="Q41" s="29">
        <f t="shared" si="26"/>
        <v>22992000</v>
      </c>
      <c r="R41" s="29">
        <f t="shared" si="26"/>
        <v>27782000</v>
      </c>
      <c r="S41" s="29">
        <f t="shared" si="26"/>
        <v>32572000</v>
      </c>
      <c r="T41" s="29">
        <f t="shared" si="26"/>
        <v>41673000</v>
      </c>
      <c r="U41" s="29">
        <f t="shared" si="26"/>
        <v>51013500</v>
      </c>
      <c r="V41" s="29">
        <f t="shared" si="26"/>
        <v>64904500</v>
      </c>
      <c r="W41" s="29">
        <f t="shared" si="26"/>
        <v>79274500</v>
      </c>
      <c r="X41" s="29">
        <f t="shared" si="26"/>
        <v>93405000</v>
      </c>
      <c r="Y41" s="29">
        <f t="shared" si="26"/>
        <v>93644500</v>
      </c>
      <c r="Z41" s="29">
        <f t="shared" si="26"/>
        <v>93405000</v>
      </c>
      <c r="AA41" s="29">
        <f t="shared" si="26"/>
        <v>101548000</v>
      </c>
      <c r="AB41" s="29">
        <f t="shared" si="26"/>
        <v>101787500</v>
      </c>
      <c r="AC41" s="29">
        <f t="shared" si="26"/>
        <v>101308500</v>
      </c>
      <c r="AD41" s="29">
        <f t="shared" si="26"/>
        <v>101308500</v>
      </c>
      <c r="AE41" s="29">
        <f t="shared" si="26"/>
        <v>100590000</v>
      </c>
      <c r="AF41" s="29">
        <f t="shared" si="26"/>
        <v>98434500</v>
      </c>
      <c r="AG41" s="29">
        <f t="shared" si="26"/>
        <v>96758000</v>
      </c>
      <c r="AH41" s="29">
        <f t="shared" si="26"/>
        <v>95081500</v>
      </c>
      <c r="AI41" s="29">
        <f t="shared" si="26"/>
        <v>80951000</v>
      </c>
      <c r="AJ41" s="29">
        <f t="shared" si="26"/>
        <v>76640000</v>
      </c>
      <c r="AK41" s="29">
        <f t="shared" si="26"/>
        <v>0</v>
      </c>
      <c r="AL41" s="29">
        <f t="shared" si="26"/>
        <v>0</v>
      </c>
      <c r="AM41" s="16"/>
    </row>
    <row r="42" spans="2:39">
      <c r="C42" s="6" t="s">
        <v>462</v>
      </c>
      <c r="E42" s="100" t="s">
        <v>372</v>
      </c>
      <c r="F42" s="29">
        <f>SUM(H42:AL42)</f>
        <v>287917649.47359014</v>
      </c>
      <c r="G42" s="16"/>
      <c r="H42" s="29">
        <f>H36+H39</f>
        <v>0</v>
      </c>
      <c r="I42" s="29">
        <f t="shared" ref="I42:AL42" si="27">I36+I39</f>
        <v>870909.09090909082</v>
      </c>
      <c r="J42" s="29">
        <f t="shared" si="27"/>
        <v>593801.65289256186</v>
      </c>
      <c r="K42" s="29">
        <f t="shared" si="27"/>
        <v>1439519.1585274225</v>
      </c>
      <c r="L42" s="29">
        <f t="shared" si="27"/>
        <v>2780889.2835188848</v>
      </c>
      <c r="M42" s="29">
        <f t="shared" si="27"/>
        <v>4015187.7355620256</v>
      </c>
      <c r="N42" s="29">
        <f t="shared" si="27"/>
        <v>4731702.7186757876</v>
      </c>
      <c r="O42" s="29">
        <f t="shared" si="27"/>
        <v>6513772.5737614725</v>
      </c>
      <c r="P42" s="29">
        <f t="shared" si="27"/>
        <v>7820996.2292161761</v>
      </c>
      <c r="Q42" s="29">
        <f t="shared" si="27"/>
        <v>9750852.4416201673</v>
      </c>
      <c r="R42" s="29">
        <f t="shared" si="27"/>
        <v>10711163.666931244</v>
      </c>
      <c r="S42" s="29">
        <f t="shared" si="27"/>
        <v>11416287.293907907</v>
      </c>
      <c r="T42" s="29">
        <f t="shared" si="27"/>
        <v>13278302.066443689</v>
      </c>
      <c r="U42" s="29">
        <f t="shared" si="27"/>
        <v>14776793.835697522</v>
      </c>
      <c r="V42" s="29">
        <f t="shared" si="27"/>
        <v>17091383.395108953</v>
      </c>
      <c r="W42" s="29">
        <f t="shared" si="27"/>
        <v>18977685.017715745</v>
      </c>
      <c r="X42" s="29">
        <f t="shared" si="27"/>
        <v>20327649.428478826</v>
      </c>
      <c r="Y42" s="29">
        <f t="shared" si="27"/>
        <v>18527065.096818693</v>
      </c>
      <c r="Z42" s="29">
        <f t="shared" si="27"/>
        <v>16799710.2714701</v>
      </c>
      <c r="AA42" s="29">
        <f t="shared" si="27"/>
        <v>16603909.452455293</v>
      </c>
      <c r="AB42" s="29">
        <f t="shared" si="27"/>
        <v>15130063.287507506</v>
      </c>
      <c r="AC42" s="29">
        <f t="shared" si="27"/>
        <v>13689875.445167217</v>
      </c>
      <c r="AD42" s="29">
        <f t="shared" si="27"/>
        <v>12445341.313788377</v>
      </c>
      <c r="AE42" s="29">
        <f t="shared" si="27"/>
        <v>11233705.892523358</v>
      </c>
      <c r="AF42" s="29">
        <f t="shared" si="27"/>
        <v>9993621.4758162349</v>
      </c>
      <c r="AG42" s="29">
        <f t="shared" si="27"/>
        <v>8930376.1916163638</v>
      </c>
      <c r="AH42" s="29">
        <f t="shared" si="27"/>
        <v>7977856.3187931962</v>
      </c>
      <c r="AI42" s="29">
        <f t="shared" si="27"/>
        <v>6174754.8334144717</v>
      </c>
      <c r="AJ42" s="29">
        <f t="shared" si="27"/>
        <v>5314474.3052518312</v>
      </c>
      <c r="AK42" s="29">
        <f t="shared" si="27"/>
        <v>0</v>
      </c>
      <c r="AL42" s="29">
        <f t="shared" si="27"/>
        <v>0</v>
      </c>
      <c r="AM42" s="16"/>
    </row>
    <row r="43" spans="2:39">
      <c r="E43" s="21"/>
      <c r="G43" s="16"/>
      <c r="AM43" s="16"/>
    </row>
    <row r="44" spans="2:39">
      <c r="C44" s="6" t="s">
        <v>122</v>
      </c>
      <c r="D44" s="1"/>
      <c r="E44" s="100" t="s">
        <v>307</v>
      </c>
      <c r="G44" s="16"/>
      <c r="H44" s="29">
        <f t="shared" ref="H44:AL44" si="28">H28*$D$19*H$7*H$5</f>
        <v>0</v>
      </c>
      <c r="I44" s="29">
        <f t="shared" si="28"/>
        <v>0</v>
      </c>
      <c r="J44" s="29">
        <f t="shared" si="28"/>
        <v>0</v>
      </c>
      <c r="K44" s="29">
        <f t="shared" si="28"/>
        <v>2180</v>
      </c>
      <c r="L44" s="29">
        <f t="shared" si="28"/>
        <v>3815</v>
      </c>
      <c r="M44" s="29">
        <f t="shared" si="28"/>
        <v>8175</v>
      </c>
      <c r="N44" s="29">
        <f t="shared" si="28"/>
        <v>17440</v>
      </c>
      <c r="O44" s="29">
        <f t="shared" si="28"/>
        <v>32155</v>
      </c>
      <c r="P44" s="29">
        <f t="shared" si="28"/>
        <v>51230</v>
      </c>
      <c r="Q44" s="29">
        <f t="shared" si="28"/>
        <v>80115</v>
      </c>
      <c r="R44" s="29">
        <f t="shared" si="28"/>
        <v>118265</v>
      </c>
      <c r="S44" s="29">
        <f t="shared" si="28"/>
        <v>170585</v>
      </c>
      <c r="T44" s="29">
        <f t="shared" si="28"/>
        <v>233805</v>
      </c>
      <c r="U44" s="29">
        <f t="shared" si="28"/>
        <v>305745</v>
      </c>
      <c r="V44" s="29">
        <f t="shared" si="28"/>
        <v>398940</v>
      </c>
      <c r="W44" s="29">
        <f t="shared" si="28"/>
        <v>510665</v>
      </c>
      <c r="X44" s="29">
        <f t="shared" si="28"/>
        <v>649095</v>
      </c>
      <c r="Y44" s="29">
        <f t="shared" si="28"/>
        <v>814775</v>
      </c>
      <c r="Z44" s="29">
        <f t="shared" si="28"/>
        <v>1008250</v>
      </c>
      <c r="AA44" s="29">
        <f t="shared" si="28"/>
        <v>1192460</v>
      </c>
      <c r="AB44" s="29">
        <f t="shared" si="28"/>
        <v>1366860</v>
      </c>
      <c r="AC44" s="29">
        <f t="shared" si="28"/>
        <v>1545620</v>
      </c>
      <c r="AD44" s="29">
        <f t="shared" si="28"/>
        <v>1714025</v>
      </c>
      <c r="AE44" s="29">
        <f t="shared" si="28"/>
        <v>1872620</v>
      </c>
      <c r="AF44" s="29">
        <f t="shared" si="28"/>
        <v>2009960</v>
      </c>
      <c r="AG44" s="29">
        <f t="shared" si="28"/>
        <v>2127135</v>
      </c>
      <c r="AH44" s="29">
        <f t="shared" si="28"/>
        <v>2212700</v>
      </c>
      <c r="AI44" s="29">
        <f t="shared" si="28"/>
        <v>2267200</v>
      </c>
      <c r="AJ44" s="29">
        <f t="shared" si="28"/>
        <v>2290090</v>
      </c>
      <c r="AK44" s="29">
        <f t="shared" si="28"/>
        <v>0</v>
      </c>
      <c r="AL44" s="29">
        <f t="shared" si="28"/>
        <v>0</v>
      </c>
      <c r="AM44" s="16"/>
    </row>
    <row r="45" spans="2:39">
      <c r="C45" s="6" t="s">
        <v>122</v>
      </c>
      <c r="D45" s="1"/>
      <c r="E45" s="100" t="s">
        <v>372</v>
      </c>
      <c r="F45" s="29">
        <f>SUM(H45:AL45)</f>
        <v>3017581.9912599674</v>
      </c>
      <c r="G45" s="16"/>
      <c r="H45" s="29">
        <f>H44*H$6</f>
        <v>0</v>
      </c>
      <c r="I45" s="29">
        <f t="shared" ref="I45:AL45" si="29">I44*I$6</f>
        <v>0</v>
      </c>
      <c r="J45" s="29">
        <f t="shared" si="29"/>
        <v>0</v>
      </c>
      <c r="K45" s="29">
        <f t="shared" si="29"/>
        <v>1637.866265965439</v>
      </c>
      <c r="L45" s="29">
        <f t="shared" si="29"/>
        <v>2605.6963322177439</v>
      </c>
      <c r="M45" s="29">
        <f t="shared" si="29"/>
        <v>5076.0318160085917</v>
      </c>
      <c r="N45" s="29">
        <f t="shared" si="29"/>
        <v>9844.4253401378755</v>
      </c>
      <c r="O45" s="29">
        <f t="shared" si="29"/>
        <v>16500.599291708368</v>
      </c>
      <c r="P45" s="29">
        <f t="shared" si="29"/>
        <v>23899.173088144627</v>
      </c>
      <c r="Q45" s="29">
        <f t="shared" si="29"/>
        <v>33976.580695911609</v>
      </c>
      <c r="R45" s="29">
        <f t="shared" si="29"/>
        <v>45596.277124383538</v>
      </c>
      <c r="S45" s="29">
        <f t="shared" si="29"/>
        <v>59789.001843033286</v>
      </c>
      <c r="T45" s="29">
        <f t="shared" si="29"/>
        <v>74497.478334769912</v>
      </c>
      <c r="U45" s="29">
        <f t="shared" si="29"/>
        <v>88563.435782593617</v>
      </c>
      <c r="V45" s="29">
        <f t="shared" si="29"/>
        <v>105053.37059286745</v>
      </c>
      <c r="W45" s="29">
        <f t="shared" si="29"/>
        <v>122249.14089110382</v>
      </c>
      <c r="X45" s="29">
        <f t="shared" si="29"/>
        <v>141261.98389570645</v>
      </c>
      <c r="Y45" s="29">
        <f t="shared" si="29"/>
        <v>161198.89010310752</v>
      </c>
      <c r="Z45" s="29">
        <f t="shared" si="29"/>
        <v>181342.62492596466</v>
      </c>
      <c r="AA45" s="29">
        <f t="shared" si="29"/>
        <v>194976.73874103714</v>
      </c>
      <c r="AB45" s="29">
        <f t="shared" si="29"/>
        <v>203175.02940108077</v>
      </c>
      <c r="AC45" s="29">
        <f t="shared" si="29"/>
        <v>208860.5130424333</v>
      </c>
      <c r="AD45" s="29">
        <f t="shared" si="29"/>
        <v>210561.06985461363</v>
      </c>
      <c r="AE45" s="29">
        <f t="shared" si="29"/>
        <v>209130.75184866379</v>
      </c>
      <c r="AF45" s="29">
        <f t="shared" si="29"/>
        <v>204062.39094556888</v>
      </c>
      <c r="AG45" s="29">
        <f t="shared" si="29"/>
        <v>196326.04808236915</v>
      </c>
      <c r="AH45" s="29">
        <f t="shared" si="29"/>
        <v>185657.59560580875</v>
      </c>
      <c r="AI45" s="29">
        <f t="shared" si="29"/>
        <v>172936.7661711071</v>
      </c>
      <c r="AJ45" s="29">
        <f t="shared" si="29"/>
        <v>158802.51124366082</v>
      </c>
      <c r="AK45" s="29">
        <f t="shared" si="29"/>
        <v>0</v>
      </c>
      <c r="AL45" s="29">
        <f t="shared" si="29"/>
        <v>0</v>
      </c>
      <c r="AM45" s="16"/>
    </row>
    <row r="46" spans="2:39">
      <c r="E46" s="21"/>
      <c r="G46" s="16"/>
      <c r="AM46" s="16"/>
    </row>
    <row r="47" spans="2:39">
      <c r="B47" s="7" t="s">
        <v>364</v>
      </c>
      <c r="E47" s="21"/>
      <c r="G47" s="16"/>
      <c r="AM47" s="16"/>
    </row>
    <row r="48" spans="2:39">
      <c r="C48" s="1" t="str">
        <f>Calc_Fleet!C131</f>
        <v>Total FCEV Fleet Size</v>
      </c>
      <c r="D48" s="1"/>
      <c r="E48" s="100" t="str">
        <f>Calc_Fleet!E131</f>
        <v>count</v>
      </c>
      <c r="G48" s="16"/>
      <c r="H48" s="29">
        <f>Calc_Fleet!H131*H$5</f>
        <v>0</v>
      </c>
      <c r="I48" s="29">
        <f>Calc_Fleet!I131*I$5</f>
        <v>0</v>
      </c>
      <c r="J48" s="29">
        <f>Calc_Fleet!J131*J$5</f>
        <v>0</v>
      </c>
      <c r="K48" s="29">
        <f>Calc_Fleet!K131*K$5</f>
        <v>0</v>
      </c>
      <c r="L48" s="29">
        <f>Calc_Fleet!L131*L$5</f>
        <v>0</v>
      </c>
      <c r="M48" s="29">
        <f>Calc_Fleet!M131*M$5</f>
        <v>31</v>
      </c>
      <c r="N48" s="29">
        <f>Calc_Fleet!N131*N$5</f>
        <v>62</v>
      </c>
      <c r="O48" s="29">
        <f>Calc_Fleet!O131*O$5</f>
        <v>127</v>
      </c>
      <c r="P48" s="29">
        <f>Calc_Fleet!P131*P$5</f>
        <v>286</v>
      </c>
      <c r="Q48" s="29">
        <f>Calc_Fleet!Q131*Q$5</f>
        <v>526</v>
      </c>
      <c r="R48" s="29">
        <f>Calc_Fleet!R131*R$5</f>
        <v>846</v>
      </c>
      <c r="S48" s="29">
        <f>Calc_Fleet!S131*S$5</f>
        <v>1370</v>
      </c>
      <c r="T48" s="29">
        <f>Calc_Fleet!T131*T$5</f>
        <v>2245</v>
      </c>
      <c r="U48" s="29">
        <f>Calc_Fleet!U131*U$5</f>
        <v>3470</v>
      </c>
      <c r="V48" s="29">
        <f>Calc_Fleet!V131*V$5</f>
        <v>5049</v>
      </c>
      <c r="W48" s="29">
        <f>Calc_Fleet!W131*W$5</f>
        <v>6949</v>
      </c>
      <c r="X48" s="29">
        <f>Calc_Fleet!X131*X$5</f>
        <v>9206</v>
      </c>
      <c r="Y48" s="29">
        <f>Calc_Fleet!Y131*Y$5</f>
        <v>12137</v>
      </c>
      <c r="Z48" s="29">
        <f>Calc_Fleet!Z131*Z$5</f>
        <v>15512</v>
      </c>
      <c r="AA48" s="29">
        <f>Calc_Fleet!AA131*AA$5</f>
        <v>18810</v>
      </c>
      <c r="AB48" s="29">
        <f>Calc_Fleet!AB131*AB$5</f>
        <v>22034</v>
      </c>
      <c r="AC48" s="29">
        <f>Calc_Fleet!AC131*AC$5</f>
        <v>25357</v>
      </c>
      <c r="AD48" s="29">
        <f>Calc_Fleet!AD131*AD$5</f>
        <v>28330</v>
      </c>
      <c r="AE48" s="29">
        <f>Calc_Fleet!AE131*AE$5</f>
        <v>30966</v>
      </c>
      <c r="AF48" s="29">
        <f>Calc_Fleet!AF131*AF$5</f>
        <v>33257</v>
      </c>
      <c r="AG48" s="29">
        <f>Calc_Fleet!AG131*AG$5</f>
        <v>35205</v>
      </c>
      <c r="AH48" s="29">
        <f>Calc_Fleet!AH131*AH$5</f>
        <v>36804</v>
      </c>
      <c r="AI48" s="29">
        <f>Calc_Fleet!AI131*AI$5</f>
        <v>37708</v>
      </c>
      <c r="AJ48" s="29">
        <f>Calc_Fleet!AJ131*AJ$5</f>
        <v>38085</v>
      </c>
      <c r="AK48" s="29">
        <f>Calc_Fleet!AK131*AK$5</f>
        <v>0</v>
      </c>
      <c r="AL48" s="29">
        <f>Calc_Fleet!AL131*AL$5</f>
        <v>0</v>
      </c>
      <c r="AM48" s="16"/>
    </row>
    <row r="49" spans="2:39">
      <c r="C49" s="1" t="str">
        <f>Calc_Fleet!C150</f>
        <v>Hydrogen Consumption</v>
      </c>
      <c r="D49" s="1"/>
      <c r="E49" s="100" t="str">
        <f>Calc_Fleet!E150</f>
        <v>kg</v>
      </c>
      <c r="F49" s="4"/>
      <c r="G49" s="16"/>
      <c r="H49" s="29">
        <f>Calc_Fleet!H150*H$5</f>
        <v>0</v>
      </c>
      <c r="I49" s="29">
        <f>Calc_Fleet!I150*I$5</f>
        <v>0</v>
      </c>
      <c r="J49" s="29">
        <f>Calc_Fleet!J150*J$5</f>
        <v>0</v>
      </c>
      <c r="K49" s="29">
        <f>Calc_Fleet!K150*K$5</f>
        <v>0</v>
      </c>
      <c r="L49" s="29">
        <f>Calc_Fleet!L150*L$5</f>
        <v>0</v>
      </c>
      <c r="M49" s="29">
        <f>Calc_Fleet!M150*M$5</f>
        <v>212040</v>
      </c>
      <c r="N49" s="29">
        <f>Calc_Fleet!N150*N$5</f>
        <v>424080</v>
      </c>
      <c r="O49" s="29">
        <f>Calc_Fleet!O150*O$5</f>
        <v>868680</v>
      </c>
      <c r="P49" s="29">
        <f>Calc_Fleet!P150*P$5</f>
        <v>1956240</v>
      </c>
      <c r="Q49" s="29">
        <f>Calc_Fleet!Q150*Q$5</f>
        <v>3597840</v>
      </c>
      <c r="R49" s="29">
        <f>Calc_Fleet!R150*R$5</f>
        <v>5786640</v>
      </c>
      <c r="S49" s="29">
        <f>Calc_Fleet!S150*S$5</f>
        <v>9370800</v>
      </c>
      <c r="T49" s="29">
        <f>Calc_Fleet!T150*T$5</f>
        <v>15355800</v>
      </c>
      <c r="U49" s="29">
        <f>Calc_Fleet!U150*U$5</f>
        <v>23734800</v>
      </c>
      <c r="V49" s="29">
        <f>Calc_Fleet!V150*V$5</f>
        <v>34535160</v>
      </c>
      <c r="W49" s="29">
        <f>Calc_Fleet!W150*W$5</f>
        <v>47531160</v>
      </c>
      <c r="X49" s="29">
        <f>Calc_Fleet!X150*X$5</f>
        <v>62969040</v>
      </c>
      <c r="Y49" s="29">
        <f>Calc_Fleet!Y150*Y$5</f>
        <v>83017080</v>
      </c>
      <c r="Z49" s="29">
        <f>Calc_Fleet!Z150*Z$5</f>
        <v>106102080</v>
      </c>
      <c r="AA49" s="29">
        <f>Calc_Fleet!AA150*AA$5</f>
        <v>128660400</v>
      </c>
      <c r="AB49" s="29">
        <f>Calc_Fleet!AB150*AB$5</f>
        <v>150712560</v>
      </c>
      <c r="AC49" s="29">
        <f>Calc_Fleet!AC150*AC$5</f>
        <v>173441880</v>
      </c>
      <c r="AD49" s="29">
        <f>Calc_Fleet!AD150*AD$5</f>
        <v>193777200</v>
      </c>
      <c r="AE49" s="29">
        <f>Calc_Fleet!AE150*AE$5</f>
        <v>211807440</v>
      </c>
      <c r="AF49" s="29">
        <f>Calc_Fleet!AF150*AF$5</f>
        <v>227477880</v>
      </c>
      <c r="AG49" s="29">
        <f>Calc_Fleet!AG150*AG$5</f>
        <v>240802200</v>
      </c>
      <c r="AH49" s="29">
        <f>Calc_Fleet!AH150*AH$5</f>
        <v>251739360</v>
      </c>
      <c r="AI49" s="29">
        <f>Calc_Fleet!AI150*AI$5</f>
        <v>257922720</v>
      </c>
      <c r="AJ49" s="29">
        <f>Calc_Fleet!AJ150*AJ$5</f>
        <v>260501400</v>
      </c>
      <c r="AK49" s="29">
        <f>Calc_Fleet!AK150*AK$5</f>
        <v>0</v>
      </c>
      <c r="AL49" s="29">
        <f>Calc_Fleet!AL150*AL$5</f>
        <v>0</v>
      </c>
      <c r="AM49" s="16"/>
    </row>
    <row r="50" spans="2:39">
      <c r="E50" s="21"/>
      <c r="G50" s="16"/>
      <c r="AM50" s="16"/>
    </row>
    <row r="51" spans="2:39">
      <c r="C51" s="1" t="str">
        <f>'Input C'!C96</f>
        <v>CAPEX - H2 Fueling Station</v>
      </c>
      <c r="D51" s="29">
        <f>'Input C'!D96</f>
        <v>3500</v>
      </c>
      <c r="E51" s="100" t="str">
        <f>'Input C'!E96</f>
        <v>$ per kg H2/day</v>
      </c>
      <c r="G51" s="16"/>
      <c r="AM51" s="16"/>
    </row>
    <row r="52" spans="2:39">
      <c r="C52" s="1" t="str">
        <f>'Input C'!C99</f>
        <v>OPEX - H2 Fueling Station</v>
      </c>
      <c r="D52" s="4">
        <f>'Input C'!D99</f>
        <v>0.5</v>
      </c>
      <c r="E52" s="100" t="str">
        <f>'Input C'!E99</f>
        <v>$ per kg H2</v>
      </c>
      <c r="G52" s="16"/>
      <c r="AM52" s="16"/>
    </row>
    <row r="53" spans="2:39">
      <c r="C53" s="1" t="str">
        <f>'Input C'!C97</f>
        <v>H2 Fueling Station Lifecycle</v>
      </c>
      <c r="D53" s="4">
        <f>'Input C'!D97</f>
        <v>20</v>
      </c>
      <c r="E53" s="100" t="str">
        <f>'Input C'!E97</f>
        <v>years</v>
      </c>
      <c r="G53" s="16"/>
      <c r="AM53" s="16"/>
    </row>
    <row r="54" spans="2:39">
      <c r="C54" s="1" t="str">
        <f>'Input C'!C98</f>
        <v>Lead Time on H2 Infrastructure</v>
      </c>
      <c r="D54" s="4">
        <f>'Input C'!D98</f>
        <v>2</v>
      </c>
      <c r="E54" s="100" t="str">
        <f>'Input C'!E98</f>
        <v>years</v>
      </c>
      <c r="G54" s="16"/>
      <c r="AM54" s="16"/>
    </row>
    <row r="55" spans="2:39">
      <c r="E55" s="21"/>
      <c r="G55" s="16"/>
      <c r="AM55" s="16"/>
    </row>
    <row r="56" spans="2:39">
      <c r="C56" s="1" t="s">
        <v>383</v>
      </c>
      <c r="D56" s="1"/>
      <c r="E56" s="100" t="s">
        <v>384</v>
      </c>
      <c r="G56" s="16"/>
      <c r="H56" s="29">
        <f t="shared" ref="H56:AL56" si="30">H49/365</f>
        <v>0</v>
      </c>
      <c r="I56" s="29">
        <f t="shared" si="30"/>
        <v>0</v>
      </c>
      <c r="J56" s="29">
        <f t="shared" si="30"/>
        <v>0</v>
      </c>
      <c r="K56" s="29">
        <f t="shared" si="30"/>
        <v>0</v>
      </c>
      <c r="L56" s="29">
        <f t="shared" si="30"/>
        <v>0</v>
      </c>
      <c r="M56" s="29">
        <f t="shared" si="30"/>
        <v>580.93150684931504</v>
      </c>
      <c r="N56" s="29">
        <f t="shared" si="30"/>
        <v>1161.8630136986301</v>
      </c>
      <c r="O56" s="29">
        <f t="shared" si="30"/>
        <v>2379.9452054794519</v>
      </c>
      <c r="P56" s="29">
        <f t="shared" si="30"/>
        <v>5359.5616438356165</v>
      </c>
      <c r="Q56" s="29">
        <f t="shared" si="30"/>
        <v>9857.0958904109593</v>
      </c>
      <c r="R56" s="29">
        <f t="shared" si="30"/>
        <v>15853.808219178081</v>
      </c>
      <c r="S56" s="29">
        <f t="shared" si="30"/>
        <v>25673.424657534248</v>
      </c>
      <c r="T56" s="29">
        <f t="shared" si="30"/>
        <v>42070.684931506847</v>
      </c>
      <c r="U56" s="29">
        <f t="shared" si="30"/>
        <v>65026.849315068495</v>
      </c>
      <c r="V56" s="29">
        <f t="shared" si="30"/>
        <v>94616.876712328769</v>
      </c>
      <c r="W56" s="29">
        <f t="shared" si="30"/>
        <v>130222.35616438356</v>
      </c>
      <c r="X56" s="29">
        <f t="shared" si="30"/>
        <v>172517.91780821918</v>
      </c>
      <c r="Y56" s="29">
        <f t="shared" si="30"/>
        <v>227444.05479452055</v>
      </c>
      <c r="Z56" s="29">
        <f t="shared" si="30"/>
        <v>290690.63013698632</v>
      </c>
      <c r="AA56" s="29">
        <f t="shared" si="30"/>
        <v>352494.24657534249</v>
      </c>
      <c r="AB56" s="29">
        <f t="shared" si="30"/>
        <v>412911.12328767125</v>
      </c>
      <c r="AC56" s="29">
        <f t="shared" si="30"/>
        <v>475183.23287671234</v>
      </c>
      <c r="AD56" s="29">
        <f t="shared" si="30"/>
        <v>530896.43835616438</v>
      </c>
      <c r="AE56" s="29">
        <f t="shared" si="30"/>
        <v>580294.35616438359</v>
      </c>
      <c r="AF56" s="29">
        <f t="shared" si="30"/>
        <v>623227.06849315064</v>
      </c>
      <c r="AG56" s="29">
        <f t="shared" si="30"/>
        <v>659732.05479452061</v>
      </c>
      <c r="AH56" s="29">
        <f t="shared" si="30"/>
        <v>689696.87671232875</v>
      </c>
      <c r="AI56" s="29">
        <f t="shared" si="30"/>
        <v>706637.58904109593</v>
      </c>
      <c r="AJ56" s="29">
        <f t="shared" si="30"/>
        <v>713702.46575342468</v>
      </c>
      <c r="AK56" s="29">
        <f t="shared" si="30"/>
        <v>0</v>
      </c>
      <c r="AL56" s="29">
        <f t="shared" si="30"/>
        <v>0</v>
      </c>
      <c r="AM56" s="16"/>
    </row>
    <row r="57" spans="2:39">
      <c r="C57" s="1"/>
      <c r="D57" s="1"/>
      <c r="E57" s="100"/>
      <c r="G57" s="16"/>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16"/>
    </row>
    <row r="58" spans="2:39">
      <c r="C58" s="1" t="s">
        <v>386</v>
      </c>
      <c r="D58" s="1"/>
      <c r="E58" s="100" t="s">
        <v>384</v>
      </c>
      <c r="G58" s="16"/>
      <c r="H58" s="29">
        <f>(H56-G56)*H$5</f>
        <v>0</v>
      </c>
      <c r="I58" s="29">
        <f t="shared" ref="I58:AL58" si="31">(I56-H56)*I$5</f>
        <v>0</v>
      </c>
      <c r="J58" s="29">
        <f t="shared" si="31"/>
        <v>0</v>
      </c>
      <c r="K58" s="29">
        <f t="shared" si="31"/>
        <v>0</v>
      </c>
      <c r="L58" s="29">
        <f t="shared" si="31"/>
        <v>0</v>
      </c>
      <c r="M58" s="29">
        <f t="shared" si="31"/>
        <v>580.93150684931504</v>
      </c>
      <c r="N58" s="29">
        <f t="shared" si="31"/>
        <v>580.93150684931504</v>
      </c>
      <c r="O58" s="29">
        <f t="shared" si="31"/>
        <v>1218.0821917808219</v>
      </c>
      <c r="P58" s="29">
        <f t="shared" si="31"/>
        <v>2979.6164383561645</v>
      </c>
      <c r="Q58" s="29">
        <f t="shared" si="31"/>
        <v>4497.5342465753429</v>
      </c>
      <c r="R58" s="29">
        <f t="shared" si="31"/>
        <v>5996.712328767122</v>
      </c>
      <c r="S58" s="29">
        <f t="shared" si="31"/>
        <v>9819.6164383561663</v>
      </c>
      <c r="T58" s="29">
        <f t="shared" si="31"/>
        <v>16397.260273972599</v>
      </c>
      <c r="U58" s="29">
        <f t="shared" si="31"/>
        <v>22956.164383561649</v>
      </c>
      <c r="V58" s="29">
        <f t="shared" si="31"/>
        <v>29590.027397260274</v>
      </c>
      <c r="W58" s="29">
        <f t="shared" si="31"/>
        <v>35605.479452054788</v>
      </c>
      <c r="X58" s="29">
        <f t="shared" si="31"/>
        <v>42295.561643835623</v>
      </c>
      <c r="Y58" s="29">
        <f t="shared" si="31"/>
        <v>54926.136986301368</v>
      </c>
      <c r="Z58" s="29">
        <f t="shared" si="31"/>
        <v>63246.575342465774</v>
      </c>
      <c r="AA58" s="29">
        <f t="shared" si="31"/>
        <v>61803.61643835617</v>
      </c>
      <c r="AB58" s="29">
        <f t="shared" si="31"/>
        <v>60416.876712328754</v>
      </c>
      <c r="AC58" s="29">
        <f t="shared" si="31"/>
        <v>62272.109589041094</v>
      </c>
      <c r="AD58" s="29">
        <f t="shared" si="31"/>
        <v>55713.205479452037</v>
      </c>
      <c r="AE58" s="29">
        <f t="shared" si="31"/>
        <v>49397.917808219208</v>
      </c>
      <c r="AF58" s="29">
        <f t="shared" si="31"/>
        <v>42932.712328767055</v>
      </c>
      <c r="AG58" s="29">
        <f t="shared" si="31"/>
        <v>36504.986301369965</v>
      </c>
      <c r="AH58" s="29">
        <f t="shared" si="31"/>
        <v>29964.821917808149</v>
      </c>
      <c r="AI58" s="29">
        <f t="shared" si="31"/>
        <v>16940.712328767171</v>
      </c>
      <c r="AJ58" s="29">
        <f t="shared" si="31"/>
        <v>7064.8767123287544</v>
      </c>
      <c r="AK58" s="29">
        <f t="shared" si="31"/>
        <v>0</v>
      </c>
      <c r="AL58" s="29">
        <f t="shared" si="31"/>
        <v>0</v>
      </c>
      <c r="AM58" s="16"/>
    </row>
    <row r="59" spans="2:39">
      <c r="E59" s="21"/>
      <c r="G59" s="16"/>
      <c r="AM59" s="16"/>
    </row>
    <row r="60" spans="2:39">
      <c r="C60" s="1" t="s">
        <v>385</v>
      </c>
      <c r="E60" s="100" t="s">
        <v>307</v>
      </c>
      <c r="G60" s="16"/>
      <c r="H60" s="29">
        <f>H58*$D$51</f>
        <v>0</v>
      </c>
      <c r="I60" s="29">
        <f t="shared" ref="I60:O60" si="32">I58*$D$51</f>
        <v>0</v>
      </c>
      <c r="J60" s="29">
        <f t="shared" si="32"/>
        <v>0</v>
      </c>
      <c r="K60" s="29">
        <f t="shared" si="32"/>
        <v>0</v>
      </c>
      <c r="L60" s="29">
        <f t="shared" si="32"/>
        <v>0</v>
      </c>
      <c r="M60" s="29">
        <f t="shared" si="32"/>
        <v>2033260.2739726026</v>
      </c>
      <c r="N60" s="29">
        <f t="shared" si="32"/>
        <v>2033260.2739726026</v>
      </c>
      <c r="O60" s="29">
        <f t="shared" si="32"/>
        <v>4263287.6712328764</v>
      </c>
      <c r="P60" s="29">
        <f t="shared" ref="P60:AL60" si="33">P58*$D$51</f>
        <v>10428657.534246575</v>
      </c>
      <c r="Q60" s="29">
        <f t="shared" si="33"/>
        <v>15741369.8630137</v>
      </c>
      <c r="R60" s="29">
        <f t="shared" si="33"/>
        <v>20988493.150684927</v>
      </c>
      <c r="S60" s="29">
        <f t="shared" si="33"/>
        <v>34368657.534246579</v>
      </c>
      <c r="T60" s="29">
        <f t="shared" si="33"/>
        <v>57390410.958904095</v>
      </c>
      <c r="U60" s="29">
        <f t="shared" si="33"/>
        <v>80346575.342465773</v>
      </c>
      <c r="V60" s="29">
        <f t="shared" si="33"/>
        <v>103565095.89041096</v>
      </c>
      <c r="W60" s="29">
        <f t="shared" si="33"/>
        <v>124619178.08219175</v>
      </c>
      <c r="X60" s="29">
        <f t="shared" si="33"/>
        <v>148034465.75342467</v>
      </c>
      <c r="Y60" s="29">
        <f t="shared" si="33"/>
        <v>192241479.4520548</v>
      </c>
      <c r="Z60" s="29">
        <f t="shared" si="33"/>
        <v>221363013.69863021</v>
      </c>
      <c r="AA60" s="29">
        <f t="shared" si="33"/>
        <v>216312657.53424659</v>
      </c>
      <c r="AB60" s="29">
        <f t="shared" si="33"/>
        <v>211459068.49315065</v>
      </c>
      <c r="AC60" s="29">
        <f t="shared" si="33"/>
        <v>217952383.56164384</v>
      </c>
      <c r="AD60" s="29">
        <f t="shared" si="33"/>
        <v>194996219.17808214</v>
      </c>
      <c r="AE60" s="29">
        <f t="shared" si="33"/>
        <v>172892712.32876724</v>
      </c>
      <c r="AF60" s="29">
        <f t="shared" si="33"/>
        <v>150264493.15068468</v>
      </c>
      <c r="AG60" s="29">
        <f t="shared" si="33"/>
        <v>127767452.05479488</v>
      </c>
      <c r="AH60" s="29">
        <f t="shared" si="33"/>
        <v>104876876.71232852</v>
      </c>
      <c r="AI60" s="29">
        <f t="shared" si="33"/>
        <v>59292493.150685102</v>
      </c>
      <c r="AJ60" s="29">
        <f t="shared" si="33"/>
        <v>24727068.49315064</v>
      </c>
      <c r="AK60" s="29">
        <f t="shared" si="33"/>
        <v>0</v>
      </c>
      <c r="AL60" s="29">
        <f t="shared" si="33"/>
        <v>0</v>
      </c>
      <c r="AM60" s="16"/>
    </row>
    <row r="61" spans="2:39">
      <c r="C61" s="1"/>
      <c r="E61" s="100"/>
      <c r="G61" s="16"/>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16"/>
    </row>
    <row r="62" spans="2:39">
      <c r="B62" s="1" t="s">
        <v>373</v>
      </c>
      <c r="C62" s="1" t="s">
        <v>468</v>
      </c>
      <c r="E62" s="100" t="s">
        <v>307</v>
      </c>
      <c r="G62" s="16"/>
      <c r="H62" s="29" cm="1">
        <f t="array" ref="H62">IF(I$5=0,0,INDEX($H$60:$AL$60,1,H$8+$D$54)*H$5)</f>
        <v>0</v>
      </c>
      <c r="I62" s="29" cm="1">
        <f t="array" ref="I62">IF(J$5=0,0,INDEX($H$60:$AL$60,1,I$8+$D$54)*I$5)</f>
        <v>0</v>
      </c>
      <c r="J62" s="29" cm="1">
        <f t="array" ref="J62">IF(K$5=0,0,INDEX($H$60:$AL$60,1,J$8+$D$54)*J$5)</f>
        <v>0</v>
      </c>
      <c r="K62" s="29" cm="1">
        <f t="array" ref="K62">IF(L$5=0,0,INDEX($H$60:$AL$60,1,K$8+$D$54)*K$5)</f>
        <v>2033260.2739726026</v>
      </c>
      <c r="L62" s="29" cm="1">
        <f t="array" ref="L62">IF(M$5=0,0,INDEX($H$60:$AL$60,1,L$8+$D$54)*L$5)</f>
        <v>2033260.2739726026</v>
      </c>
      <c r="M62" s="29" cm="1">
        <f t="array" ref="M62">IF(N$5=0,0,INDEX($H$60:$AL$60,1,M$8+$D$54)*M$5)</f>
        <v>4263287.6712328764</v>
      </c>
      <c r="N62" s="29" cm="1">
        <f t="array" ref="N62">IF(O$5=0,0,INDEX($H$60:$AL$60,1,N$8+$D$54)*N$5)</f>
        <v>10428657.534246575</v>
      </c>
      <c r="O62" s="29" cm="1">
        <f t="array" ref="O62">IF(P$5=0,0,INDEX($H$60:$AL$60,1,O$8+$D$54)*O$5)</f>
        <v>15741369.8630137</v>
      </c>
      <c r="P62" s="29" cm="1">
        <f t="array" ref="P62">IF(Q$5=0,0,INDEX($H$60:$AL$60,1,P$8+$D$54)*P$5)</f>
        <v>20988493.150684927</v>
      </c>
      <c r="Q62" s="29" cm="1">
        <f t="array" ref="Q62">IF(R$5=0,0,INDEX($H$60:$AL$60,1,Q$8+$D$54)*Q$5)</f>
        <v>34368657.534246579</v>
      </c>
      <c r="R62" s="29" cm="1">
        <f t="array" ref="R62">IF(S$5=0,0,INDEX($H$60:$AL$60,1,R$8+$D$54)*R$5)</f>
        <v>57390410.958904095</v>
      </c>
      <c r="S62" s="29" cm="1">
        <f t="array" ref="S62">IF(T$5=0,0,INDEX($H$60:$AL$60,1,S$8+$D$54)*S$5)</f>
        <v>80346575.342465773</v>
      </c>
      <c r="T62" s="29" cm="1">
        <f t="array" ref="T62">IF(U$5=0,0,INDEX($H$60:$AL$60,1,T$8+$D$54)*T$5)</f>
        <v>103565095.89041096</v>
      </c>
      <c r="U62" s="29" cm="1">
        <f t="array" ref="U62">IF(V$5=0,0,INDEX($H$60:$AL$60,1,U$8+$D$54)*U$5)</f>
        <v>124619178.08219175</v>
      </c>
      <c r="V62" s="29" cm="1">
        <f t="array" ref="V62">IF(W$5=0,0,INDEX($H$60:$AL$60,1,V$8+$D$54)*V$5)</f>
        <v>148034465.75342467</v>
      </c>
      <c r="W62" s="29" cm="1">
        <f t="array" ref="W62">IF(X$5=0,0,INDEX($H$60:$AL$60,1,W$8+$D$54)*W$5)</f>
        <v>192241479.4520548</v>
      </c>
      <c r="X62" s="29" cm="1">
        <f t="array" ref="X62">IF(Y$5=0,0,INDEX($H$60:$AL$60,1,X$8+$D$54)*X$5)</f>
        <v>221363013.69863021</v>
      </c>
      <c r="Y62" s="29" cm="1">
        <f t="array" ref="Y62">IF(Z$5=0,0,INDEX($H$60:$AL$60,1,Y$8+$D$54)*Y$5)</f>
        <v>216312657.53424659</v>
      </c>
      <c r="Z62" s="29" cm="1">
        <f t="array" ref="Z62">IF(AA$5=0,0,INDEX($H$60:$AL$60,1,Z$8+$D$54)*Z$5)</f>
        <v>211459068.49315065</v>
      </c>
      <c r="AA62" s="29" cm="1">
        <f t="array" ref="AA62">IF(AB$5=0,0,INDEX($H$60:$AL$60,1,AA$8+$D$54)*AA$5)</f>
        <v>217952383.56164384</v>
      </c>
      <c r="AB62" s="29" cm="1">
        <f t="array" ref="AB62">IF(AC$5=0,0,INDEX($H$60:$AL$60,1,AB$8+$D$54)*AB$5)</f>
        <v>194996219.17808214</v>
      </c>
      <c r="AC62" s="29" cm="1">
        <f t="array" ref="AC62">IF(AD$5=0,0,INDEX($H$60:$AL$60,1,AC$8+$D$54)*AC$5)</f>
        <v>172892712.32876724</v>
      </c>
      <c r="AD62" s="29" cm="1">
        <f t="array" ref="AD62">IF(AE$5=0,0,INDEX($H$60:$AL$60,1,AD$8+$D$54)*AD$5)</f>
        <v>150264493.15068468</v>
      </c>
      <c r="AE62" s="29" cm="1">
        <f t="array" ref="AE62">IF(AF$5=0,0,INDEX($H$60:$AL$60,1,AE$8+$D$54)*AE$5)</f>
        <v>127767452.05479488</v>
      </c>
      <c r="AF62" s="29" cm="1">
        <f t="array" ref="AF62">IF(AG$5=0,0,INDEX($H$60:$AL$60,1,AF$8+$D$54)*AF$5)</f>
        <v>104876876.71232852</v>
      </c>
      <c r="AG62" s="29" cm="1">
        <f t="array" ref="AG62">IF(AH$5=0,0,INDEX($H$60:$AL$60,1,AG$8+$D$54)*AG$5)</f>
        <v>59292493.150685102</v>
      </c>
      <c r="AH62" s="29" cm="1">
        <f t="array" ref="AH62">IF(AI$5=0,0,INDEX($H$60:$AL$60,1,AH$8+$D$54)*AH$5)</f>
        <v>24727068.49315064</v>
      </c>
      <c r="AI62" s="29" cm="1">
        <f t="array" ref="AI62">IF(AJ$5=0,0,INDEX($H$60:$AL$60,1,AI$8+$D$54)*AI$5)</f>
        <v>0</v>
      </c>
      <c r="AJ62" s="29" cm="1">
        <f t="array" ref="AJ62">IF(AK$5=0,0,INDEX($H$60:$AL$60,1,AJ$8+$D$54)*AJ$5)</f>
        <v>0</v>
      </c>
      <c r="AK62" s="29" cm="1">
        <f t="array" ref="AK62">IF(AL$5=0,0,INDEX($H$60:$AL$60,1,AK$8+$D$54)*AK$5)</f>
        <v>0</v>
      </c>
      <c r="AL62" s="29" cm="1">
        <f t="array" ref="AL62">IF(AM$5=0,0,INDEX($H$60:$AL$60,1,AL$8+$D$54)*AL$5)</f>
        <v>0</v>
      </c>
      <c r="AM62" s="16"/>
    </row>
    <row r="63" spans="2:39">
      <c r="C63" s="1" t="s">
        <v>468</v>
      </c>
      <c r="E63" s="100" t="s">
        <v>372</v>
      </c>
      <c r="F63" s="29">
        <f>SUM(H63:AL63)</f>
        <v>516194639.7601192</v>
      </c>
      <c r="G63" s="16"/>
      <c r="H63" s="29">
        <f>H62*H$6</f>
        <v>0</v>
      </c>
      <c r="I63" s="29">
        <f t="shared" ref="I63:O63" si="34">I62*I$6</f>
        <v>0</v>
      </c>
      <c r="J63" s="29">
        <f t="shared" si="34"/>
        <v>0</v>
      </c>
      <c r="K63" s="29">
        <f t="shared" si="34"/>
        <v>1527618.5379208128</v>
      </c>
      <c r="L63" s="29">
        <f t="shared" si="34"/>
        <v>1388744.1253825573</v>
      </c>
      <c r="M63" s="29">
        <f t="shared" si="34"/>
        <v>2647166.2214037012</v>
      </c>
      <c r="N63" s="29">
        <f t="shared" si="34"/>
        <v>5886705.3035410978</v>
      </c>
      <c r="O63" s="29">
        <f t="shared" si="34"/>
        <v>8077811.7372776633</v>
      </c>
      <c r="P63" s="29">
        <f t="shared" ref="P63" si="35">P62*P$6</f>
        <v>9791286.9542759527</v>
      </c>
      <c r="Q63" s="29">
        <f t="shared" ref="Q63" si="36">Q62*Q$6</f>
        <v>14575665.806933526</v>
      </c>
      <c r="R63" s="29">
        <f t="shared" ref="R63" si="37">R62*R$6</f>
        <v>22126487.822808515</v>
      </c>
      <c r="S63" s="29">
        <f t="shared" ref="S63" si="38">S62*S$6</f>
        <v>28160984.501756303</v>
      </c>
      <c r="T63" s="29">
        <f t="shared" ref="T63" si="39">T62*T$6</f>
        <v>32999031.189813133</v>
      </c>
      <c r="U63" s="29">
        <f t="shared" ref="U63:V63" si="40">U62*U$6</f>
        <v>36097736.922473915</v>
      </c>
      <c r="V63" s="29">
        <f t="shared" si="40"/>
        <v>38982101.547379725</v>
      </c>
      <c r="W63" s="29">
        <f t="shared" ref="W63" si="41">W62*W$6</f>
        <v>46021081.73978731</v>
      </c>
      <c r="X63" s="29">
        <f t="shared" ref="X63" si="42">X62*X$6</f>
        <v>48175041.367135704</v>
      </c>
      <c r="Y63" s="29">
        <f t="shared" ref="Y63" si="43">Y62*Y$6</f>
        <v>42796306.108771317</v>
      </c>
      <c r="Z63" s="29">
        <f t="shared" ref="Z63" si="44">Z62*Z$6</f>
        <v>38032772.174507603</v>
      </c>
      <c r="AA63" s="29">
        <f t="shared" ref="AA63" si="45">AA62*AA$6</f>
        <v>35636956.332023673</v>
      </c>
      <c r="AB63" s="29">
        <f t="shared" ref="AB63:AC63" si="46">AB62*AB$6</f>
        <v>28984945.469621196</v>
      </c>
      <c r="AC63" s="29">
        <f t="shared" si="46"/>
        <v>23363090.926802292</v>
      </c>
      <c r="AD63" s="29">
        <f t="shared" ref="AD63" si="47">AD62*AD$6</f>
        <v>18459387.954650268</v>
      </c>
      <c r="AE63" s="29">
        <f t="shared" ref="AE63" si="48">AE62*AE$6</f>
        <v>14268833.671544336</v>
      </c>
      <c r="AF63" s="29">
        <f t="shared" ref="AF63" si="49">AF62*AF$6</f>
        <v>10647687.624042971</v>
      </c>
      <c r="AG63" s="29">
        <f t="shared" ref="AG63" si="50">AG62*AG$6</f>
        <v>5472459.8397492152</v>
      </c>
      <c r="AH63" s="29">
        <f t="shared" ref="AH63" si="51">AH62*AH$6</f>
        <v>2074735.8805163358</v>
      </c>
      <c r="AI63" s="29">
        <f t="shared" ref="AI63:AJ63" si="52">AI62*AI$6</f>
        <v>0</v>
      </c>
      <c r="AJ63" s="29">
        <f t="shared" si="52"/>
        <v>0</v>
      </c>
      <c r="AK63" s="29">
        <f t="shared" ref="AK63" si="53">AK62*AK$6</f>
        <v>0</v>
      </c>
      <c r="AL63" s="29">
        <f t="shared" ref="AL63" si="54">AL62*AL$6</f>
        <v>0</v>
      </c>
      <c r="AM63" s="16"/>
    </row>
    <row r="64" spans="2:39">
      <c r="C64" s="1"/>
      <c r="E64" s="100"/>
      <c r="F64" s="29"/>
      <c r="G64" s="16"/>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16"/>
    </row>
    <row r="65" spans="2:39">
      <c r="C65" s="1" t="s">
        <v>470</v>
      </c>
      <c r="E65" s="100" t="s">
        <v>307</v>
      </c>
      <c r="G65" s="16"/>
      <c r="H65" s="29" cm="1">
        <f t="array" ref="H65">IF(H$4&gt;=$H$4+$D$53,INDEX($H$62:$AL$62,1,H$8-$D$53),0)*H$5</f>
        <v>0</v>
      </c>
      <c r="I65" s="29" cm="1">
        <f t="array" ref="I65">IF(I$4&gt;=$H$4+$D$53,INDEX($H$62:$AL$62,1,I$8-$D$53),0)*I$5</f>
        <v>0</v>
      </c>
      <c r="J65" s="29" cm="1">
        <f t="array" ref="J65">IF(J$4&gt;=$H$4+$D$53,INDEX($H$62:$AL$62,1,J$8-$D$53),0)*J$5</f>
        <v>0</v>
      </c>
      <c r="K65" s="29" cm="1">
        <f t="array" ref="K65">IF(K$4&gt;=$H$4+$D$53,INDEX($H$62:$AL$62,1,K$8-$D$53),0)*K$5</f>
        <v>0</v>
      </c>
      <c r="L65" s="29" cm="1">
        <f t="array" ref="L65">IF(L$4&gt;=$H$4+$D$53,INDEX($H$62:$AL$62,1,L$8-$D$53),0)*L$5</f>
        <v>0</v>
      </c>
      <c r="M65" s="29" cm="1">
        <f t="array" ref="M65">IF(M$4&gt;=$H$4+$D$53,INDEX($H$62:$AL$62,1,M$8-$D$53),0)*M$5</f>
        <v>0</v>
      </c>
      <c r="N65" s="29" cm="1">
        <f t="array" ref="N65">IF(N$4&gt;=$H$4+$D$53,INDEX($H$62:$AL$62,1,N$8-$D$53),0)*N$5</f>
        <v>0</v>
      </c>
      <c r="O65" s="29" cm="1">
        <f t="array" ref="O65">IF(O$4&gt;=$H$4+$D$53,INDEX($H$62:$AL$62,1,O$8-$D$53),0)*O$5</f>
        <v>0</v>
      </c>
      <c r="P65" s="29" cm="1">
        <f t="array" ref="P65">IF(P$4&gt;=$H$4+$D$53,INDEX($H$62:$AL$62,1,P$8-$D$53),0)*P$5</f>
        <v>0</v>
      </c>
      <c r="Q65" s="29" cm="1">
        <f t="array" ref="Q65">IF(Q$4&gt;=$H$4+$D$53,INDEX($H$62:$AL$62,1,Q$8-$D$53),0)*Q$5</f>
        <v>0</v>
      </c>
      <c r="R65" s="29" cm="1">
        <f t="array" ref="R65">IF(R$4&gt;=$H$4+$D$53,INDEX($H$62:$AL$62,1,R$8-$D$53),0)*R$5</f>
        <v>0</v>
      </c>
      <c r="S65" s="29" cm="1">
        <f t="array" ref="S65">IF(S$4&gt;=$H$4+$D$53,INDEX($H$62:$AL$62,1,S$8-$D$53),0)*S$5</f>
        <v>0</v>
      </c>
      <c r="T65" s="29" cm="1">
        <f t="array" ref="T65">IF(T$4&gt;=$H$4+$D$53,INDEX($H$62:$AL$62,1,T$8-$D$53),0)*T$5</f>
        <v>0</v>
      </c>
      <c r="U65" s="29" cm="1">
        <f t="array" ref="U65">IF(U$4&gt;=$H$4+$D$53,INDEX($H$62:$AL$62,1,U$8-$D$53),0)*U$5</f>
        <v>0</v>
      </c>
      <c r="V65" s="29" cm="1">
        <f t="array" ref="V65">IF(V$4&gt;=$H$4+$D$53,INDEX($H$62:$AL$62,1,V$8-$D$53),0)*V$5</f>
        <v>0</v>
      </c>
      <c r="W65" s="29" cm="1">
        <f t="array" ref="W65">IF(W$4&gt;=$H$4+$D$53,INDEX($H$62:$AL$62,1,W$8-$D$53),0)*W$5</f>
        <v>0</v>
      </c>
      <c r="X65" s="29" cm="1">
        <f t="array" ref="X65">IF(X$4&gt;=$H$4+$D$53,INDEX($H$62:$AL$62,1,X$8-$D$53),0)*X$5</f>
        <v>0</v>
      </c>
      <c r="Y65" s="29" cm="1">
        <f t="array" ref="Y65">IF(Y$4&gt;=$H$4+$D$53,INDEX($H$62:$AL$62,1,Y$8-$D$53),0)*Y$5</f>
        <v>0</v>
      </c>
      <c r="Z65" s="29" cm="1">
        <f t="array" ref="Z65">IF(Z$4&gt;=$H$4+$D$53,INDEX($H$62:$AL$62,1,Z$8-$D$53),0)*Z$5</f>
        <v>0</v>
      </c>
      <c r="AA65" s="29" cm="1">
        <f t="array" ref="AA65">IF(AA$4&gt;=$H$4+$D$53,INDEX($H$62:$AL$62,1,AA$8-$D$53),0)*AA$5</f>
        <v>0</v>
      </c>
      <c r="AB65" s="29" cm="1">
        <f t="array" ref="AB65">IF(AB$4&gt;=$H$4+$D$53,INDEX($H$62:$AL$62,1,AB$8-$D$53),0)*AB$5</f>
        <v>0</v>
      </c>
      <c r="AC65" s="29" cm="1">
        <f t="array" ref="AC65">IF(AC$4&gt;=$H$4+$D$53,INDEX($H$62:$AL$62,1,AC$8-$D$53),0)*AC$5</f>
        <v>0</v>
      </c>
      <c r="AD65" s="29" cm="1">
        <f t="array" ref="AD65">IF(AD$4&gt;=$H$4+$D$53,INDEX($H$62:$AL$62,1,AD$8-$D$53),0)*AD$5</f>
        <v>0</v>
      </c>
      <c r="AE65" s="29" cm="1">
        <f t="array" ref="AE65">IF(AE$4&gt;=$H$4+$D$53,INDEX($H$62:$AL$62,1,AE$8-$D$53),0)*AE$5</f>
        <v>2033260.2739726026</v>
      </c>
      <c r="AF65" s="29" cm="1">
        <f t="array" ref="AF65">IF(AF$4&gt;=$H$4+$D$53,INDEX($H$62:$AL$62,1,AF$8-$D$53),0)*AF$5</f>
        <v>2033260.2739726026</v>
      </c>
      <c r="AG65" s="29" cm="1">
        <f t="array" ref="AG65">IF(AG$4&gt;=$H$4+$D$53,INDEX($H$62:$AL$62,1,AG$8-$D$53),0)*AG$5</f>
        <v>4263287.6712328764</v>
      </c>
      <c r="AH65" s="29" cm="1">
        <f t="array" ref="AH65">IF(AH$4&gt;=$H$4+$D$53,INDEX($H$62:$AL$62,1,AH$8-$D$53),0)*AH$5</f>
        <v>10428657.534246575</v>
      </c>
      <c r="AI65" s="29" cm="1">
        <f t="array" ref="AI65">IF(AI$4&gt;=$H$4+$D$53,INDEX($H$62:$AL$62,1,AI$8-$D$53),0)*AI$5</f>
        <v>15741369.8630137</v>
      </c>
      <c r="AJ65" s="29" cm="1">
        <f t="array" ref="AJ65">IF(AJ$4&gt;=$H$4+$D$53,INDEX($H$62:$AL$62,1,AJ$8-$D$53),0)*AJ$5</f>
        <v>20988493.150684927</v>
      </c>
      <c r="AK65" s="29" cm="1">
        <f t="array" ref="AK65">IF(AK$4&gt;=$H$4+$D$53,INDEX($H$62:$AL$62,1,AK$8-$D$53),0)*AK$5</f>
        <v>0</v>
      </c>
      <c r="AL65" s="29" cm="1">
        <f t="array" ref="AL65">IF(AL$4&gt;=$H$4+$D$53,INDEX($H$62:$AL$62,1,AL$8-$D$53),0)*AL$5</f>
        <v>0</v>
      </c>
      <c r="AM65" s="16"/>
    </row>
    <row r="66" spans="2:39">
      <c r="C66" s="1" t="s">
        <v>470</v>
      </c>
      <c r="E66" s="100" t="s">
        <v>372</v>
      </c>
      <c r="F66" s="29">
        <f>SUM(H66:AL66)</f>
        <v>4358132.0105012963</v>
      </c>
      <c r="G66" s="16"/>
      <c r="H66" s="29">
        <f>H65*H$6</f>
        <v>0</v>
      </c>
      <c r="I66" s="29">
        <f t="shared" ref="I66:AL66" si="55">I65*I$6</f>
        <v>0</v>
      </c>
      <c r="J66" s="29">
        <f t="shared" si="55"/>
        <v>0</v>
      </c>
      <c r="K66" s="29">
        <f t="shared" si="55"/>
        <v>0</v>
      </c>
      <c r="L66" s="29">
        <f t="shared" si="55"/>
        <v>0</v>
      </c>
      <c r="M66" s="29">
        <f t="shared" si="55"/>
        <v>0</v>
      </c>
      <c r="N66" s="29">
        <f t="shared" si="55"/>
        <v>0</v>
      </c>
      <c r="O66" s="29">
        <f t="shared" si="55"/>
        <v>0</v>
      </c>
      <c r="P66" s="29">
        <f t="shared" si="55"/>
        <v>0</v>
      </c>
      <c r="Q66" s="29">
        <f t="shared" si="55"/>
        <v>0</v>
      </c>
      <c r="R66" s="29">
        <f t="shared" si="55"/>
        <v>0</v>
      </c>
      <c r="S66" s="29">
        <f t="shared" si="55"/>
        <v>0</v>
      </c>
      <c r="T66" s="29">
        <f t="shared" si="55"/>
        <v>0</v>
      </c>
      <c r="U66" s="29">
        <f t="shared" si="55"/>
        <v>0</v>
      </c>
      <c r="V66" s="29">
        <f t="shared" si="55"/>
        <v>0</v>
      </c>
      <c r="W66" s="29">
        <f t="shared" si="55"/>
        <v>0</v>
      </c>
      <c r="X66" s="29">
        <f t="shared" si="55"/>
        <v>0</v>
      </c>
      <c r="Y66" s="29">
        <f t="shared" si="55"/>
        <v>0</v>
      </c>
      <c r="Z66" s="29">
        <f t="shared" si="55"/>
        <v>0</v>
      </c>
      <c r="AA66" s="29">
        <f t="shared" si="55"/>
        <v>0</v>
      </c>
      <c r="AB66" s="29">
        <f t="shared" si="55"/>
        <v>0</v>
      </c>
      <c r="AC66" s="29">
        <f t="shared" si="55"/>
        <v>0</v>
      </c>
      <c r="AD66" s="29">
        <f t="shared" si="55"/>
        <v>0</v>
      </c>
      <c r="AE66" s="29">
        <f t="shared" si="55"/>
        <v>227070.76171348724</v>
      </c>
      <c r="AF66" s="29">
        <f t="shared" si="55"/>
        <v>206427.96519407936</v>
      </c>
      <c r="AG66" s="29">
        <f t="shared" si="55"/>
        <v>393484.39113240916</v>
      </c>
      <c r="AH66" s="29">
        <f t="shared" si="55"/>
        <v>875021.2334273156</v>
      </c>
      <c r="AI66" s="29">
        <f t="shared" si="55"/>
        <v>1200715.2431249614</v>
      </c>
      <c r="AJ66" s="29">
        <f t="shared" si="55"/>
        <v>1455412.4159090435</v>
      </c>
      <c r="AK66" s="29">
        <f t="shared" si="55"/>
        <v>0</v>
      </c>
      <c r="AL66" s="29">
        <f t="shared" si="55"/>
        <v>0</v>
      </c>
      <c r="AM66" s="16"/>
    </row>
    <row r="67" spans="2:39">
      <c r="C67" s="1"/>
      <c r="E67" s="100"/>
      <c r="F67" s="29"/>
      <c r="G67" s="16"/>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16"/>
    </row>
    <row r="68" spans="2:39">
      <c r="C68" s="6" t="s">
        <v>469</v>
      </c>
      <c r="E68" s="100" t="s">
        <v>307</v>
      </c>
      <c r="G68" s="16"/>
      <c r="H68" s="29">
        <f>H62+H65</f>
        <v>0</v>
      </c>
      <c r="I68" s="29">
        <f t="shared" ref="I68:AL68" si="56">I62+I65</f>
        <v>0</v>
      </c>
      <c r="J68" s="29">
        <f t="shared" si="56"/>
        <v>0</v>
      </c>
      <c r="K68" s="29">
        <f t="shared" si="56"/>
        <v>2033260.2739726026</v>
      </c>
      <c r="L68" s="29">
        <f t="shared" si="56"/>
        <v>2033260.2739726026</v>
      </c>
      <c r="M68" s="29">
        <f t="shared" si="56"/>
        <v>4263287.6712328764</v>
      </c>
      <c r="N68" s="29">
        <f t="shared" si="56"/>
        <v>10428657.534246575</v>
      </c>
      <c r="O68" s="29">
        <f t="shared" si="56"/>
        <v>15741369.8630137</v>
      </c>
      <c r="P68" s="29">
        <f t="shared" si="56"/>
        <v>20988493.150684927</v>
      </c>
      <c r="Q68" s="29">
        <f t="shared" si="56"/>
        <v>34368657.534246579</v>
      </c>
      <c r="R68" s="29">
        <f t="shared" si="56"/>
        <v>57390410.958904095</v>
      </c>
      <c r="S68" s="29">
        <f t="shared" si="56"/>
        <v>80346575.342465773</v>
      </c>
      <c r="T68" s="29">
        <f t="shared" si="56"/>
        <v>103565095.89041096</v>
      </c>
      <c r="U68" s="29">
        <f t="shared" si="56"/>
        <v>124619178.08219175</v>
      </c>
      <c r="V68" s="29">
        <f t="shared" si="56"/>
        <v>148034465.75342467</v>
      </c>
      <c r="W68" s="29">
        <f t="shared" si="56"/>
        <v>192241479.4520548</v>
      </c>
      <c r="X68" s="29">
        <f t="shared" si="56"/>
        <v>221363013.69863021</v>
      </c>
      <c r="Y68" s="29">
        <f t="shared" si="56"/>
        <v>216312657.53424659</v>
      </c>
      <c r="Z68" s="29">
        <f t="shared" si="56"/>
        <v>211459068.49315065</v>
      </c>
      <c r="AA68" s="29">
        <f t="shared" si="56"/>
        <v>217952383.56164384</v>
      </c>
      <c r="AB68" s="29">
        <f t="shared" si="56"/>
        <v>194996219.17808214</v>
      </c>
      <c r="AC68" s="29">
        <f t="shared" si="56"/>
        <v>172892712.32876724</v>
      </c>
      <c r="AD68" s="29">
        <f t="shared" si="56"/>
        <v>150264493.15068468</v>
      </c>
      <c r="AE68" s="29">
        <f t="shared" si="56"/>
        <v>129800712.32876748</v>
      </c>
      <c r="AF68" s="29">
        <f t="shared" si="56"/>
        <v>106910136.98630112</v>
      </c>
      <c r="AG68" s="29">
        <f t="shared" si="56"/>
        <v>63555780.821917981</v>
      </c>
      <c r="AH68" s="29">
        <f t="shared" si="56"/>
        <v>35155726.027397215</v>
      </c>
      <c r="AI68" s="29">
        <f t="shared" si="56"/>
        <v>15741369.8630137</v>
      </c>
      <c r="AJ68" s="29">
        <f t="shared" si="56"/>
        <v>20988493.150684927</v>
      </c>
      <c r="AK68" s="29">
        <f t="shared" si="56"/>
        <v>0</v>
      </c>
      <c r="AL68" s="29">
        <f t="shared" si="56"/>
        <v>0</v>
      </c>
      <c r="AM68" s="16"/>
    </row>
    <row r="69" spans="2:39">
      <c r="C69" s="6" t="s">
        <v>469</v>
      </c>
      <c r="E69" s="100" t="s">
        <v>372</v>
      </c>
      <c r="F69" s="29">
        <f>SUM(H69:AL69)</f>
        <v>520552771.77062047</v>
      </c>
      <c r="G69" s="16"/>
      <c r="H69" s="29">
        <f>H63+H66</f>
        <v>0</v>
      </c>
      <c r="I69" s="29">
        <f t="shared" ref="I69:AL69" si="57">I63+I66</f>
        <v>0</v>
      </c>
      <c r="J69" s="29">
        <f t="shared" si="57"/>
        <v>0</v>
      </c>
      <c r="K69" s="29">
        <f t="shared" si="57"/>
        <v>1527618.5379208128</v>
      </c>
      <c r="L69" s="29">
        <f t="shared" si="57"/>
        <v>1388744.1253825573</v>
      </c>
      <c r="M69" s="29">
        <f t="shared" si="57"/>
        <v>2647166.2214037012</v>
      </c>
      <c r="N69" s="29">
        <f t="shared" si="57"/>
        <v>5886705.3035410978</v>
      </c>
      <c r="O69" s="29">
        <f t="shared" si="57"/>
        <v>8077811.7372776633</v>
      </c>
      <c r="P69" s="29">
        <f t="shared" si="57"/>
        <v>9791286.9542759527</v>
      </c>
      <c r="Q69" s="29">
        <f t="shared" si="57"/>
        <v>14575665.806933526</v>
      </c>
      <c r="R69" s="29">
        <f t="shared" si="57"/>
        <v>22126487.822808515</v>
      </c>
      <c r="S69" s="29">
        <f t="shared" si="57"/>
        <v>28160984.501756303</v>
      </c>
      <c r="T69" s="29">
        <f t="shared" si="57"/>
        <v>32999031.189813133</v>
      </c>
      <c r="U69" s="29">
        <f t="shared" si="57"/>
        <v>36097736.922473915</v>
      </c>
      <c r="V69" s="29">
        <f t="shared" si="57"/>
        <v>38982101.547379725</v>
      </c>
      <c r="W69" s="29">
        <f t="shared" si="57"/>
        <v>46021081.73978731</v>
      </c>
      <c r="X69" s="29">
        <f t="shared" si="57"/>
        <v>48175041.367135704</v>
      </c>
      <c r="Y69" s="29">
        <f t="shared" si="57"/>
        <v>42796306.108771317</v>
      </c>
      <c r="Z69" s="29">
        <f t="shared" si="57"/>
        <v>38032772.174507603</v>
      </c>
      <c r="AA69" s="29">
        <f t="shared" si="57"/>
        <v>35636956.332023673</v>
      </c>
      <c r="AB69" s="29">
        <f t="shared" si="57"/>
        <v>28984945.469621196</v>
      </c>
      <c r="AC69" s="29">
        <f t="shared" si="57"/>
        <v>23363090.926802292</v>
      </c>
      <c r="AD69" s="29">
        <f t="shared" si="57"/>
        <v>18459387.954650268</v>
      </c>
      <c r="AE69" s="29">
        <f t="shared" si="57"/>
        <v>14495904.433257824</v>
      </c>
      <c r="AF69" s="29">
        <f t="shared" si="57"/>
        <v>10854115.589237051</v>
      </c>
      <c r="AG69" s="29">
        <f t="shared" si="57"/>
        <v>5865944.2308816239</v>
      </c>
      <c r="AH69" s="29">
        <f t="shared" si="57"/>
        <v>2949757.1139436513</v>
      </c>
      <c r="AI69" s="29">
        <f t="shared" si="57"/>
        <v>1200715.2431249614</v>
      </c>
      <c r="AJ69" s="29">
        <f t="shared" si="57"/>
        <v>1455412.4159090435</v>
      </c>
      <c r="AK69" s="29">
        <f t="shared" si="57"/>
        <v>0</v>
      </c>
      <c r="AL69" s="29">
        <f t="shared" si="57"/>
        <v>0</v>
      </c>
      <c r="AM69" s="16"/>
    </row>
    <row r="70" spans="2:39">
      <c r="E70" s="21"/>
      <c r="G70" s="16"/>
      <c r="AM70" s="16"/>
    </row>
    <row r="71" spans="2:39">
      <c r="C71" s="6" t="s">
        <v>123</v>
      </c>
      <c r="E71" s="100" t="s">
        <v>307</v>
      </c>
      <c r="G71" s="16"/>
      <c r="H71" s="29">
        <f t="shared" ref="H71:AL71" si="58">$D$52*H49*H$7</f>
        <v>0</v>
      </c>
      <c r="I71" s="29">
        <f t="shared" si="58"/>
        <v>0</v>
      </c>
      <c r="J71" s="29">
        <f t="shared" si="58"/>
        <v>0</v>
      </c>
      <c r="K71" s="29">
        <f t="shared" si="58"/>
        <v>0</v>
      </c>
      <c r="L71" s="29">
        <f t="shared" si="58"/>
        <v>0</v>
      </c>
      <c r="M71" s="29">
        <f t="shared" si="58"/>
        <v>106020</v>
      </c>
      <c r="N71" s="29">
        <f t="shared" si="58"/>
        <v>212040</v>
      </c>
      <c r="O71" s="29">
        <f t="shared" si="58"/>
        <v>434340</v>
      </c>
      <c r="P71" s="29">
        <f t="shared" si="58"/>
        <v>978120</v>
      </c>
      <c r="Q71" s="29">
        <f t="shared" si="58"/>
        <v>1798920</v>
      </c>
      <c r="R71" s="29">
        <f t="shared" si="58"/>
        <v>2893320</v>
      </c>
      <c r="S71" s="29">
        <f t="shared" si="58"/>
        <v>4685400</v>
      </c>
      <c r="T71" s="29">
        <f t="shared" si="58"/>
        <v>7677900</v>
      </c>
      <c r="U71" s="29">
        <f t="shared" si="58"/>
        <v>11867400</v>
      </c>
      <c r="V71" s="29">
        <f t="shared" si="58"/>
        <v>17267580</v>
      </c>
      <c r="W71" s="29">
        <f t="shared" si="58"/>
        <v>23765580</v>
      </c>
      <c r="X71" s="29">
        <f t="shared" si="58"/>
        <v>31484520</v>
      </c>
      <c r="Y71" s="29">
        <f t="shared" si="58"/>
        <v>41508540</v>
      </c>
      <c r="Z71" s="29">
        <f t="shared" si="58"/>
        <v>53051040</v>
      </c>
      <c r="AA71" s="29">
        <f t="shared" si="58"/>
        <v>64330200</v>
      </c>
      <c r="AB71" s="29">
        <f t="shared" si="58"/>
        <v>75356280</v>
      </c>
      <c r="AC71" s="29">
        <f t="shared" si="58"/>
        <v>86720940</v>
      </c>
      <c r="AD71" s="29">
        <f t="shared" si="58"/>
        <v>96888600</v>
      </c>
      <c r="AE71" s="29">
        <f t="shared" si="58"/>
        <v>105903720</v>
      </c>
      <c r="AF71" s="29">
        <f t="shared" si="58"/>
        <v>113738940</v>
      </c>
      <c r="AG71" s="29">
        <f t="shared" si="58"/>
        <v>120401100</v>
      </c>
      <c r="AH71" s="29">
        <f t="shared" si="58"/>
        <v>125869680</v>
      </c>
      <c r="AI71" s="29">
        <f t="shared" si="58"/>
        <v>128961360</v>
      </c>
      <c r="AJ71" s="29">
        <f t="shared" si="58"/>
        <v>130250700</v>
      </c>
      <c r="AK71" s="29">
        <f t="shared" si="58"/>
        <v>0</v>
      </c>
      <c r="AL71" s="29">
        <f t="shared" si="58"/>
        <v>0</v>
      </c>
      <c r="AM71" s="16"/>
    </row>
    <row r="72" spans="2:39">
      <c r="C72" s="6" t="s">
        <v>123</v>
      </c>
      <c r="E72" s="100" t="s">
        <v>372</v>
      </c>
      <c r="F72" s="29">
        <f>SUM(H72:AL72)</f>
        <v>154369468.7793574</v>
      </c>
      <c r="G72" s="16"/>
      <c r="H72" s="29">
        <f>H71*H$6</f>
        <v>0</v>
      </c>
      <c r="I72" s="29">
        <f t="shared" ref="I72:N72" si="59">I71*I$6</f>
        <v>0</v>
      </c>
      <c r="J72" s="29">
        <f t="shared" si="59"/>
        <v>0</v>
      </c>
      <c r="K72" s="29">
        <f t="shared" si="59"/>
        <v>0</v>
      </c>
      <c r="L72" s="29">
        <f t="shared" si="59"/>
        <v>0</v>
      </c>
      <c r="M72" s="29">
        <f t="shared" si="59"/>
        <v>65830.0786707316</v>
      </c>
      <c r="N72" s="29">
        <f t="shared" si="59"/>
        <v>119691.05212860293</v>
      </c>
      <c r="O72" s="29">
        <f t="shared" ref="O72" si="60">O71*O$6</f>
        <v>222885.09707232504</v>
      </c>
      <c r="P72" s="29">
        <f t="shared" ref="P72" si="61">P71*P$6</f>
        <v>456300.19873074419</v>
      </c>
      <c r="Q72" s="29">
        <f t="shared" ref="Q72" si="62">Q71*Q$6</f>
        <v>762917.68764263007</v>
      </c>
      <c r="R72" s="29">
        <f t="shared" ref="R72" si="63">R71*R$6</f>
        <v>1115500.1101722519</v>
      </c>
      <c r="S72" s="29">
        <f t="shared" ref="S72:T72" si="64">S71*S$6</f>
        <v>1642204.1166301151</v>
      </c>
      <c r="T72" s="29">
        <f t="shared" si="64"/>
        <v>2446415.5552983466</v>
      </c>
      <c r="U72" s="29">
        <f t="shared" ref="U72" si="65">U71*U$6</f>
        <v>3437563.0600871686</v>
      </c>
      <c r="V72" s="29">
        <f t="shared" ref="V72" si="66">V71*V$6</f>
        <v>4547093.5002305759</v>
      </c>
      <c r="W72" s="29">
        <f t="shared" ref="W72" si="67">W71*W$6</f>
        <v>5689290.900646802</v>
      </c>
      <c r="X72" s="29">
        <f t="shared" ref="X72" si="68">X71*X$6</f>
        <v>6851948.8783676475</v>
      </c>
      <c r="Y72" s="29">
        <f t="shared" ref="Y72:Z72" si="69">Y71*Y$6</f>
        <v>8212243.3528280109</v>
      </c>
      <c r="Z72" s="29">
        <f t="shared" si="69"/>
        <v>9541695.8578252885</v>
      </c>
      <c r="AA72" s="29">
        <f t="shared" ref="AA72" si="70">AA71*AA$6</f>
        <v>10518501.751470629</v>
      </c>
      <c r="AB72" s="29">
        <f t="shared" ref="AB72" si="71">AB71*AB$6</f>
        <v>11201230.853603205</v>
      </c>
      <c r="AC72" s="29">
        <f t="shared" ref="AC72" si="72">AC71*AC$6</f>
        <v>11718650.133876422</v>
      </c>
      <c r="AD72" s="29">
        <f t="shared" ref="AD72" si="73">AD71*AD$6</f>
        <v>11902374.395190103</v>
      </c>
      <c r="AE72" s="29">
        <f t="shared" ref="AE72:AF72" si="74">AE71*AE$6</f>
        <v>11827132.353157807</v>
      </c>
      <c r="AF72" s="29">
        <f t="shared" si="74"/>
        <v>11547413.898791321</v>
      </c>
      <c r="AG72" s="29">
        <f t="shared" ref="AG72" si="75">AG71*AG$6</f>
        <v>11112539.706116507</v>
      </c>
      <c r="AH72" s="29">
        <f t="shared" ref="AH72" si="76">AH71*AH$6</f>
        <v>10561152.505297851</v>
      </c>
      <c r="AI72" s="29">
        <f t="shared" ref="AI72" si="77">AI71*AI$6</f>
        <v>9836873.923530329</v>
      </c>
      <c r="AJ72" s="29">
        <f t="shared" ref="AJ72" si="78">AJ71*AJ$6</f>
        <v>9032019.811991971</v>
      </c>
      <c r="AK72" s="29">
        <f t="shared" ref="AK72:AL72" si="79">AK71*AK$6</f>
        <v>0</v>
      </c>
      <c r="AL72" s="29">
        <f t="shared" si="79"/>
        <v>0</v>
      </c>
      <c r="AM72" s="16"/>
    </row>
    <row r="73" spans="2:39">
      <c r="E73" s="21"/>
      <c r="G73" s="16"/>
      <c r="AM73" s="16"/>
    </row>
    <row r="74" spans="2:39">
      <c r="B74" s="7" t="s">
        <v>390</v>
      </c>
      <c r="E74" s="21"/>
      <c r="G74" s="16"/>
      <c r="AM74" s="16"/>
    </row>
    <row r="75" spans="2:39">
      <c r="C75" s="1" t="str">
        <f>Calc_Fleet!C255</f>
        <v>Total RNG Fleet Size</v>
      </c>
      <c r="D75" s="1"/>
      <c r="E75" s="100" t="str">
        <f>Calc_Fleet!E255</f>
        <v>count</v>
      </c>
      <c r="G75" s="16"/>
      <c r="H75" s="29">
        <f>Calc_Fleet!H255</f>
        <v>0</v>
      </c>
      <c r="I75" s="29">
        <f>Calc_Fleet!I255</f>
        <v>0</v>
      </c>
      <c r="J75" s="29">
        <f>Calc_Fleet!J255</f>
        <v>31</v>
      </c>
      <c r="K75" s="29">
        <f>Calc_Fleet!K255</f>
        <v>62</v>
      </c>
      <c r="L75" s="29">
        <f>Calc_Fleet!L255</f>
        <v>127</v>
      </c>
      <c r="M75" s="29">
        <f>Calc_Fleet!M255</f>
        <v>286</v>
      </c>
      <c r="N75" s="29">
        <f>Calc_Fleet!N255</f>
        <v>525</v>
      </c>
      <c r="O75" s="29">
        <f>Calc_Fleet!O255</f>
        <v>844</v>
      </c>
      <c r="P75" s="29">
        <f>Calc_Fleet!P255</f>
        <v>1323</v>
      </c>
      <c r="Q75" s="29">
        <f>Calc_Fleet!Q255</f>
        <v>1962</v>
      </c>
      <c r="R75" s="29">
        <f>Calc_Fleet!R255</f>
        <v>2761</v>
      </c>
      <c r="S75" s="29">
        <f>Calc_Fleet!S255</f>
        <v>3810</v>
      </c>
      <c r="T75" s="29">
        <f>Calc_Fleet!T255</f>
        <v>5002</v>
      </c>
      <c r="U75" s="29">
        <f>Calc_Fleet!U255</f>
        <v>6547</v>
      </c>
      <c r="V75" s="29">
        <f>Calc_Fleet!V255</f>
        <v>8411</v>
      </c>
      <c r="W75" s="29">
        <f>Calc_Fleet!W255</f>
        <v>10710</v>
      </c>
      <c r="X75" s="29">
        <f>Calc_Fleet!X255</f>
        <v>13463</v>
      </c>
      <c r="Y75" s="29">
        <f>Calc_Fleet!Y255</f>
        <v>16670</v>
      </c>
      <c r="Z75" s="29">
        <f>Calc_Fleet!Z255</f>
        <v>19725</v>
      </c>
      <c r="AA75" s="29">
        <f>Calc_Fleet!AA255</f>
        <v>22624</v>
      </c>
      <c r="AB75" s="29">
        <f>Calc_Fleet!AB255</f>
        <v>25369</v>
      </c>
      <c r="AC75" s="29">
        <f>Calc_Fleet!AC255</f>
        <v>28167</v>
      </c>
      <c r="AD75" s="29">
        <f>Calc_Fleet!AD255</f>
        <v>30792</v>
      </c>
      <c r="AE75" s="29">
        <f>Calc_Fleet!AE255</f>
        <v>33077</v>
      </c>
      <c r="AF75" s="29">
        <f>Calc_Fleet!AF255</f>
        <v>35018</v>
      </c>
      <c r="AG75" s="29">
        <f>Calc_Fleet!AG255</f>
        <v>36439</v>
      </c>
      <c r="AH75" s="29">
        <f>Calc_Fleet!AH255</f>
        <v>37334</v>
      </c>
      <c r="AI75" s="29">
        <f>Calc_Fleet!AI255</f>
        <v>37708</v>
      </c>
      <c r="AJ75" s="29">
        <f>Calc_Fleet!AJ255</f>
        <v>38085</v>
      </c>
      <c r="AK75" s="29">
        <f>Calc_Fleet!AK255</f>
        <v>38466</v>
      </c>
      <c r="AL75" s="29">
        <f>Calc_Fleet!AL255</f>
        <v>38851</v>
      </c>
      <c r="AM75" s="16"/>
    </row>
    <row r="76" spans="2:39">
      <c r="C76" s="1" t="str">
        <f>Calc_Fleet!C274</f>
        <v>RNG Consumption</v>
      </c>
      <c r="D76" s="1"/>
      <c r="E76" s="100" t="str">
        <f>Calc_Fleet!E274</f>
        <v>GJ</v>
      </c>
      <c r="F76" s="1"/>
      <c r="G76" s="16"/>
      <c r="H76" s="4">
        <f>Calc_Fleet!H274</f>
        <v>0</v>
      </c>
      <c r="I76" s="4">
        <f>Calc_Fleet!I274</f>
        <v>0</v>
      </c>
      <c r="J76" s="29">
        <f>Calc_Fleet!J274</f>
        <v>34185.56</v>
      </c>
      <c r="K76" s="29">
        <f>Calc_Fleet!K274</f>
        <v>68371.12</v>
      </c>
      <c r="L76" s="29">
        <f>Calc_Fleet!L274</f>
        <v>140050.51999999999</v>
      </c>
      <c r="M76" s="29">
        <f>Calc_Fleet!M274</f>
        <v>315389.36</v>
      </c>
      <c r="N76" s="29">
        <f>Calc_Fleet!N274</f>
        <v>578949</v>
      </c>
      <c r="O76" s="29">
        <f>Calc_Fleet!O274</f>
        <v>930729.44</v>
      </c>
      <c r="P76" s="29">
        <f>Calc_Fleet!P274</f>
        <v>1458951.48</v>
      </c>
      <c r="Q76" s="29">
        <f>Calc_Fleet!Q274</f>
        <v>2163615.12</v>
      </c>
      <c r="R76" s="29">
        <f>Calc_Fleet!R274</f>
        <v>3044720.36</v>
      </c>
      <c r="S76" s="29">
        <f>Calc_Fleet!S274</f>
        <v>4201515.5999999996</v>
      </c>
      <c r="T76" s="29">
        <f>Calc_Fleet!T274</f>
        <v>5516005.5199999996</v>
      </c>
      <c r="U76" s="29">
        <f>Calc_Fleet!U274</f>
        <v>7219769.7199999997</v>
      </c>
      <c r="V76" s="29">
        <f>Calc_Fleet!V274</f>
        <v>9275314.3599999994</v>
      </c>
      <c r="W76" s="29">
        <f>Calc_Fleet!W274</f>
        <v>11810559.6</v>
      </c>
      <c r="X76" s="29">
        <f>Calc_Fleet!X274</f>
        <v>14846457.879999999</v>
      </c>
      <c r="Y76" s="29">
        <f>Calc_Fleet!Y274</f>
        <v>18383009.199999999</v>
      </c>
      <c r="Z76" s="29">
        <f>Calc_Fleet!Z274</f>
        <v>21751941</v>
      </c>
      <c r="AA76" s="29">
        <f>Calc_Fleet!AA274</f>
        <v>24948842.239999998</v>
      </c>
      <c r="AB76" s="29">
        <f>Calc_Fleet!AB274</f>
        <v>27975918.440000001</v>
      </c>
      <c r="AC76" s="29">
        <f>Calc_Fleet!AC274</f>
        <v>31061440.919999998</v>
      </c>
      <c r="AD76" s="29">
        <f>Calc_Fleet!AD274</f>
        <v>33956185.920000002</v>
      </c>
      <c r="AE76" s="29">
        <f>Calc_Fleet!AE274</f>
        <v>36475992.520000003</v>
      </c>
      <c r="AF76" s="29">
        <f>Calc_Fleet!AF274</f>
        <v>38616449.68</v>
      </c>
      <c r="AG76" s="29">
        <f>Calc_Fleet!AG274</f>
        <v>40183471.640000001</v>
      </c>
      <c r="AH76" s="29">
        <f>Calc_Fleet!AH274</f>
        <v>41170441.839999996</v>
      </c>
      <c r="AI76" s="29">
        <f>Calc_Fleet!AI274</f>
        <v>41582874.079999998</v>
      </c>
      <c r="AJ76" s="29">
        <f>Calc_Fleet!AJ274</f>
        <v>41998614.600000001</v>
      </c>
      <c r="AK76" s="29">
        <f>Calc_Fleet!AK274</f>
        <v>0</v>
      </c>
      <c r="AL76" s="29">
        <f>Calc_Fleet!AL274</f>
        <v>0</v>
      </c>
      <c r="AM76" s="16"/>
    </row>
    <row r="77" spans="2:39">
      <c r="C77" s="1"/>
      <c r="D77" s="1"/>
      <c r="E77" s="28"/>
      <c r="G77" s="16"/>
      <c r="AM77" s="16"/>
    </row>
    <row r="78" spans="2:39">
      <c r="C78" s="1" t="str">
        <f>'Input C'!C115</f>
        <v>CAPEX - RNG Fueling Station</v>
      </c>
      <c r="D78" s="4">
        <f>'Input C'!D115</f>
        <v>11.35</v>
      </c>
      <c r="E78" s="100" t="str">
        <f>'Input C'!E115</f>
        <v>$ per MJ RNG/day</v>
      </c>
      <c r="G78" s="16"/>
      <c r="AM78" s="16"/>
    </row>
    <row r="79" spans="2:39">
      <c r="C79" s="1" t="str">
        <f>'Input C'!C118</f>
        <v>OPEX - RNG Fueling Station</v>
      </c>
      <c r="D79" s="18">
        <f>'Input C'!D118</f>
        <v>0.80428954423592491</v>
      </c>
      <c r="E79" s="100" t="str">
        <f>'Input C'!E118</f>
        <v>$ per GJ</v>
      </c>
      <c r="G79" s="16"/>
      <c r="AM79" s="16"/>
    </row>
    <row r="80" spans="2:39">
      <c r="C80" s="1" t="str">
        <f>'Input C'!C116</f>
        <v>RNG Fueling Station Lifecycle</v>
      </c>
      <c r="D80" s="4">
        <f>'Input C'!D116</f>
        <v>20</v>
      </c>
      <c r="E80" s="100" t="str">
        <f>'Input C'!E116</f>
        <v>years</v>
      </c>
      <c r="G80" s="16"/>
      <c r="AM80" s="16"/>
    </row>
    <row r="81" spans="2:39">
      <c r="C81" s="1" t="str">
        <f>'Input C'!C117</f>
        <v>Lead Time on RNG Infrastructure</v>
      </c>
      <c r="D81" s="4">
        <f>'Input C'!D117</f>
        <v>2</v>
      </c>
      <c r="E81" s="100" t="str">
        <f>'Input C'!E117</f>
        <v>years</v>
      </c>
      <c r="G81" s="16"/>
      <c r="AM81" s="16"/>
    </row>
    <row r="82" spans="2:39">
      <c r="C82" s="1"/>
      <c r="D82" s="1"/>
      <c r="E82" s="28"/>
      <c r="G82" s="16"/>
      <c r="AM82" s="16"/>
    </row>
    <row r="83" spans="2:39">
      <c r="C83" s="1" t="s">
        <v>395</v>
      </c>
      <c r="D83" s="1"/>
      <c r="E83" s="100" t="s">
        <v>209</v>
      </c>
      <c r="G83" s="16"/>
      <c r="H83" s="4">
        <f t="shared" ref="H83:AL83" si="80">H76*1000/365</f>
        <v>0</v>
      </c>
      <c r="I83" s="4">
        <f t="shared" si="80"/>
        <v>0</v>
      </c>
      <c r="J83" s="29">
        <f t="shared" si="80"/>
        <v>93659.068493150684</v>
      </c>
      <c r="K83" s="29">
        <f t="shared" si="80"/>
        <v>187318.13698630137</v>
      </c>
      <c r="L83" s="29">
        <f t="shared" si="80"/>
        <v>383700.05479452055</v>
      </c>
      <c r="M83" s="29">
        <f t="shared" si="80"/>
        <v>864080.43835616438</v>
      </c>
      <c r="N83" s="29">
        <f t="shared" si="80"/>
        <v>1586161.6438356165</v>
      </c>
      <c r="O83" s="29">
        <f t="shared" si="80"/>
        <v>2549943.6712328768</v>
      </c>
      <c r="P83" s="29">
        <f t="shared" si="80"/>
        <v>3997127.3424657532</v>
      </c>
      <c r="Q83" s="29">
        <f t="shared" si="80"/>
        <v>5927712.6575342463</v>
      </c>
      <c r="R83" s="29">
        <f t="shared" si="80"/>
        <v>8341699.6164383562</v>
      </c>
      <c r="S83" s="29">
        <f t="shared" si="80"/>
        <v>11511001.643835615</v>
      </c>
      <c r="T83" s="29">
        <f t="shared" si="80"/>
        <v>15112343.89041096</v>
      </c>
      <c r="U83" s="29">
        <f t="shared" si="80"/>
        <v>19780191.01369863</v>
      </c>
      <c r="V83" s="29">
        <f t="shared" si="80"/>
        <v>25411820.16438356</v>
      </c>
      <c r="W83" s="29">
        <f t="shared" si="80"/>
        <v>32357697.534246575</v>
      </c>
      <c r="X83" s="29">
        <f t="shared" si="80"/>
        <v>40675227.068493143</v>
      </c>
      <c r="Y83" s="29">
        <f t="shared" si="80"/>
        <v>50364408.767123289</v>
      </c>
      <c r="Z83" s="29">
        <f t="shared" si="80"/>
        <v>59594358.90410959</v>
      </c>
      <c r="AA83" s="29">
        <f t="shared" si="80"/>
        <v>68352992.438356161</v>
      </c>
      <c r="AB83" s="29">
        <f t="shared" si="80"/>
        <v>76646351.89041096</v>
      </c>
      <c r="AC83" s="29">
        <f t="shared" si="80"/>
        <v>85099838.136986285</v>
      </c>
      <c r="AD83" s="29">
        <f t="shared" si="80"/>
        <v>93030646.356164381</v>
      </c>
      <c r="AE83" s="29">
        <f t="shared" si="80"/>
        <v>99934226.08219178</v>
      </c>
      <c r="AF83" s="29">
        <f t="shared" si="80"/>
        <v>105798492.2739726</v>
      </c>
      <c r="AG83" s="29">
        <f t="shared" si="80"/>
        <v>110091703.12328768</v>
      </c>
      <c r="AH83" s="29">
        <f t="shared" si="80"/>
        <v>112795731.06849313</v>
      </c>
      <c r="AI83" s="29">
        <f t="shared" si="80"/>
        <v>113925682.4109589</v>
      </c>
      <c r="AJ83" s="29">
        <f t="shared" si="80"/>
        <v>115064697.53424658</v>
      </c>
      <c r="AK83" s="29">
        <f t="shared" si="80"/>
        <v>0</v>
      </c>
      <c r="AL83" s="29">
        <f t="shared" si="80"/>
        <v>0</v>
      </c>
      <c r="AM83" s="16"/>
    </row>
    <row r="84" spans="2:39">
      <c r="C84" s="1"/>
      <c r="D84" s="1"/>
      <c r="E84" s="100"/>
      <c r="G84" s="16"/>
      <c r="AM84" s="16"/>
    </row>
    <row r="85" spans="2:39">
      <c r="C85" s="1" t="s">
        <v>396</v>
      </c>
      <c r="D85" s="1"/>
      <c r="E85" s="100" t="s">
        <v>209</v>
      </c>
      <c r="G85" s="16"/>
      <c r="H85" s="29">
        <f>(H83-G83)*H$5</f>
        <v>0</v>
      </c>
      <c r="I85" s="29">
        <f t="shared" ref="I85:J85" si="81">(I83-H83)*I$5</f>
        <v>0</v>
      </c>
      <c r="J85" s="29">
        <f t="shared" si="81"/>
        <v>93659.068493150684</v>
      </c>
      <c r="K85" s="29">
        <f t="shared" ref="K85:O85" si="82">(K83-J83)*K$5</f>
        <v>93659.068493150684</v>
      </c>
      <c r="L85" s="29">
        <f t="shared" si="82"/>
        <v>196381.91780821918</v>
      </c>
      <c r="M85" s="29">
        <f t="shared" si="82"/>
        <v>480380.38356164383</v>
      </c>
      <c r="N85" s="29">
        <f t="shared" si="82"/>
        <v>722081.20547945215</v>
      </c>
      <c r="O85" s="29">
        <f t="shared" si="82"/>
        <v>963782.0273972603</v>
      </c>
      <c r="P85" s="29">
        <f t="shared" ref="P85:AL85" si="83">(P83-O83)*P$5</f>
        <v>1447183.6712328764</v>
      </c>
      <c r="Q85" s="29">
        <f t="shared" si="83"/>
        <v>1930585.3150684931</v>
      </c>
      <c r="R85" s="29">
        <f t="shared" si="83"/>
        <v>2413986.9589041099</v>
      </c>
      <c r="S85" s="29">
        <f t="shared" si="83"/>
        <v>3169302.0273972591</v>
      </c>
      <c r="T85" s="29">
        <f t="shared" si="83"/>
        <v>3601342.2465753444</v>
      </c>
      <c r="U85" s="29">
        <f t="shared" si="83"/>
        <v>4667847.1232876703</v>
      </c>
      <c r="V85" s="29">
        <f t="shared" si="83"/>
        <v>5631629.1506849304</v>
      </c>
      <c r="W85" s="29">
        <f t="shared" si="83"/>
        <v>6945877.3698630147</v>
      </c>
      <c r="X85" s="29">
        <f t="shared" si="83"/>
        <v>8317529.5342465676</v>
      </c>
      <c r="Y85" s="29">
        <f t="shared" si="83"/>
        <v>9689181.6986301467</v>
      </c>
      <c r="Z85" s="29">
        <f t="shared" si="83"/>
        <v>9229950.1369863003</v>
      </c>
      <c r="AA85" s="29">
        <f t="shared" si="83"/>
        <v>8758633.5342465714</v>
      </c>
      <c r="AB85" s="29">
        <f t="shared" si="83"/>
        <v>8293359.4520547986</v>
      </c>
      <c r="AC85" s="29">
        <f t="shared" si="83"/>
        <v>8453486.2465753257</v>
      </c>
      <c r="AD85" s="29">
        <f t="shared" si="83"/>
        <v>7930808.2191780955</v>
      </c>
      <c r="AE85" s="29">
        <f t="shared" si="83"/>
        <v>6903579.7260273993</v>
      </c>
      <c r="AF85" s="29">
        <f t="shared" si="83"/>
        <v>5864266.1917808205</v>
      </c>
      <c r="AG85" s="29">
        <f t="shared" si="83"/>
        <v>4293210.8493150771</v>
      </c>
      <c r="AH85" s="29">
        <f t="shared" si="83"/>
        <v>2704027.9452054501</v>
      </c>
      <c r="AI85" s="29">
        <f t="shared" si="83"/>
        <v>1129951.3424657732</v>
      </c>
      <c r="AJ85" s="29">
        <f t="shared" si="83"/>
        <v>1139015.1232876778</v>
      </c>
      <c r="AK85" s="29">
        <f t="shared" si="83"/>
        <v>0</v>
      </c>
      <c r="AL85" s="29">
        <f t="shared" si="83"/>
        <v>0</v>
      </c>
      <c r="AM85" s="16"/>
    </row>
    <row r="86" spans="2:39">
      <c r="C86" s="1"/>
      <c r="D86" s="1"/>
      <c r="E86" s="28"/>
      <c r="G86" s="16"/>
      <c r="AM86" s="16"/>
    </row>
    <row r="87" spans="2:39">
      <c r="C87" s="1" t="s">
        <v>397</v>
      </c>
      <c r="D87" s="1"/>
      <c r="E87" s="100" t="s">
        <v>307</v>
      </c>
      <c r="G87" s="16"/>
      <c r="H87" s="29">
        <f>H85*$D$78</f>
        <v>0</v>
      </c>
      <c r="I87" s="29">
        <f t="shared" ref="I87:J87" si="84">I85*$D$78</f>
        <v>0</v>
      </c>
      <c r="J87" s="29">
        <f t="shared" si="84"/>
        <v>1063030.4273972602</v>
      </c>
      <c r="K87" s="29">
        <f>K85*$D$78</f>
        <v>1063030.4273972602</v>
      </c>
      <c r="L87" s="29">
        <f t="shared" ref="L87:M87" si="85">L85*$D$78</f>
        <v>2228934.7671232875</v>
      </c>
      <c r="M87" s="29">
        <f t="shared" si="85"/>
        <v>5452317.3534246571</v>
      </c>
      <c r="N87" s="29">
        <f t="shared" ref="N87:AL87" si="86">N85*$D$78</f>
        <v>8195621.6821917817</v>
      </c>
      <c r="O87" s="29">
        <f t="shared" si="86"/>
        <v>10938926.010958904</v>
      </c>
      <c r="P87" s="29">
        <f t="shared" si="86"/>
        <v>16425534.668493146</v>
      </c>
      <c r="Q87" s="29">
        <f t="shared" si="86"/>
        <v>21912143.326027397</v>
      </c>
      <c r="R87" s="29">
        <f t="shared" si="86"/>
        <v>27398751.983561646</v>
      </c>
      <c r="S87" s="29">
        <f t="shared" si="86"/>
        <v>35971578.010958888</v>
      </c>
      <c r="T87" s="29">
        <f t="shared" si="86"/>
        <v>40875234.498630159</v>
      </c>
      <c r="U87" s="29">
        <f t="shared" si="86"/>
        <v>52980064.849315055</v>
      </c>
      <c r="V87" s="29">
        <f t="shared" si="86"/>
        <v>63918990.860273957</v>
      </c>
      <c r="W87" s="29">
        <f t="shared" si="86"/>
        <v>78835708.14794521</v>
      </c>
      <c r="X87" s="29">
        <f t="shared" si="86"/>
        <v>94403960.213698536</v>
      </c>
      <c r="Y87" s="29">
        <f t="shared" si="86"/>
        <v>109972212.27945216</v>
      </c>
      <c r="Z87" s="29">
        <f t="shared" si="86"/>
        <v>104759934.05479451</v>
      </c>
      <c r="AA87" s="29">
        <f t="shared" si="86"/>
        <v>99410490.613698587</v>
      </c>
      <c r="AB87" s="29">
        <f t="shared" si="86"/>
        <v>94129629.780821964</v>
      </c>
      <c r="AC87" s="29">
        <f t="shared" si="86"/>
        <v>95947068.898629948</v>
      </c>
      <c r="AD87" s="29">
        <f t="shared" si="86"/>
        <v>90014673.287671387</v>
      </c>
      <c r="AE87" s="29">
        <f t="shared" si="86"/>
        <v>78355629.890410975</v>
      </c>
      <c r="AF87" s="29">
        <f t="shared" si="86"/>
        <v>66559421.276712313</v>
      </c>
      <c r="AG87" s="29">
        <f t="shared" si="86"/>
        <v>48727943.139726125</v>
      </c>
      <c r="AH87" s="29">
        <f t="shared" si="86"/>
        <v>30690717.178081859</v>
      </c>
      <c r="AI87" s="29">
        <f t="shared" si="86"/>
        <v>12824947.736986525</v>
      </c>
      <c r="AJ87" s="29">
        <f t="shared" si="86"/>
        <v>12927821.649315143</v>
      </c>
      <c r="AK87" s="29">
        <f t="shared" si="86"/>
        <v>0</v>
      </c>
      <c r="AL87" s="29">
        <f t="shared" si="86"/>
        <v>0</v>
      </c>
      <c r="AM87" s="16"/>
    </row>
    <row r="88" spans="2:39">
      <c r="C88" s="1"/>
      <c r="D88" s="1"/>
      <c r="E88" s="100"/>
      <c r="G88" s="16"/>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16"/>
    </row>
    <row r="89" spans="2:39">
      <c r="B89" s="1" t="s">
        <v>373</v>
      </c>
      <c r="C89" s="1" t="s">
        <v>472</v>
      </c>
      <c r="D89" s="1"/>
      <c r="E89" s="100" t="s">
        <v>307</v>
      </c>
      <c r="G89" s="16"/>
      <c r="H89" s="29" cm="1">
        <f t="array" ref="H89">IF(I$5=0,0,INDEX($H$87:$AL$87,1,H$8+$D$81)*H$5)</f>
        <v>1063030.4273972602</v>
      </c>
      <c r="I89" s="29" cm="1">
        <f t="array" ref="I89">IF(J$5=0,0,INDEX($H$87:$AL$87,1,I$8+$D$81)*I$5)</f>
        <v>1063030.4273972602</v>
      </c>
      <c r="J89" s="29" cm="1">
        <f t="array" ref="J89">IF(K$5=0,0,INDEX($H$87:$AL$87,1,J$8+$D$81)*J$5)</f>
        <v>2228934.7671232875</v>
      </c>
      <c r="K89" s="29" cm="1">
        <f t="array" ref="K89">IF(L$5=0,0,INDEX($H$87:$AL$87,1,K$8+$D$81)*K$5)</f>
        <v>5452317.3534246571</v>
      </c>
      <c r="L89" s="29" cm="1">
        <f t="array" ref="L89">IF(M$5=0,0,INDEX($H$87:$AL$87,1,L$8+$D$81)*L$5)</f>
        <v>8195621.6821917817</v>
      </c>
      <c r="M89" s="29" cm="1">
        <f t="array" ref="M89">IF(N$5=0,0,INDEX($H$87:$AL$87,1,M$8+$D$81)*M$5)</f>
        <v>10938926.010958904</v>
      </c>
      <c r="N89" s="29" cm="1">
        <f t="array" ref="N89">IF(O$5=0,0,INDEX($H$87:$AL$87,1,N$8+$D$81)*N$5)</f>
        <v>16425534.668493146</v>
      </c>
      <c r="O89" s="29" cm="1">
        <f t="array" ref="O89">IF(P$5=0,0,INDEX($H$87:$AL$87,1,O$8+$D$81)*O$5)</f>
        <v>21912143.326027397</v>
      </c>
      <c r="P89" s="29" cm="1">
        <f t="array" ref="P89">IF(Q$5=0,0,INDEX($H$87:$AL$87,1,P$8+$D$81)*P$5)</f>
        <v>27398751.983561646</v>
      </c>
      <c r="Q89" s="29" cm="1">
        <f t="array" ref="Q89">IF(R$5=0,0,INDEX($H$87:$AL$87,1,Q$8+$D$81)*Q$5)</f>
        <v>35971578.010958888</v>
      </c>
      <c r="R89" s="29" cm="1">
        <f t="array" ref="R89">IF(S$5=0,0,INDEX($H$87:$AL$87,1,R$8+$D$81)*R$5)</f>
        <v>40875234.498630159</v>
      </c>
      <c r="S89" s="29" cm="1">
        <f t="array" ref="S89">IF(T$5=0,0,INDEX($H$87:$AL$87,1,S$8+$D$81)*S$5)</f>
        <v>52980064.849315055</v>
      </c>
      <c r="T89" s="29" cm="1">
        <f t="array" ref="T89">IF(U$5=0,0,INDEX($H$87:$AL$87,1,T$8+$D$81)*T$5)</f>
        <v>63918990.860273957</v>
      </c>
      <c r="U89" s="29" cm="1">
        <f t="array" ref="U89">IF(V$5=0,0,INDEX($H$87:$AL$87,1,U$8+$D$81)*U$5)</f>
        <v>78835708.14794521</v>
      </c>
      <c r="V89" s="29" cm="1">
        <f t="array" ref="V89">IF(W$5=0,0,INDEX($H$87:$AL$87,1,V$8+$D$81)*V$5)</f>
        <v>94403960.213698536</v>
      </c>
      <c r="W89" s="29" cm="1">
        <f t="array" ref="W89">IF(X$5=0,0,INDEX($H$87:$AL$87,1,W$8+$D$81)*W$5)</f>
        <v>109972212.27945216</v>
      </c>
      <c r="X89" s="29" cm="1">
        <f t="array" ref="X89">IF(Y$5=0,0,INDEX($H$87:$AL$87,1,X$8+$D$81)*X$5)</f>
        <v>104759934.05479451</v>
      </c>
      <c r="Y89" s="29" cm="1">
        <f t="array" ref="Y89">IF(Z$5=0,0,INDEX($H$87:$AL$87,1,Y$8+$D$81)*Y$5)</f>
        <v>99410490.613698587</v>
      </c>
      <c r="Z89" s="29" cm="1">
        <f t="array" ref="Z89">IF(AA$5=0,0,INDEX($H$87:$AL$87,1,Z$8+$D$81)*Z$5)</f>
        <v>94129629.780821964</v>
      </c>
      <c r="AA89" s="29" cm="1">
        <f t="array" ref="AA89">IF(AB$5=0,0,INDEX($H$87:$AL$87,1,AA$8+$D$81)*AA$5)</f>
        <v>95947068.898629948</v>
      </c>
      <c r="AB89" s="29" cm="1">
        <f t="array" ref="AB89">IF(AC$5=0,0,INDEX($H$87:$AL$87,1,AB$8+$D$81)*AB$5)</f>
        <v>90014673.287671387</v>
      </c>
      <c r="AC89" s="29" cm="1">
        <f t="array" ref="AC89">IF(AD$5=0,0,INDEX($H$87:$AL$87,1,AC$8+$D$81)*AC$5)</f>
        <v>78355629.890410975</v>
      </c>
      <c r="AD89" s="29" cm="1">
        <f t="array" ref="AD89">IF(AE$5=0,0,INDEX($H$87:$AL$87,1,AD$8+$D$81)*AD$5)</f>
        <v>66559421.276712313</v>
      </c>
      <c r="AE89" s="29" cm="1">
        <f t="array" ref="AE89">IF(AF$5=0,0,INDEX($H$87:$AL$87,1,AE$8+$D$81)*AE$5)</f>
        <v>48727943.139726125</v>
      </c>
      <c r="AF89" s="29" cm="1">
        <f t="array" ref="AF89">IF(AG$5=0,0,INDEX($H$87:$AL$87,1,AF$8+$D$81)*AF$5)</f>
        <v>30690717.178081859</v>
      </c>
      <c r="AG89" s="29" cm="1">
        <f t="array" ref="AG89">IF(AH$5=0,0,INDEX($H$87:$AL$87,1,AG$8+$D$81)*AG$5)</f>
        <v>12824947.736986525</v>
      </c>
      <c r="AH89" s="29" cm="1">
        <f t="array" ref="AH89">IF(AI$5=0,0,INDEX($H$87:$AL$87,1,AH$8+$D$81)*AH$5)</f>
        <v>12927821.649315143</v>
      </c>
      <c r="AI89" s="29" cm="1">
        <f t="array" ref="AI89">IF(AJ$5=0,0,INDEX($H$87:$AL$87,1,AI$8+$D$81)*AI$5)</f>
        <v>0</v>
      </c>
      <c r="AJ89" s="29" cm="1">
        <f t="array" ref="AJ89">IF(AK$5=0,0,INDEX($H$87:$AL$87,1,AJ$8+$D$81)*AJ$5)</f>
        <v>0</v>
      </c>
      <c r="AK89" s="29" cm="1">
        <f t="array" ref="AK89">IF(AL$5=0,0,INDEX($H$87:$AL$87,1,AK$8+$D$81)*AK$5)</f>
        <v>0</v>
      </c>
      <c r="AL89" s="29" cm="1">
        <f t="array" ref="AL89">IF(AM$5=0,0,INDEX($H$87:$AL$87,1,AL$8+$D$81)*AL$5)</f>
        <v>0</v>
      </c>
      <c r="AM89" s="16"/>
    </row>
    <row r="90" spans="2:39">
      <c r="C90" s="1" t="s">
        <v>472</v>
      </c>
      <c r="D90" s="1"/>
      <c r="E90" s="100" t="s">
        <v>372</v>
      </c>
      <c r="F90" s="29">
        <f>SUM(H90:AL90)</f>
        <v>315683876.97933704</v>
      </c>
      <c r="G90" s="16"/>
      <c r="H90" s="29">
        <f>H89*H$6</f>
        <v>1063030.4273972602</v>
      </c>
      <c r="I90" s="29">
        <f t="shared" ref="I90:L90" si="87">I89*I$6</f>
        <v>966391.29763387283</v>
      </c>
      <c r="J90" s="29">
        <f t="shared" si="87"/>
        <v>1842094.848862221</v>
      </c>
      <c r="K90" s="29">
        <f t="shared" si="87"/>
        <v>4096406.7268404625</v>
      </c>
      <c r="L90" s="29">
        <f t="shared" si="87"/>
        <v>5597719.8840187006</v>
      </c>
      <c r="M90" s="29">
        <f t="shared" ref="M90" si="88">M89*M$6</f>
        <v>6792212.411570807</v>
      </c>
      <c r="N90" s="29">
        <f t="shared" ref="N90" si="89">N89*N$6</f>
        <v>9271786.107558893</v>
      </c>
      <c r="O90" s="29">
        <f t="shared" ref="O90:P90" si="90">O89*O$6</f>
        <v>11244394.235585753</v>
      </c>
      <c r="P90" s="29">
        <f t="shared" si="90"/>
        <v>12781720.008867573</v>
      </c>
      <c r="Q90" s="29">
        <f t="shared" ref="Q90" si="91">Q89*Q$6</f>
        <v>15255460.563547703</v>
      </c>
      <c r="R90" s="29">
        <f t="shared" ref="R90" si="92">R89*R$6</f>
        <v>15759172.364805337</v>
      </c>
      <c r="S90" s="29">
        <f t="shared" ref="S90:T90" si="93">S89*S$6</f>
        <v>18569189.523813471</v>
      </c>
      <c r="T90" s="29">
        <f t="shared" si="93"/>
        <v>20366560.325029898</v>
      </c>
      <c r="U90" s="29">
        <f t="shared" ref="U90" si="94">U89*U$6</f>
        <v>22835896.501777094</v>
      </c>
      <c r="V90" s="29">
        <f t="shared" ref="V90" si="95">V89*V$6</f>
        <v>24859513.254534483</v>
      </c>
      <c r="W90" s="29">
        <f t="shared" ref="W90:X90" si="96">W89*W$6</f>
        <v>26326473.271238729</v>
      </c>
      <c r="X90" s="29">
        <f t="shared" si="96"/>
        <v>22798813.91377788</v>
      </c>
      <c r="Y90" s="29">
        <f t="shared" ref="Y90" si="97">Y89*Y$6</f>
        <v>19667835.600667179</v>
      </c>
      <c r="Z90" s="29">
        <f t="shared" ref="Z90" si="98">Z89*Z$6</f>
        <v>16930041.306980915</v>
      </c>
      <c r="AA90" s="29">
        <f t="shared" ref="AA90:AB90" si="99">AA89*AA$6</f>
        <v>15688112.461312296</v>
      </c>
      <c r="AB90" s="29">
        <f t="shared" si="99"/>
        <v>13380107.612887431</v>
      </c>
      <c r="AC90" s="29">
        <f t="shared" ref="AC90" si="100">AC89*AC$6</f>
        <v>10588241.002752461</v>
      </c>
      <c r="AD90" s="29">
        <f t="shared" ref="AD90" si="101">AD89*AD$6</f>
        <v>8176556.9072379209</v>
      </c>
      <c r="AE90" s="29">
        <f t="shared" ref="AE90:AF90" si="102">AE89*AE$6</f>
        <v>5441846.9229474552</v>
      </c>
      <c r="AF90" s="29">
        <f t="shared" si="102"/>
        <v>3115893.4143931358</v>
      </c>
      <c r="AG90" s="29">
        <f t="shared" ref="AG90" si="103">AG89*AG$6</f>
        <v>1183691.3529538501</v>
      </c>
      <c r="AH90" s="29">
        <f t="shared" ref="AH90" si="104">AH89*AH$6</f>
        <v>1084714.7303441814</v>
      </c>
      <c r="AI90" s="29">
        <f t="shared" ref="AI90:AJ90" si="105">AI89*AI$6</f>
        <v>0</v>
      </c>
      <c r="AJ90" s="29">
        <f t="shared" si="105"/>
        <v>0</v>
      </c>
      <c r="AK90" s="29">
        <f t="shared" ref="AK90" si="106">AK89*AK$6</f>
        <v>0</v>
      </c>
      <c r="AL90" s="29">
        <f t="shared" ref="AL90" si="107">AL89*AL$6</f>
        <v>0</v>
      </c>
      <c r="AM90" s="16"/>
    </row>
    <row r="91" spans="2:39">
      <c r="C91" s="1"/>
      <c r="D91" s="1"/>
      <c r="E91" s="28"/>
      <c r="G91" s="16"/>
      <c r="AM91" s="16"/>
    </row>
    <row r="92" spans="2:39">
      <c r="C92" s="1" t="s">
        <v>473</v>
      </c>
      <c r="D92" s="1"/>
      <c r="E92" s="100" t="s">
        <v>307</v>
      </c>
      <c r="G92" s="16"/>
      <c r="H92" s="29" cm="1">
        <f t="array" ref="H92">IF(H$4&gt;=$H$4+$D$80,INDEX($H$89:$AL$89,1,H$8-$D$80),0)*H$5</f>
        <v>0</v>
      </c>
      <c r="I92" s="29" cm="1">
        <f t="array" ref="I92">IF(I$4&gt;=$H$4+$D$80,INDEX($H$89:$AL$89,1,I$8-$D$80),0)*I$5</f>
        <v>0</v>
      </c>
      <c r="J92" s="29" cm="1">
        <f t="array" ref="J92">IF(J$4&gt;=$H$4+$D$80,INDEX($H$89:$AL$89,1,J$8-$D$80),0)*J$5</f>
        <v>0</v>
      </c>
      <c r="K92" s="29" cm="1">
        <f t="array" ref="K92">IF(K$4&gt;=$H$4+$D$80,INDEX($H$89:$AL$89,1,K$8-$D$80),0)*K$5</f>
        <v>0</v>
      </c>
      <c r="L92" s="29" cm="1">
        <f t="array" ref="L92">IF(L$4&gt;=$H$4+$D$80,INDEX($H$89:$AL$89,1,L$8-$D$80),0)*L$5</f>
        <v>0</v>
      </c>
      <c r="M92" s="29" cm="1">
        <f t="array" ref="M92">IF(M$4&gt;=$H$4+$D$80,INDEX($H$89:$AL$89,1,M$8-$D$80),0)*M$5</f>
        <v>0</v>
      </c>
      <c r="N92" s="29" cm="1">
        <f t="array" ref="N92">IF(N$4&gt;=$H$4+$D$80,INDEX($H$89:$AL$89,1,N$8-$D$80),0)*N$5</f>
        <v>0</v>
      </c>
      <c r="O92" s="29" cm="1">
        <f t="array" ref="O92">IF(O$4&gt;=$H$4+$D$80,INDEX($H$89:$AL$89,1,O$8-$D$80),0)*O$5</f>
        <v>0</v>
      </c>
      <c r="P92" s="29" cm="1">
        <f t="array" ref="P92">IF(P$4&gt;=$H$4+$D$80,INDEX($H$89:$AL$89,1,P$8-$D$80),0)*P$5</f>
        <v>0</v>
      </c>
      <c r="Q92" s="29" cm="1">
        <f t="array" ref="Q92">IF(Q$4&gt;=$H$4+$D$80,INDEX($H$89:$AL$89,1,Q$8-$D$80),0)*Q$5</f>
        <v>0</v>
      </c>
      <c r="R92" s="29" cm="1">
        <f t="array" ref="R92">IF(R$4&gt;=$H$4+$D$80,INDEX($H$89:$AL$89,1,R$8-$D$80),0)*R$5</f>
        <v>0</v>
      </c>
      <c r="S92" s="29" cm="1">
        <f t="array" ref="S92">IF(S$4&gt;=$H$4+$D$80,INDEX($H$89:$AL$89,1,S$8-$D$80),0)*S$5</f>
        <v>0</v>
      </c>
      <c r="T92" s="29" cm="1">
        <f t="array" ref="T92">IF(T$4&gt;=$H$4+$D$80,INDEX($H$89:$AL$89,1,T$8-$D$80),0)*T$5</f>
        <v>0</v>
      </c>
      <c r="U92" s="29" cm="1">
        <f t="array" ref="U92">IF(U$4&gt;=$H$4+$D$80,INDEX($H$89:$AL$89,1,U$8-$D$80),0)*U$5</f>
        <v>0</v>
      </c>
      <c r="V92" s="29" cm="1">
        <f t="array" ref="V92">IF(V$4&gt;=$H$4+$D$80,INDEX($H$89:$AL$89,1,V$8-$D$80),0)*V$5</f>
        <v>0</v>
      </c>
      <c r="W92" s="29" cm="1">
        <f t="array" ref="W92">IF(W$4&gt;=$H$4+$D$80,INDEX($H$89:$AL$89,1,W$8-$D$80),0)*W$5</f>
        <v>0</v>
      </c>
      <c r="X92" s="29" cm="1">
        <f t="array" ref="X92">IF(X$4&gt;=$H$4+$D$80,INDEX($H$89:$AL$89,1,X$8-$D$80),0)*X$5</f>
        <v>0</v>
      </c>
      <c r="Y92" s="29" cm="1">
        <f t="array" ref="Y92">IF(Y$4&gt;=$H$4+$D$80,INDEX($H$89:$AL$89,1,Y$8-$D$80),0)*Y$5</f>
        <v>0</v>
      </c>
      <c r="Z92" s="29" cm="1">
        <f t="array" ref="Z92">IF(Z$4&gt;=$H$4+$D$80,INDEX($H$89:$AL$89,1,Z$8-$D$80),0)*Z$5</f>
        <v>0</v>
      </c>
      <c r="AA92" s="29" cm="1">
        <f t="array" ref="AA92">IF(AA$4&gt;=$H$4+$D$80,INDEX($H$89:$AL$89,1,AA$8-$D$80),0)*AA$5</f>
        <v>0</v>
      </c>
      <c r="AB92" s="29" cm="1">
        <f t="array" ref="AB92">IF(AB$4&gt;=$H$4+$D$80,INDEX($H$89:$AL$89,1,AB$8-$D$80),0)*AB$5</f>
        <v>1063030.4273972602</v>
      </c>
      <c r="AC92" s="29" cm="1">
        <f t="array" ref="AC92">IF(AC$4&gt;=$H$4+$D$80,INDEX($H$89:$AL$89,1,AC$8-$D$80),0)*AC$5</f>
        <v>1063030.4273972602</v>
      </c>
      <c r="AD92" s="29" cm="1">
        <f t="array" ref="AD92">IF(AD$4&gt;=$H$4+$D$80,INDEX($H$89:$AL$89,1,AD$8-$D$80),0)*AD$5</f>
        <v>2228934.7671232875</v>
      </c>
      <c r="AE92" s="29" cm="1">
        <f t="array" ref="AE92">IF(AE$4&gt;=$H$4+$D$80,INDEX($H$89:$AL$89,1,AE$8-$D$80),0)*AE$5</f>
        <v>5452317.3534246571</v>
      </c>
      <c r="AF92" s="29" cm="1">
        <f t="array" ref="AF92">IF(AF$4&gt;=$H$4+$D$80,INDEX($H$89:$AL$89,1,AF$8-$D$80),0)*AF$5</f>
        <v>8195621.6821917817</v>
      </c>
      <c r="AG92" s="29" cm="1">
        <f t="array" ref="AG92">IF(AG$4&gt;=$H$4+$D$80,INDEX($H$89:$AL$89,1,AG$8-$D$80),0)*AG$5</f>
        <v>10938926.010958904</v>
      </c>
      <c r="AH92" s="29" cm="1">
        <f t="array" ref="AH92">IF(AH$4&gt;=$H$4+$D$80,INDEX($H$89:$AL$89,1,AH$8-$D$80),0)*AH$5</f>
        <v>16425534.668493146</v>
      </c>
      <c r="AI92" s="29" cm="1">
        <f t="array" ref="AI92">IF(AI$4&gt;=$H$4+$D$80,INDEX($H$89:$AL$89,1,AI$8-$D$80),0)*AI$5</f>
        <v>21912143.326027397</v>
      </c>
      <c r="AJ92" s="29" cm="1">
        <f t="array" ref="AJ92">IF(AJ$4&gt;=$H$4+$D$80,INDEX($H$89:$AL$89,1,AJ$8-$D$80),0)*AJ$5</f>
        <v>27398751.983561646</v>
      </c>
      <c r="AK92" s="29" cm="1">
        <f t="array" ref="AK92">IF(AK$4&gt;=$H$4+$D$80,INDEX($H$89:$AL$89,1,AK$8-$D$80),0)*AK$5</f>
        <v>0</v>
      </c>
      <c r="AL92" s="29" cm="1">
        <f t="array" ref="AL92">IF(AL$4&gt;=$H$4+$D$80,INDEX($H$89:$AL$89,1,AL$8-$D$80),0)*AL$5</f>
        <v>0</v>
      </c>
      <c r="AM92" s="16"/>
    </row>
    <row r="93" spans="2:39">
      <c r="C93" s="1" t="s">
        <v>473</v>
      </c>
      <c r="D93" s="1"/>
      <c r="E93" s="100" t="s">
        <v>372</v>
      </c>
      <c r="F93" s="29">
        <f>SUM(H93:AL93)</f>
        <v>7975586.2285386128</v>
      </c>
      <c r="G93" s="16"/>
      <c r="H93" s="29">
        <f>H92*H$6</f>
        <v>0</v>
      </c>
      <c r="I93" s="29">
        <f t="shared" ref="I93:M93" si="108">I92*I$6</f>
        <v>0</v>
      </c>
      <c r="J93" s="29">
        <f t="shared" si="108"/>
        <v>0</v>
      </c>
      <c r="K93" s="29">
        <f t="shared" si="108"/>
        <v>0</v>
      </c>
      <c r="L93" s="29">
        <f t="shared" si="108"/>
        <v>0</v>
      </c>
      <c r="M93" s="29">
        <f t="shared" si="108"/>
        <v>0</v>
      </c>
      <c r="N93" s="29">
        <f t="shared" ref="N93" si="109">N92*N$6</f>
        <v>0</v>
      </c>
      <c r="O93" s="29">
        <f t="shared" ref="O93" si="110">O92*O$6</f>
        <v>0</v>
      </c>
      <c r="P93" s="29">
        <f t="shared" ref="P93" si="111">P92*P$6</f>
        <v>0</v>
      </c>
      <c r="Q93" s="29">
        <f t="shared" ref="Q93:R93" si="112">Q92*Q$6</f>
        <v>0</v>
      </c>
      <c r="R93" s="29">
        <f t="shared" si="112"/>
        <v>0</v>
      </c>
      <c r="S93" s="29">
        <f t="shared" ref="S93" si="113">S92*S$6</f>
        <v>0</v>
      </c>
      <c r="T93" s="29">
        <f t="shared" ref="T93" si="114">T92*T$6</f>
        <v>0</v>
      </c>
      <c r="U93" s="29">
        <f t="shared" ref="U93" si="115">U92*U$6</f>
        <v>0</v>
      </c>
      <c r="V93" s="29">
        <f t="shared" ref="V93:W93" si="116">V92*V$6</f>
        <v>0</v>
      </c>
      <c r="W93" s="29">
        <f t="shared" si="116"/>
        <v>0</v>
      </c>
      <c r="X93" s="29">
        <f t="shared" ref="X93" si="117">X92*X$6</f>
        <v>0</v>
      </c>
      <c r="Y93" s="29">
        <f t="shared" ref="Y93" si="118">Y92*Y$6</f>
        <v>0</v>
      </c>
      <c r="Z93" s="29">
        <f t="shared" ref="Z93" si="119">Z92*Z$6</f>
        <v>0</v>
      </c>
      <c r="AA93" s="29">
        <f t="shared" ref="AA93:AB93" si="120">AA92*AA$6</f>
        <v>0</v>
      </c>
      <c r="AB93" s="29">
        <f t="shared" si="120"/>
        <v>158012.69942838463</v>
      </c>
      <c r="AC93" s="29">
        <f t="shared" ref="AC93" si="121">AC92*AC$6</f>
        <v>143647.90857125874</v>
      </c>
      <c r="AD93" s="29">
        <f t="shared" ref="AD93" si="122">AD92*AD$6</f>
        <v>273815.66149946675</v>
      </c>
      <c r="AE93" s="29">
        <f t="shared" ref="AE93" si="123">AE92*AE$6</f>
        <v>608904.75774007291</v>
      </c>
      <c r="AF93" s="29">
        <f t="shared" ref="AF93:AG93" si="124">AF92*AF$6</f>
        <v>832065.39222342742</v>
      </c>
      <c r="AG93" s="29">
        <f t="shared" si="124"/>
        <v>1009619.0951665016</v>
      </c>
      <c r="AH93" s="29">
        <f t="shared" ref="AH93" si="125">AH92*AH$6</f>
        <v>1378191.9252914053</v>
      </c>
      <c r="AI93" s="29">
        <f>AI92*AI$6</f>
        <v>1671407.5541112318</v>
      </c>
      <c r="AJ93" s="29">
        <f t="shared" ref="AJ93" si="126">AJ92*AJ$6</f>
        <v>1899921.2345068634</v>
      </c>
      <c r="AK93" s="29">
        <f t="shared" ref="AK93" si="127">AK92*AK$6</f>
        <v>0</v>
      </c>
      <c r="AL93" s="29">
        <f t="shared" ref="AL93" si="128">AL92*AL$6</f>
        <v>0</v>
      </c>
      <c r="AM93" s="16"/>
    </row>
    <row r="94" spans="2:39">
      <c r="C94" s="1"/>
      <c r="D94" s="1"/>
      <c r="E94" s="28"/>
      <c r="G94" s="16"/>
      <c r="AM94" s="16"/>
    </row>
    <row r="95" spans="2:39">
      <c r="C95" s="6" t="s">
        <v>474</v>
      </c>
      <c r="D95" s="1"/>
      <c r="E95" s="100" t="s">
        <v>307</v>
      </c>
      <c r="G95" s="16"/>
      <c r="H95" s="29">
        <f>H89+H92</f>
        <v>1063030.4273972602</v>
      </c>
      <c r="I95" s="29">
        <f t="shared" ref="I95:AL95" si="129">I89+I92</f>
        <v>1063030.4273972602</v>
      </c>
      <c r="J95" s="29">
        <f t="shared" si="129"/>
        <v>2228934.7671232875</v>
      </c>
      <c r="K95" s="29">
        <f t="shared" si="129"/>
        <v>5452317.3534246571</v>
      </c>
      <c r="L95" s="29">
        <f t="shared" si="129"/>
        <v>8195621.6821917817</v>
      </c>
      <c r="M95" s="29">
        <f t="shared" si="129"/>
        <v>10938926.010958904</v>
      </c>
      <c r="N95" s="29">
        <f t="shared" si="129"/>
        <v>16425534.668493146</v>
      </c>
      <c r="O95" s="29">
        <f t="shared" si="129"/>
        <v>21912143.326027397</v>
      </c>
      <c r="P95" s="29">
        <f t="shared" si="129"/>
        <v>27398751.983561646</v>
      </c>
      <c r="Q95" s="29">
        <f t="shared" si="129"/>
        <v>35971578.010958888</v>
      </c>
      <c r="R95" s="29">
        <f t="shared" si="129"/>
        <v>40875234.498630159</v>
      </c>
      <c r="S95" s="29">
        <f t="shared" si="129"/>
        <v>52980064.849315055</v>
      </c>
      <c r="T95" s="29">
        <f t="shared" si="129"/>
        <v>63918990.860273957</v>
      </c>
      <c r="U95" s="29">
        <f t="shared" si="129"/>
        <v>78835708.14794521</v>
      </c>
      <c r="V95" s="29">
        <f t="shared" si="129"/>
        <v>94403960.213698536</v>
      </c>
      <c r="W95" s="29">
        <f t="shared" si="129"/>
        <v>109972212.27945216</v>
      </c>
      <c r="X95" s="29">
        <f t="shared" si="129"/>
        <v>104759934.05479451</v>
      </c>
      <c r="Y95" s="29">
        <f t="shared" si="129"/>
        <v>99410490.613698587</v>
      </c>
      <c r="Z95" s="29">
        <f t="shared" si="129"/>
        <v>94129629.780821964</v>
      </c>
      <c r="AA95" s="29">
        <f t="shared" si="129"/>
        <v>95947068.898629948</v>
      </c>
      <c r="AB95" s="29">
        <f t="shared" si="129"/>
        <v>91077703.715068653</v>
      </c>
      <c r="AC95" s="29">
        <f t="shared" si="129"/>
        <v>79418660.317808241</v>
      </c>
      <c r="AD95" s="29">
        <f t="shared" si="129"/>
        <v>68788356.043835595</v>
      </c>
      <c r="AE95" s="29">
        <f t="shared" si="129"/>
        <v>54180260.493150786</v>
      </c>
      <c r="AF95" s="29">
        <f t="shared" si="129"/>
        <v>38886338.860273644</v>
      </c>
      <c r="AG95" s="29">
        <f t="shared" si="129"/>
        <v>23763873.747945428</v>
      </c>
      <c r="AH95" s="29">
        <f t="shared" si="129"/>
        <v>29353356.317808289</v>
      </c>
      <c r="AI95" s="29">
        <f t="shared" si="129"/>
        <v>21912143.326027397</v>
      </c>
      <c r="AJ95" s="29">
        <f t="shared" si="129"/>
        <v>27398751.983561646</v>
      </c>
      <c r="AK95" s="29">
        <f t="shared" si="129"/>
        <v>0</v>
      </c>
      <c r="AL95" s="29">
        <f t="shared" si="129"/>
        <v>0</v>
      </c>
      <c r="AM95" s="16"/>
    </row>
    <row r="96" spans="2:39">
      <c r="C96" s="6" t="s">
        <v>474</v>
      </c>
      <c r="D96" s="1"/>
      <c r="E96" s="100" t="s">
        <v>372</v>
      </c>
      <c r="F96" s="29">
        <f>SUM(H96:AL96)</f>
        <v>323659463.20787561</v>
      </c>
      <c r="G96" s="16"/>
      <c r="H96" s="29">
        <f>H90+H93</f>
        <v>1063030.4273972602</v>
      </c>
      <c r="I96" s="29">
        <f t="shared" ref="I96:AL96" si="130">I90+I93</f>
        <v>966391.29763387283</v>
      </c>
      <c r="J96" s="29">
        <f t="shared" si="130"/>
        <v>1842094.848862221</v>
      </c>
      <c r="K96" s="29">
        <f t="shared" si="130"/>
        <v>4096406.7268404625</v>
      </c>
      <c r="L96" s="29">
        <f t="shared" si="130"/>
        <v>5597719.8840187006</v>
      </c>
      <c r="M96" s="29">
        <f t="shared" si="130"/>
        <v>6792212.411570807</v>
      </c>
      <c r="N96" s="29">
        <f t="shared" si="130"/>
        <v>9271786.107558893</v>
      </c>
      <c r="O96" s="29">
        <f t="shared" si="130"/>
        <v>11244394.235585753</v>
      </c>
      <c r="P96" s="29">
        <f t="shared" si="130"/>
        <v>12781720.008867573</v>
      </c>
      <c r="Q96" s="29">
        <f t="shared" si="130"/>
        <v>15255460.563547703</v>
      </c>
      <c r="R96" s="29">
        <f t="shared" si="130"/>
        <v>15759172.364805337</v>
      </c>
      <c r="S96" s="29">
        <f t="shared" si="130"/>
        <v>18569189.523813471</v>
      </c>
      <c r="T96" s="29">
        <f t="shared" si="130"/>
        <v>20366560.325029898</v>
      </c>
      <c r="U96" s="29">
        <f t="shared" si="130"/>
        <v>22835896.501777094</v>
      </c>
      <c r="V96" s="29">
        <f t="shared" si="130"/>
        <v>24859513.254534483</v>
      </c>
      <c r="W96" s="29">
        <f t="shared" si="130"/>
        <v>26326473.271238729</v>
      </c>
      <c r="X96" s="29">
        <f t="shared" si="130"/>
        <v>22798813.91377788</v>
      </c>
      <c r="Y96" s="29">
        <f t="shared" si="130"/>
        <v>19667835.600667179</v>
      </c>
      <c r="Z96" s="29">
        <f t="shared" si="130"/>
        <v>16930041.306980915</v>
      </c>
      <c r="AA96" s="29">
        <f t="shared" si="130"/>
        <v>15688112.461312296</v>
      </c>
      <c r="AB96" s="29">
        <f t="shared" si="130"/>
        <v>13538120.312315816</v>
      </c>
      <c r="AC96" s="29">
        <f t="shared" si="130"/>
        <v>10731888.911323719</v>
      </c>
      <c r="AD96" s="29">
        <f t="shared" si="130"/>
        <v>8450372.5687373877</v>
      </c>
      <c r="AE96" s="29">
        <f t="shared" si="130"/>
        <v>6050751.6806875281</v>
      </c>
      <c r="AF96" s="29">
        <f t="shared" si="130"/>
        <v>3947958.8066165633</v>
      </c>
      <c r="AG96" s="29">
        <f t="shared" si="130"/>
        <v>2193310.4481203519</v>
      </c>
      <c r="AH96" s="29">
        <f t="shared" si="130"/>
        <v>2462906.6556355869</v>
      </c>
      <c r="AI96" s="29">
        <f t="shared" si="130"/>
        <v>1671407.5541112318</v>
      </c>
      <c r="AJ96" s="29">
        <f t="shared" si="130"/>
        <v>1899921.2345068634</v>
      </c>
      <c r="AK96" s="29">
        <f t="shared" si="130"/>
        <v>0</v>
      </c>
      <c r="AL96" s="29">
        <f t="shared" si="130"/>
        <v>0</v>
      </c>
      <c r="AM96" s="16"/>
    </row>
    <row r="97" spans="2:39">
      <c r="C97" s="1"/>
      <c r="D97" s="1"/>
      <c r="E97" s="28"/>
      <c r="G97" s="16"/>
      <c r="AM97" s="16"/>
    </row>
    <row r="98" spans="2:39">
      <c r="C98" s="6" t="s">
        <v>125</v>
      </c>
      <c r="D98" s="1"/>
      <c r="E98" s="100" t="s">
        <v>307</v>
      </c>
      <c r="G98" s="16"/>
      <c r="H98" s="29">
        <f t="shared" ref="H98:AL98" si="131">$D$79*H76*H$7</f>
        <v>0</v>
      </c>
      <c r="I98" s="29">
        <f t="shared" si="131"/>
        <v>0</v>
      </c>
      <c r="J98" s="29">
        <f t="shared" si="131"/>
        <v>27495.088471849864</v>
      </c>
      <c r="K98" s="29">
        <f t="shared" si="131"/>
        <v>54990.176943699727</v>
      </c>
      <c r="L98" s="29">
        <f t="shared" si="131"/>
        <v>112641.16890080427</v>
      </c>
      <c r="M98" s="29">
        <f t="shared" si="131"/>
        <v>253664.36461126004</v>
      </c>
      <c r="N98" s="29">
        <f t="shared" si="131"/>
        <v>465642.62734584452</v>
      </c>
      <c r="O98" s="29">
        <f t="shared" si="131"/>
        <v>748575.95710455754</v>
      </c>
      <c r="P98" s="29">
        <f t="shared" si="131"/>
        <v>1173419.4209115282</v>
      </c>
      <c r="Q98" s="29">
        <f t="shared" si="131"/>
        <v>1740173.0187667562</v>
      </c>
      <c r="R98" s="29">
        <f t="shared" si="131"/>
        <v>2448836.7506702412</v>
      </c>
      <c r="S98" s="29">
        <f t="shared" si="131"/>
        <v>3379235.0670241285</v>
      </c>
      <c r="T98" s="29">
        <f t="shared" si="131"/>
        <v>4436465.5656836452</v>
      </c>
      <c r="U98" s="29">
        <f t="shared" si="131"/>
        <v>5806785.2975871312</v>
      </c>
      <c r="V98" s="29">
        <f t="shared" si="131"/>
        <v>7460038.3592493292</v>
      </c>
      <c r="W98" s="29">
        <f t="shared" si="131"/>
        <v>9499109.5978552271</v>
      </c>
      <c r="X98" s="29">
        <f t="shared" si="131"/>
        <v>11940850.841823054</v>
      </c>
      <c r="Y98" s="29">
        <f t="shared" si="131"/>
        <v>14785262.091152813</v>
      </c>
      <c r="Z98" s="29">
        <f t="shared" si="131"/>
        <v>17494858.713136729</v>
      </c>
      <c r="AA98" s="29">
        <f t="shared" si="131"/>
        <v>20066092.954423591</v>
      </c>
      <c r="AB98" s="29">
        <f t="shared" si="131"/>
        <v>22500738.691689007</v>
      </c>
      <c r="AC98" s="29">
        <f t="shared" si="131"/>
        <v>24982392.160857908</v>
      </c>
      <c r="AD98" s="29">
        <f t="shared" si="131"/>
        <v>27310605.297587134</v>
      </c>
      <c r="AE98" s="29">
        <f t="shared" si="131"/>
        <v>29337259.39946381</v>
      </c>
      <c r="AF98" s="29">
        <f t="shared" si="131"/>
        <v>31058806.713136729</v>
      </c>
      <c r="AG98" s="29">
        <f t="shared" si="131"/>
        <v>32319146.091152813</v>
      </c>
      <c r="AH98" s="29">
        <f t="shared" si="131"/>
        <v>33112955.90348525</v>
      </c>
      <c r="AI98" s="29">
        <f t="shared" si="131"/>
        <v>33444670.841823053</v>
      </c>
      <c r="AJ98" s="29">
        <f t="shared" si="131"/>
        <v>33779046.59517426</v>
      </c>
      <c r="AK98" s="29">
        <f t="shared" si="131"/>
        <v>0</v>
      </c>
      <c r="AL98" s="29">
        <f t="shared" si="131"/>
        <v>0</v>
      </c>
      <c r="AM98" s="16"/>
    </row>
    <row r="99" spans="2:39">
      <c r="C99" s="6" t="s">
        <v>125</v>
      </c>
      <c r="D99" s="1"/>
      <c r="E99" s="100" t="s">
        <v>372</v>
      </c>
      <c r="F99" s="29">
        <f>SUM(H99:AL99)</f>
        <v>50804714.076518521</v>
      </c>
      <c r="G99" s="16"/>
      <c r="H99" s="29">
        <f>H98*H$6</f>
        <v>0</v>
      </c>
      <c r="I99" s="29">
        <f t="shared" ref="I99:AL99" si="132">I98*I$6</f>
        <v>0</v>
      </c>
      <c r="J99" s="29">
        <f t="shared" si="132"/>
        <v>22723.213613099058</v>
      </c>
      <c r="K99" s="29">
        <f t="shared" si="132"/>
        <v>41314.933841998281</v>
      </c>
      <c r="L99" s="29">
        <f t="shared" si="132"/>
        <v>76935.433987298849</v>
      </c>
      <c r="M99" s="29">
        <f t="shared" si="132"/>
        <v>157505.61288738347</v>
      </c>
      <c r="N99" s="29">
        <f t="shared" si="132"/>
        <v>262843.1238584753</v>
      </c>
      <c r="O99" s="29">
        <f t="shared" si="132"/>
        <v>384137.82950052479</v>
      </c>
      <c r="P99" s="29">
        <f t="shared" si="132"/>
        <v>547408.81993665919</v>
      </c>
      <c r="Q99" s="29">
        <f t="shared" si="132"/>
        <v>738003.2328150383</v>
      </c>
      <c r="R99" s="29">
        <f t="shared" si="132"/>
        <v>944132.57612933021</v>
      </c>
      <c r="S99" s="29">
        <f t="shared" si="132"/>
        <v>1184401.2759055505</v>
      </c>
      <c r="T99" s="29">
        <f t="shared" si="132"/>
        <v>1413594.6509376194</v>
      </c>
      <c r="U99" s="29">
        <f t="shared" si="132"/>
        <v>1682018.8614896943</v>
      </c>
      <c r="V99" s="29">
        <f t="shared" si="132"/>
        <v>1964461.2583125948</v>
      </c>
      <c r="W99" s="29">
        <f t="shared" si="132"/>
        <v>2274011.3138128524</v>
      </c>
      <c r="X99" s="29">
        <f t="shared" si="132"/>
        <v>2598677.049305019</v>
      </c>
      <c r="Y99" s="29">
        <f t="shared" si="132"/>
        <v>2925185.2830258464</v>
      </c>
      <c r="Z99" s="29">
        <f t="shared" si="132"/>
        <v>3146604.1177774346</v>
      </c>
      <c r="AA99" s="29">
        <f t="shared" si="132"/>
        <v>3280966.542716749</v>
      </c>
      <c r="AB99" s="29">
        <f t="shared" si="132"/>
        <v>3344591.4323558738</v>
      </c>
      <c r="AC99" s="29">
        <f t="shared" si="132"/>
        <v>3375884.9159198557</v>
      </c>
      <c r="AD99" s="29">
        <f t="shared" si="132"/>
        <v>3354997.8966683829</v>
      </c>
      <c r="AE99" s="29">
        <f t="shared" si="132"/>
        <v>3276331.0844640904</v>
      </c>
      <c r="AF99" s="29">
        <f t="shared" si="132"/>
        <v>3153263.9245551983</v>
      </c>
      <c r="AG99" s="29">
        <f t="shared" si="132"/>
        <v>2982927.8487133067</v>
      </c>
      <c r="AH99" s="29">
        <f t="shared" si="132"/>
        <v>2778357.5615502517</v>
      </c>
      <c r="AI99" s="29">
        <f t="shared" si="132"/>
        <v>2551082.0488011632</v>
      </c>
      <c r="AJ99" s="29">
        <f t="shared" si="132"/>
        <v>2342352.2336372384</v>
      </c>
      <c r="AK99" s="29">
        <f t="shared" si="132"/>
        <v>0</v>
      </c>
      <c r="AL99" s="29">
        <f t="shared" si="132"/>
        <v>0</v>
      </c>
      <c r="AM99" s="16"/>
    </row>
    <row r="100" spans="2:39">
      <c r="C100" s="1"/>
      <c r="D100" s="1"/>
      <c r="E100" s="28"/>
      <c r="G100" s="16"/>
      <c r="AM100" s="16"/>
    </row>
    <row r="101" spans="2:39">
      <c r="B101" s="7" t="s">
        <v>398</v>
      </c>
      <c r="E101" s="21"/>
      <c r="G101" s="16"/>
      <c r="AM101" s="16"/>
    </row>
    <row r="102" spans="2:39">
      <c r="C102" s="1" t="str">
        <f>'Input C'!C106</f>
        <v>CAPEX - Overhead Catenary (both directions)</v>
      </c>
      <c r="D102" s="29">
        <f>'Input C'!D106</f>
        <v>3600000</v>
      </c>
      <c r="E102" s="100" t="str">
        <f>'Input C'!E106</f>
        <v>$/km</v>
      </c>
      <c r="G102" s="16"/>
      <c r="AM102" s="16"/>
    </row>
    <row r="103" spans="2:39">
      <c r="C103" s="1" t="str">
        <f>'Input C'!C108</f>
        <v>OPEX - Catenary maintenance</v>
      </c>
      <c r="D103" s="30">
        <f>'Input C'!D108</f>
        <v>0.02</v>
      </c>
      <c r="E103" s="100" t="str">
        <f>'Input C'!E108</f>
        <v>% of CAPEX/year</v>
      </c>
      <c r="G103" s="16"/>
      <c r="AM103" s="16"/>
    </row>
    <row r="104" spans="2:39">
      <c r="C104" s="1" t="str">
        <f>'Input C'!C107</f>
        <v>Catenary Infrastructure Lifecycle</v>
      </c>
      <c r="D104" s="4">
        <f>'Input C'!D107</f>
        <v>50</v>
      </c>
      <c r="E104" s="100" t="str">
        <f>'Input C'!E107</f>
        <v>years</v>
      </c>
      <c r="G104" s="16"/>
      <c r="AM104" s="16"/>
    </row>
    <row r="105" spans="2:39">
      <c r="E105" s="21"/>
      <c r="G105" s="16"/>
      <c r="AM105" s="16"/>
    </row>
    <row r="106" spans="2:39">
      <c r="C106" s="1" t="str">
        <f>'Input C'!C30</f>
        <v>1. Rivière du Loup - Quebec (without city areas)</v>
      </c>
      <c r="D106" s="4">
        <f>'Input C'!D30</f>
        <v>167</v>
      </c>
      <c r="E106" s="100" t="str">
        <f>'Input C'!E30</f>
        <v>km</v>
      </c>
      <c r="G106" s="16"/>
      <c r="AM106" s="16"/>
    </row>
    <row r="107" spans="2:39">
      <c r="C107" s="1" t="str">
        <f>'Input C'!C32</f>
        <v>3. Quebec-Montreal (without city areas)</v>
      </c>
      <c r="D107" s="4">
        <f>'Input C'!D32</f>
        <v>215</v>
      </c>
      <c r="E107" s="100" t="str">
        <f>'Input C'!E32</f>
        <v>km</v>
      </c>
      <c r="G107" s="16"/>
      <c r="AM107" s="16"/>
    </row>
    <row r="108" spans="2:39">
      <c r="C108" s="1" t="str">
        <f>'Input C'!C34</f>
        <v>5. Montreal - Prescott (without city area)</v>
      </c>
      <c r="D108" s="4">
        <f>'Input C'!D34</f>
        <v>146</v>
      </c>
      <c r="E108" s="100" t="str">
        <f>'Input C'!E34</f>
        <v>km</v>
      </c>
      <c r="G108" s="16"/>
      <c r="H108" s="166"/>
      <c r="AM108" s="16"/>
    </row>
    <row r="109" spans="2:39">
      <c r="C109" s="1" t="str">
        <f>'Input C'!C35</f>
        <v>6. Prescott - Toronto (without city area)</v>
      </c>
      <c r="D109" s="4">
        <f>'Input C'!D35</f>
        <v>288</v>
      </c>
      <c r="E109" s="100" t="str">
        <f>'Input C'!E35</f>
        <v>km</v>
      </c>
      <c r="G109" s="16"/>
      <c r="AM109" s="16"/>
    </row>
    <row r="110" spans="2:39">
      <c r="C110" s="1" t="str">
        <f>'Input C'!C37</f>
        <v>8. Toronto - Windsor (without city area)</v>
      </c>
      <c r="D110" s="4">
        <f>'Input C'!D37</f>
        <v>321</v>
      </c>
      <c r="E110" s="100" t="str">
        <f>'Input C'!E37</f>
        <v>km</v>
      </c>
      <c r="G110" s="16"/>
      <c r="AM110" s="16"/>
    </row>
    <row r="111" spans="2:39">
      <c r="E111" s="21"/>
      <c r="G111" s="16"/>
      <c r="AM111" s="16"/>
    </row>
    <row r="112" spans="2:39">
      <c r="C112" s="1" t="str">
        <f>Calc_Fleet!C193</f>
        <v>Total CAT Fleet Size</v>
      </c>
      <c r="D112" s="1"/>
      <c r="E112" s="100" t="str">
        <f>Calc_Fleet!E193</f>
        <v>count</v>
      </c>
      <c r="F112" s="1"/>
      <c r="G112" s="2"/>
      <c r="H112" s="1">
        <f>Calc_Fleet!H193</f>
        <v>0</v>
      </c>
      <c r="I112" s="1">
        <f>Calc_Fleet!I193</f>
        <v>0</v>
      </c>
      <c r="J112" s="1">
        <f>Calc_Fleet!J193</f>
        <v>0</v>
      </c>
      <c r="K112" s="1">
        <f>Calc_Fleet!K193</f>
        <v>0</v>
      </c>
      <c r="L112" s="1">
        <f>Calc_Fleet!L193</f>
        <v>0</v>
      </c>
      <c r="M112" s="1">
        <f>Calc_Fleet!M193</f>
        <v>31</v>
      </c>
      <c r="N112" s="29">
        <f>Calc_Fleet!N193</f>
        <v>62</v>
      </c>
      <c r="O112" s="29">
        <f>Calc_Fleet!O193</f>
        <v>127</v>
      </c>
      <c r="P112" s="29">
        <f>Calc_Fleet!P193</f>
        <v>286</v>
      </c>
      <c r="Q112" s="29">
        <f>Calc_Fleet!Q193</f>
        <v>526</v>
      </c>
      <c r="R112" s="29">
        <f>Calc_Fleet!R193</f>
        <v>846</v>
      </c>
      <c r="S112" s="29">
        <f>Calc_Fleet!S193</f>
        <v>1370</v>
      </c>
      <c r="T112" s="29">
        <f>Calc_Fleet!T193</f>
        <v>2245</v>
      </c>
      <c r="U112" s="29">
        <f>Calc_Fleet!U193</f>
        <v>3470</v>
      </c>
      <c r="V112" s="29">
        <f>Calc_Fleet!V193</f>
        <v>5049</v>
      </c>
      <c r="W112" s="29">
        <f>Calc_Fleet!W193</f>
        <v>6949</v>
      </c>
      <c r="X112" s="29">
        <f>Calc_Fleet!X193</f>
        <v>9206</v>
      </c>
      <c r="Y112" s="29">
        <f>Calc_Fleet!Y193</f>
        <v>12137</v>
      </c>
      <c r="Z112" s="29">
        <f>Calc_Fleet!Z193</f>
        <v>15512</v>
      </c>
      <c r="AA112" s="29">
        <f>Calc_Fleet!AA193</f>
        <v>18810</v>
      </c>
      <c r="AB112" s="29">
        <f>Calc_Fleet!AB193</f>
        <v>22034</v>
      </c>
      <c r="AC112" s="29">
        <f>Calc_Fleet!AC193</f>
        <v>25357</v>
      </c>
      <c r="AD112" s="29">
        <f>Calc_Fleet!AD193</f>
        <v>28330</v>
      </c>
      <c r="AE112" s="29">
        <f>Calc_Fleet!AE193</f>
        <v>30966</v>
      </c>
      <c r="AF112" s="29">
        <f>Calc_Fleet!AF193</f>
        <v>33257</v>
      </c>
      <c r="AG112" s="29">
        <f>Calc_Fleet!AG193</f>
        <v>35205</v>
      </c>
      <c r="AH112" s="29">
        <f>Calc_Fleet!AH193</f>
        <v>36804</v>
      </c>
      <c r="AI112" s="29">
        <f>Calc_Fleet!AI193</f>
        <v>37708</v>
      </c>
      <c r="AJ112" s="29">
        <f>Calc_Fleet!AJ193</f>
        <v>38085</v>
      </c>
      <c r="AK112" s="29">
        <f>Calc_Fleet!AK193</f>
        <v>38466</v>
      </c>
      <c r="AL112" s="29">
        <f>Calc_Fleet!AL193</f>
        <v>38851</v>
      </c>
      <c r="AM112" s="16"/>
    </row>
    <row r="113" spans="3:39">
      <c r="E113" s="21"/>
      <c r="G113" s="16"/>
      <c r="AM113" s="16"/>
    </row>
    <row r="114" spans="3:39">
      <c r="C114" s="1" t="str">
        <f>'Input R'!C20</f>
        <v>1. Rivière du Loup - Quebec (without city areas)</v>
      </c>
      <c r="D114" s="1"/>
      <c r="E114" s="100" t="str">
        <f>'Input R'!D20</f>
        <v>% of total length</v>
      </c>
      <c r="G114" s="16"/>
      <c r="H114" s="163">
        <f>'Input R'!I20</f>
        <v>0</v>
      </c>
      <c r="I114" s="163">
        <f>'Input R'!J20</f>
        <v>0</v>
      </c>
      <c r="J114" s="163">
        <f>'Input R'!K20</f>
        <v>0</v>
      </c>
      <c r="K114" s="163">
        <f>'Input R'!L20</f>
        <v>0</v>
      </c>
      <c r="L114" s="163">
        <f>'Input R'!M20</f>
        <v>0</v>
      </c>
      <c r="M114" s="163">
        <f>'Input R'!N20</f>
        <v>0</v>
      </c>
      <c r="N114" s="163">
        <f>'Input R'!O20</f>
        <v>0</v>
      </c>
      <c r="O114" s="163">
        <f>'Input R'!P20</f>
        <v>0</v>
      </c>
      <c r="P114" s="163">
        <f>'Input R'!Q20</f>
        <v>0</v>
      </c>
      <c r="Q114" s="163">
        <f>'Input R'!R20</f>
        <v>0</v>
      </c>
      <c r="R114" s="163">
        <f>'Input R'!S20</f>
        <v>0</v>
      </c>
      <c r="S114" s="163">
        <f>'Input R'!T20</f>
        <v>0</v>
      </c>
      <c r="T114" s="163">
        <f>'Input R'!U20</f>
        <v>0</v>
      </c>
      <c r="U114" s="163">
        <f>'Input R'!V20</f>
        <v>0</v>
      </c>
      <c r="V114" s="163">
        <f>'Input R'!W20</f>
        <v>0.25</v>
      </c>
      <c r="W114" s="163">
        <f>'Input R'!X20</f>
        <v>0.25</v>
      </c>
      <c r="X114" s="163">
        <f>'Input R'!Y20</f>
        <v>0.25</v>
      </c>
      <c r="Y114" s="163">
        <f>'Input R'!Z20</f>
        <v>0.25</v>
      </c>
      <c r="Z114" s="163">
        <f>'Input R'!AA20</f>
        <v>0</v>
      </c>
      <c r="AA114" s="163">
        <f>'Input R'!AB20</f>
        <v>0</v>
      </c>
      <c r="AB114" s="163">
        <f>'Input R'!AC20</f>
        <v>0</v>
      </c>
      <c r="AC114" s="163">
        <f>'Input R'!AD20</f>
        <v>0</v>
      </c>
      <c r="AD114" s="163">
        <f>'Input R'!AE20</f>
        <v>0</v>
      </c>
      <c r="AE114" s="163">
        <f>'Input R'!AF20</f>
        <v>0</v>
      </c>
      <c r="AF114" s="163">
        <f>'Input R'!AG20</f>
        <v>0</v>
      </c>
      <c r="AG114" s="163">
        <f>'Input R'!AH20</f>
        <v>0</v>
      </c>
      <c r="AH114" s="163">
        <f>'Input R'!AI20</f>
        <v>0</v>
      </c>
      <c r="AI114" s="163">
        <f>'Input R'!AJ20</f>
        <v>0</v>
      </c>
      <c r="AJ114" s="163">
        <f>'Input R'!AK20</f>
        <v>0</v>
      </c>
      <c r="AK114" s="163">
        <f>'Input R'!AL20</f>
        <v>0</v>
      </c>
      <c r="AL114" s="163">
        <f>'Input R'!AM20</f>
        <v>0</v>
      </c>
      <c r="AM114" s="16"/>
    </row>
    <row r="115" spans="3:39">
      <c r="C115" s="1" t="s">
        <v>75</v>
      </c>
      <c r="D115" s="1"/>
      <c r="E115" s="100" t="str">
        <f>'Input R'!D21</f>
        <v>% of total length</v>
      </c>
      <c r="G115" s="16"/>
      <c r="H115" s="163">
        <f>'Input R'!I21</f>
        <v>0</v>
      </c>
      <c r="I115" s="163">
        <f>'Input R'!J21</f>
        <v>0</v>
      </c>
      <c r="J115" s="163">
        <f>'Input R'!K21</f>
        <v>0</v>
      </c>
      <c r="K115" s="163">
        <f>'Input R'!L21</f>
        <v>0</v>
      </c>
      <c r="L115" s="163">
        <f>'Input R'!M21</f>
        <v>0</v>
      </c>
      <c r="M115" s="163">
        <f>'Input R'!N21</f>
        <v>0</v>
      </c>
      <c r="N115" s="163">
        <f>'Input R'!O21</f>
        <v>0</v>
      </c>
      <c r="O115" s="163">
        <f>'Input R'!P21</f>
        <v>0</v>
      </c>
      <c r="P115" s="163">
        <f>'Input R'!Q21</f>
        <v>0</v>
      </c>
      <c r="Q115" s="163">
        <f>'Input R'!R21</f>
        <v>0</v>
      </c>
      <c r="R115" s="163">
        <f>'Input R'!S21</f>
        <v>0.25</v>
      </c>
      <c r="S115" s="163">
        <f>'Input R'!T21</f>
        <v>0.25</v>
      </c>
      <c r="T115" s="163">
        <f>'Input R'!U21</f>
        <v>0.25</v>
      </c>
      <c r="U115" s="163">
        <f>'Input R'!V21</f>
        <v>0.25</v>
      </c>
      <c r="V115" s="163">
        <f>'Input R'!W21</f>
        <v>0</v>
      </c>
      <c r="W115" s="163">
        <f>'Input R'!X21</f>
        <v>0</v>
      </c>
      <c r="X115" s="163">
        <f>'Input R'!Y21</f>
        <v>0</v>
      </c>
      <c r="Y115" s="163">
        <f>'Input R'!Z21</f>
        <v>0</v>
      </c>
      <c r="Z115" s="163">
        <f>'Input R'!AA21</f>
        <v>0</v>
      </c>
      <c r="AA115" s="163">
        <f>'Input R'!AB21</f>
        <v>0</v>
      </c>
      <c r="AB115" s="163">
        <f>'Input R'!AC21</f>
        <v>0</v>
      </c>
      <c r="AC115" s="163">
        <f>'Input R'!AD21</f>
        <v>0</v>
      </c>
      <c r="AD115" s="163">
        <f>'Input R'!AE21</f>
        <v>0</v>
      </c>
      <c r="AE115" s="163">
        <f>'Input R'!AF21</f>
        <v>0</v>
      </c>
      <c r="AF115" s="163">
        <f>'Input R'!AG21</f>
        <v>0</v>
      </c>
      <c r="AG115" s="163">
        <f>'Input R'!AH21</f>
        <v>0</v>
      </c>
      <c r="AH115" s="163">
        <f>'Input R'!AI21</f>
        <v>0</v>
      </c>
      <c r="AI115" s="163">
        <f>'Input R'!AJ21</f>
        <v>0</v>
      </c>
      <c r="AJ115" s="163">
        <f>'Input R'!AK21</f>
        <v>0</v>
      </c>
      <c r="AK115" s="163">
        <f>'Input R'!AL21</f>
        <v>0</v>
      </c>
      <c r="AL115" s="163">
        <f>'Input R'!AM21</f>
        <v>0</v>
      </c>
      <c r="AM115" s="16"/>
    </row>
    <row r="116" spans="3:39">
      <c r="C116" s="1" t="s">
        <v>77</v>
      </c>
      <c r="D116" s="1"/>
      <c r="E116" s="100" t="str">
        <f>'Input R'!D22</f>
        <v>% of total length</v>
      </c>
      <c r="G116" s="16"/>
      <c r="H116" s="163">
        <f>'Input R'!I22</f>
        <v>0</v>
      </c>
      <c r="I116" s="163">
        <f>'Input R'!J22</f>
        <v>0</v>
      </c>
      <c r="J116" s="163">
        <f>'Input R'!K22</f>
        <v>0</v>
      </c>
      <c r="K116" s="163">
        <f>'Input R'!L22</f>
        <v>0</v>
      </c>
      <c r="L116" s="163">
        <f>'Input R'!M22</f>
        <v>0</v>
      </c>
      <c r="M116" s="163">
        <f>'Input R'!N22</f>
        <v>0</v>
      </c>
      <c r="N116" s="163">
        <f>'Input R'!O22</f>
        <v>0.25</v>
      </c>
      <c r="O116" s="163">
        <f>'Input R'!P22</f>
        <v>0.25</v>
      </c>
      <c r="P116" s="163">
        <f>'Input R'!Q22</f>
        <v>0.25</v>
      </c>
      <c r="Q116" s="163">
        <f>'Input R'!R22</f>
        <v>0.25</v>
      </c>
      <c r="R116" s="163">
        <f>'Input R'!S22</f>
        <v>0</v>
      </c>
      <c r="S116" s="163">
        <f>'Input R'!T22</f>
        <v>0</v>
      </c>
      <c r="T116" s="163">
        <f>'Input R'!U22</f>
        <v>0</v>
      </c>
      <c r="U116" s="163">
        <f>'Input R'!V22</f>
        <v>0</v>
      </c>
      <c r="V116" s="163">
        <f>'Input R'!W22</f>
        <v>0</v>
      </c>
      <c r="W116" s="163">
        <f>'Input R'!X22</f>
        <v>0</v>
      </c>
      <c r="X116" s="163">
        <f>'Input R'!Y22</f>
        <v>0</v>
      </c>
      <c r="Y116" s="163">
        <f>'Input R'!Z22</f>
        <v>0</v>
      </c>
      <c r="Z116" s="163">
        <f>'Input R'!AA22</f>
        <v>0</v>
      </c>
      <c r="AA116" s="163">
        <f>'Input R'!AB22</f>
        <v>0</v>
      </c>
      <c r="AB116" s="163">
        <f>'Input R'!AC22</f>
        <v>0</v>
      </c>
      <c r="AC116" s="163">
        <f>'Input R'!AD22</f>
        <v>0</v>
      </c>
      <c r="AD116" s="163">
        <f>'Input R'!AE22</f>
        <v>0</v>
      </c>
      <c r="AE116" s="163">
        <f>'Input R'!AF22</f>
        <v>0</v>
      </c>
      <c r="AF116" s="163">
        <f>'Input R'!AG22</f>
        <v>0</v>
      </c>
      <c r="AG116" s="163">
        <f>'Input R'!AH22</f>
        <v>0</v>
      </c>
      <c r="AH116" s="163">
        <f>'Input R'!AI22</f>
        <v>0</v>
      </c>
      <c r="AI116" s="163">
        <f>'Input R'!AJ22</f>
        <v>0</v>
      </c>
      <c r="AJ116" s="163">
        <f>'Input R'!AK22</f>
        <v>0</v>
      </c>
      <c r="AK116" s="163">
        <f>'Input R'!AL22</f>
        <v>0</v>
      </c>
      <c r="AL116" s="163">
        <f>'Input R'!AM22</f>
        <v>0</v>
      </c>
      <c r="AM116" s="16"/>
    </row>
    <row r="117" spans="3:39">
      <c r="C117" s="1" t="s">
        <v>78</v>
      </c>
      <c r="D117" s="1"/>
      <c r="E117" s="100" t="str">
        <f>'Input R'!D23</f>
        <v>% of total length</v>
      </c>
      <c r="G117" s="16"/>
      <c r="H117" s="163">
        <f>'Input R'!I23</f>
        <v>0</v>
      </c>
      <c r="I117" s="163">
        <f>'Input R'!J23</f>
        <v>0</v>
      </c>
      <c r="J117" s="163">
        <f>'Input R'!K23</f>
        <v>0</v>
      </c>
      <c r="K117" s="163">
        <f>'Input R'!L23</f>
        <v>0</v>
      </c>
      <c r="L117" s="163">
        <f>'Input R'!M23</f>
        <v>0</v>
      </c>
      <c r="M117" s="163">
        <f>'Input R'!N23</f>
        <v>0</v>
      </c>
      <c r="N117" s="163">
        <f>'Input R'!O23</f>
        <v>0.25</v>
      </c>
      <c r="O117" s="163">
        <f>'Input R'!P23</f>
        <v>0.25</v>
      </c>
      <c r="P117" s="163">
        <f>'Input R'!Q23</f>
        <v>0.25</v>
      </c>
      <c r="Q117" s="163">
        <f>'Input R'!R23</f>
        <v>0.25</v>
      </c>
      <c r="R117" s="163">
        <f>'Input R'!S23</f>
        <v>0</v>
      </c>
      <c r="S117" s="163">
        <f>'Input R'!T23</f>
        <v>0</v>
      </c>
      <c r="T117" s="163">
        <f>'Input R'!U23</f>
        <v>0</v>
      </c>
      <c r="U117" s="163">
        <f>'Input R'!V23</f>
        <v>0</v>
      </c>
      <c r="V117" s="163">
        <f>'Input R'!W23</f>
        <v>0</v>
      </c>
      <c r="W117" s="163">
        <f>'Input R'!X23</f>
        <v>0</v>
      </c>
      <c r="X117" s="163">
        <f>'Input R'!Y23</f>
        <v>0</v>
      </c>
      <c r="Y117" s="163">
        <f>'Input R'!Z23</f>
        <v>0</v>
      </c>
      <c r="Z117" s="163">
        <f>'Input R'!AA23</f>
        <v>0</v>
      </c>
      <c r="AA117" s="163">
        <f>'Input R'!AB23</f>
        <v>0</v>
      </c>
      <c r="AB117" s="163">
        <f>'Input R'!AC23</f>
        <v>0</v>
      </c>
      <c r="AC117" s="163">
        <f>'Input R'!AD23</f>
        <v>0</v>
      </c>
      <c r="AD117" s="163">
        <f>'Input R'!AE23</f>
        <v>0</v>
      </c>
      <c r="AE117" s="163">
        <f>'Input R'!AF23</f>
        <v>0</v>
      </c>
      <c r="AF117" s="163">
        <f>'Input R'!AG23</f>
        <v>0</v>
      </c>
      <c r="AG117" s="163">
        <f>'Input R'!AH23</f>
        <v>0</v>
      </c>
      <c r="AH117" s="163">
        <f>'Input R'!AI23</f>
        <v>0</v>
      </c>
      <c r="AI117" s="163">
        <f>'Input R'!AJ23</f>
        <v>0</v>
      </c>
      <c r="AJ117" s="163">
        <f>'Input R'!AK23</f>
        <v>0</v>
      </c>
      <c r="AK117" s="163">
        <f>'Input R'!AL23</f>
        <v>0</v>
      </c>
      <c r="AL117" s="163">
        <f>'Input R'!AM23</f>
        <v>0</v>
      </c>
      <c r="AM117" s="16"/>
    </row>
    <row r="118" spans="3:39">
      <c r="C118" s="1" t="s">
        <v>80</v>
      </c>
      <c r="D118" s="1"/>
      <c r="E118" s="100" t="str">
        <f>'Input R'!D24</f>
        <v>% of total length</v>
      </c>
      <c r="G118" s="16"/>
      <c r="H118" s="163">
        <f>'Input R'!I24</f>
        <v>0</v>
      </c>
      <c r="I118" s="163">
        <f>'Input R'!J24</f>
        <v>0</v>
      </c>
      <c r="J118" s="163">
        <f>'Input R'!K24</f>
        <v>0.25</v>
      </c>
      <c r="K118" s="163">
        <f>'Input R'!L24</f>
        <v>0.25</v>
      </c>
      <c r="L118" s="163">
        <f>'Input R'!M24</f>
        <v>0.25</v>
      </c>
      <c r="M118" s="163">
        <f>'Input R'!N24</f>
        <v>0.25</v>
      </c>
      <c r="N118" s="163">
        <f>'Input R'!O24</f>
        <v>0</v>
      </c>
      <c r="O118" s="163">
        <f>'Input R'!P24</f>
        <v>0</v>
      </c>
      <c r="P118" s="163">
        <f>'Input R'!Q24</f>
        <v>0</v>
      </c>
      <c r="Q118" s="163">
        <f>'Input R'!R24</f>
        <v>0</v>
      </c>
      <c r="R118" s="163">
        <f>'Input R'!S24</f>
        <v>0</v>
      </c>
      <c r="S118" s="163">
        <f>'Input R'!T24</f>
        <v>0</v>
      </c>
      <c r="T118" s="163">
        <f>'Input R'!U24</f>
        <v>0</v>
      </c>
      <c r="U118" s="163">
        <f>'Input R'!V24</f>
        <v>0</v>
      </c>
      <c r="V118" s="163">
        <f>'Input R'!W24</f>
        <v>0</v>
      </c>
      <c r="W118" s="163">
        <f>'Input R'!X24</f>
        <v>0</v>
      </c>
      <c r="X118" s="163">
        <f>'Input R'!Y24</f>
        <v>0</v>
      </c>
      <c r="Y118" s="163">
        <f>'Input R'!Z24</f>
        <v>0</v>
      </c>
      <c r="Z118" s="163">
        <f>'Input R'!AA24</f>
        <v>0</v>
      </c>
      <c r="AA118" s="163">
        <f>'Input R'!AB24</f>
        <v>0</v>
      </c>
      <c r="AB118" s="163">
        <f>'Input R'!AC24</f>
        <v>0</v>
      </c>
      <c r="AC118" s="163">
        <f>'Input R'!AD24</f>
        <v>0</v>
      </c>
      <c r="AD118" s="163">
        <f>'Input R'!AE24</f>
        <v>0</v>
      </c>
      <c r="AE118" s="163">
        <f>'Input R'!AF24</f>
        <v>0</v>
      </c>
      <c r="AF118" s="163">
        <f>'Input R'!AG24</f>
        <v>0</v>
      </c>
      <c r="AG118" s="163">
        <f>'Input R'!AH24</f>
        <v>0</v>
      </c>
      <c r="AH118" s="163">
        <f>'Input R'!AI24</f>
        <v>0</v>
      </c>
      <c r="AI118" s="163">
        <f>'Input R'!AJ24</f>
        <v>0</v>
      </c>
      <c r="AJ118" s="163">
        <f>'Input R'!AK24</f>
        <v>0</v>
      </c>
      <c r="AK118" s="163">
        <f>'Input R'!AL24</f>
        <v>0</v>
      </c>
      <c r="AL118" s="163">
        <f>'Input R'!AM24</f>
        <v>0</v>
      </c>
      <c r="AM118" s="16"/>
    </row>
    <row r="119" spans="3:39">
      <c r="E119" s="21"/>
      <c r="G119" s="16"/>
      <c r="AM119" s="16"/>
    </row>
    <row r="120" spans="3:39">
      <c r="C120" s="1" t="s">
        <v>73</v>
      </c>
      <c r="E120" s="100" t="s">
        <v>307</v>
      </c>
      <c r="G120" s="16"/>
      <c r="H120" s="29">
        <f t="shared" ref="H120:AL120" si="133">$D$102*$D106*H114*H$7</f>
        <v>0</v>
      </c>
      <c r="I120" s="29">
        <f t="shared" si="133"/>
        <v>0</v>
      </c>
      <c r="J120" s="29">
        <f t="shared" si="133"/>
        <v>0</v>
      </c>
      <c r="K120" s="29">
        <f t="shared" si="133"/>
        <v>0</v>
      </c>
      <c r="L120" s="29">
        <f t="shared" si="133"/>
        <v>0</v>
      </c>
      <c r="M120" s="29">
        <f t="shared" si="133"/>
        <v>0</v>
      </c>
      <c r="N120" s="29">
        <f t="shared" si="133"/>
        <v>0</v>
      </c>
      <c r="O120" s="29">
        <f t="shared" si="133"/>
        <v>0</v>
      </c>
      <c r="P120" s="29">
        <f t="shared" si="133"/>
        <v>0</v>
      </c>
      <c r="Q120" s="29">
        <f t="shared" si="133"/>
        <v>0</v>
      </c>
      <c r="R120" s="29">
        <f t="shared" si="133"/>
        <v>0</v>
      </c>
      <c r="S120" s="29">
        <f t="shared" si="133"/>
        <v>0</v>
      </c>
      <c r="T120" s="29">
        <f t="shared" si="133"/>
        <v>0</v>
      </c>
      <c r="U120" s="29">
        <f t="shared" si="133"/>
        <v>0</v>
      </c>
      <c r="V120" s="29">
        <f t="shared" si="133"/>
        <v>150300000</v>
      </c>
      <c r="W120" s="29">
        <f t="shared" si="133"/>
        <v>150300000</v>
      </c>
      <c r="X120" s="29">
        <f t="shared" si="133"/>
        <v>150300000</v>
      </c>
      <c r="Y120" s="29">
        <f t="shared" si="133"/>
        <v>150300000</v>
      </c>
      <c r="Z120" s="29">
        <f t="shared" si="133"/>
        <v>0</v>
      </c>
      <c r="AA120" s="29">
        <f t="shared" si="133"/>
        <v>0</v>
      </c>
      <c r="AB120" s="29">
        <f t="shared" si="133"/>
        <v>0</v>
      </c>
      <c r="AC120" s="29">
        <f t="shared" si="133"/>
        <v>0</v>
      </c>
      <c r="AD120" s="29">
        <f t="shared" si="133"/>
        <v>0</v>
      </c>
      <c r="AE120" s="29">
        <f t="shared" si="133"/>
        <v>0</v>
      </c>
      <c r="AF120" s="29">
        <f t="shared" si="133"/>
        <v>0</v>
      </c>
      <c r="AG120" s="29">
        <f t="shared" si="133"/>
        <v>0</v>
      </c>
      <c r="AH120" s="29">
        <f t="shared" si="133"/>
        <v>0</v>
      </c>
      <c r="AI120" s="29">
        <f t="shared" si="133"/>
        <v>0</v>
      </c>
      <c r="AJ120" s="29">
        <f t="shared" si="133"/>
        <v>0</v>
      </c>
      <c r="AK120" s="29">
        <f t="shared" si="133"/>
        <v>0</v>
      </c>
      <c r="AL120" s="29">
        <f t="shared" si="133"/>
        <v>0</v>
      </c>
      <c r="AM120" s="16"/>
    </row>
    <row r="121" spans="3:39">
      <c r="C121" s="1" t="s">
        <v>75</v>
      </c>
      <c r="E121" s="100" t="s">
        <v>307</v>
      </c>
      <c r="G121" s="16"/>
      <c r="H121" s="29">
        <f t="shared" ref="H121:AL121" si="134">$D$102*$D107*H115*H$7</f>
        <v>0</v>
      </c>
      <c r="I121" s="29">
        <f t="shared" si="134"/>
        <v>0</v>
      </c>
      <c r="J121" s="29">
        <f t="shared" si="134"/>
        <v>0</v>
      </c>
      <c r="K121" s="29">
        <f t="shared" si="134"/>
        <v>0</v>
      </c>
      <c r="L121" s="29">
        <f t="shared" si="134"/>
        <v>0</v>
      </c>
      <c r="M121" s="29">
        <f t="shared" si="134"/>
        <v>0</v>
      </c>
      <c r="N121" s="29">
        <f t="shared" si="134"/>
        <v>0</v>
      </c>
      <c r="O121" s="29">
        <f t="shared" si="134"/>
        <v>0</v>
      </c>
      <c r="P121" s="29">
        <f t="shared" si="134"/>
        <v>0</v>
      </c>
      <c r="Q121" s="29">
        <f t="shared" si="134"/>
        <v>0</v>
      </c>
      <c r="R121" s="29">
        <f t="shared" si="134"/>
        <v>193500000</v>
      </c>
      <c r="S121" s="29">
        <f t="shared" si="134"/>
        <v>193500000</v>
      </c>
      <c r="T121" s="29">
        <f t="shared" si="134"/>
        <v>193500000</v>
      </c>
      <c r="U121" s="29">
        <f t="shared" si="134"/>
        <v>193500000</v>
      </c>
      <c r="V121" s="29">
        <f t="shared" si="134"/>
        <v>0</v>
      </c>
      <c r="W121" s="29">
        <f t="shared" si="134"/>
        <v>0</v>
      </c>
      <c r="X121" s="29">
        <f t="shared" si="134"/>
        <v>0</v>
      </c>
      <c r="Y121" s="29">
        <f t="shared" si="134"/>
        <v>0</v>
      </c>
      <c r="Z121" s="29">
        <f t="shared" si="134"/>
        <v>0</v>
      </c>
      <c r="AA121" s="29">
        <f t="shared" si="134"/>
        <v>0</v>
      </c>
      <c r="AB121" s="29">
        <f t="shared" si="134"/>
        <v>0</v>
      </c>
      <c r="AC121" s="29">
        <f t="shared" si="134"/>
        <v>0</v>
      </c>
      <c r="AD121" s="29">
        <f t="shared" si="134"/>
        <v>0</v>
      </c>
      <c r="AE121" s="29">
        <f t="shared" si="134"/>
        <v>0</v>
      </c>
      <c r="AF121" s="29">
        <f t="shared" si="134"/>
        <v>0</v>
      </c>
      <c r="AG121" s="29">
        <f t="shared" si="134"/>
        <v>0</v>
      </c>
      <c r="AH121" s="29">
        <f t="shared" si="134"/>
        <v>0</v>
      </c>
      <c r="AI121" s="29">
        <f t="shared" si="134"/>
        <v>0</v>
      </c>
      <c r="AJ121" s="29">
        <f t="shared" si="134"/>
        <v>0</v>
      </c>
      <c r="AK121" s="29">
        <f t="shared" si="134"/>
        <v>0</v>
      </c>
      <c r="AL121" s="29">
        <f t="shared" si="134"/>
        <v>0</v>
      </c>
      <c r="AM121" s="16"/>
    </row>
    <row r="122" spans="3:39">
      <c r="C122" s="1" t="s">
        <v>77</v>
      </c>
      <c r="E122" s="100" t="s">
        <v>307</v>
      </c>
      <c r="G122" s="16"/>
      <c r="H122" s="29">
        <f t="shared" ref="H122:AL122" si="135">$D$102*$D108*H116*H$7</f>
        <v>0</v>
      </c>
      <c r="I122" s="29">
        <f t="shared" si="135"/>
        <v>0</v>
      </c>
      <c r="J122" s="29">
        <f t="shared" si="135"/>
        <v>0</v>
      </c>
      <c r="K122" s="29">
        <f t="shared" si="135"/>
        <v>0</v>
      </c>
      <c r="L122" s="29">
        <f t="shared" si="135"/>
        <v>0</v>
      </c>
      <c r="M122" s="29">
        <f t="shared" si="135"/>
        <v>0</v>
      </c>
      <c r="N122" s="29">
        <f t="shared" si="135"/>
        <v>131400000</v>
      </c>
      <c r="O122" s="29">
        <f t="shared" si="135"/>
        <v>131400000</v>
      </c>
      <c r="P122" s="29">
        <f t="shared" si="135"/>
        <v>131400000</v>
      </c>
      <c r="Q122" s="29">
        <f t="shared" si="135"/>
        <v>131400000</v>
      </c>
      <c r="R122" s="29">
        <f t="shared" si="135"/>
        <v>0</v>
      </c>
      <c r="S122" s="29">
        <f t="shared" si="135"/>
        <v>0</v>
      </c>
      <c r="T122" s="29">
        <f t="shared" si="135"/>
        <v>0</v>
      </c>
      <c r="U122" s="29">
        <f t="shared" si="135"/>
        <v>0</v>
      </c>
      <c r="V122" s="29">
        <f t="shared" si="135"/>
        <v>0</v>
      </c>
      <c r="W122" s="29">
        <f t="shared" si="135"/>
        <v>0</v>
      </c>
      <c r="X122" s="29">
        <f t="shared" si="135"/>
        <v>0</v>
      </c>
      <c r="Y122" s="29">
        <f t="shared" si="135"/>
        <v>0</v>
      </c>
      <c r="Z122" s="29">
        <f t="shared" si="135"/>
        <v>0</v>
      </c>
      <c r="AA122" s="29">
        <f t="shared" si="135"/>
        <v>0</v>
      </c>
      <c r="AB122" s="29">
        <f t="shared" si="135"/>
        <v>0</v>
      </c>
      <c r="AC122" s="29">
        <f t="shared" si="135"/>
        <v>0</v>
      </c>
      <c r="AD122" s="29">
        <f t="shared" si="135"/>
        <v>0</v>
      </c>
      <c r="AE122" s="29">
        <f t="shared" si="135"/>
        <v>0</v>
      </c>
      <c r="AF122" s="29">
        <f t="shared" si="135"/>
        <v>0</v>
      </c>
      <c r="AG122" s="29">
        <f t="shared" si="135"/>
        <v>0</v>
      </c>
      <c r="AH122" s="29">
        <f t="shared" si="135"/>
        <v>0</v>
      </c>
      <c r="AI122" s="29">
        <f t="shared" si="135"/>
        <v>0</v>
      </c>
      <c r="AJ122" s="29">
        <f t="shared" si="135"/>
        <v>0</v>
      </c>
      <c r="AK122" s="29">
        <f t="shared" si="135"/>
        <v>0</v>
      </c>
      <c r="AL122" s="29">
        <f t="shared" si="135"/>
        <v>0</v>
      </c>
      <c r="AM122" s="16"/>
    </row>
    <row r="123" spans="3:39">
      <c r="C123" s="1" t="s">
        <v>78</v>
      </c>
      <c r="E123" s="100" t="s">
        <v>307</v>
      </c>
      <c r="G123" s="16"/>
      <c r="H123" s="29">
        <f t="shared" ref="H123:AL123" si="136">$D$102*$D109*H117*H$7</f>
        <v>0</v>
      </c>
      <c r="I123" s="29">
        <f t="shared" si="136"/>
        <v>0</v>
      </c>
      <c r="J123" s="29">
        <f t="shared" si="136"/>
        <v>0</v>
      </c>
      <c r="K123" s="29">
        <f t="shared" si="136"/>
        <v>0</v>
      </c>
      <c r="L123" s="29">
        <f t="shared" si="136"/>
        <v>0</v>
      </c>
      <c r="M123" s="29">
        <f t="shared" si="136"/>
        <v>0</v>
      </c>
      <c r="N123" s="29">
        <f t="shared" si="136"/>
        <v>259200000</v>
      </c>
      <c r="O123" s="29">
        <f t="shared" si="136"/>
        <v>259200000</v>
      </c>
      <c r="P123" s="29">
        <f t="shared" si="136"/>
        <v>259200000</v>
      </c>
      <c r="Q123" s="29">
        <f t="shared" si="136"/>
        <v>259200000</v>
      </c>
      <c r="R123" s="29">
        <f t="shared" si="136"/>
        <v>0</v>
      </c>
      <c r="S123" s="29">
        <f t="shared" si="136"/>
        <v>0</v>
      </c>
      <c r="T123" s="29">
        <f t="shared" si="136"/>
        <v>0</v>
      </c>
      <c r="U123" s="29">
        <f t="shared" si="136"/>
        <v>0</v>
      </c>
      <c r="V123" s="29">
        <f t="shared" si="136"/>
        <v>0</v>
      </c>
      <c r="W123" s="29">
        <f t="shared" si="136"/>
        <v>0</v>
      </c>
      <c r="X123" s="29">
        <f t="shared" si="136"/>
        <v>0</v>
      </c>
      <c r="Y123" s="29">
        <f t="shared" si="136"/>
        <v>0</v>
      </c>
      <c r="Z123" s="29">
        <f t="shared" si="136"/>
        <v>0</v>
      </c>
      <c r="AA123" s="29">
        <f t="shared" si="136"/>
        <v>0</v>
      </c>
      <c r="AB123" s="29">
        <f t="shared" si="136"/>
        <v>0</v>
      </c>
      <c r="AC123" s="29">
        <f t="shared" si="136"/>
        <v>0</v>
      </c>
      <c r="AD123" s="29">
        <f t="shared" si="136"/>
        <v>0</v>
      </c>
      <c r="AE123" s="29">
        <f t="shared" si="136"/>
        <v>0</v>
      </c>
      <c r="AF123" s="29">
        <f t="shared" si="136"/>
        <v>0</v>
      </c>
      <c r="AG123" s="29">
        <f t="shared" si="136"/>
        <v>0</v>
      </c>
      <c r="AH123" s="29">
        <f t="shared" si="136"/>
        <v>0</v>
      </c>
      <c r="AI123" s="29">
        <f t="shared" si="136"/>
        <v>0</v>
      </c>
      <c r="AJ123" s="29">
        <f t="shared" si="136"/>
        <v>0</v>
      </c>
      <c r="AK123" s="29">
        <f t="shared" si="136"/>
        <v>0</v>
      </c>
      <c r="AL123" s="29">
        <f t="shared" si="136"/>
        <v>0</v>
      </c>
      <c r="AM123" s="16"/>
    </row>
    <row r="124" spans="3:39">
      <c r="C124" s="1" t="s">
        <v>80</v>
      </c>
      <c r="E124" s="100" t="s">
        <v>307</v>
      </c>
      <c r="G124" s="16"/>
      <c r="H124" s="29">
        <f t="shared" ref="H124:AL124" si="137">$D$102*$D110*H118*H$7</f>
        <v>0</v>
      </c>
      <c r="I124" s="29">
        <f t="shared" si="137"/>
        <v>0</v>
      </c>
      <c r="J124" s="29">
        <f t="shared" si="137"/>
        <v>288900000</v>
      </c>
      <c r="K124" s="29">
        <f t="shared" si="137"/>
        <v>288900000</v>
      </c>
      <c r="L124" s="29">
        <f t="shared" si="137"/>
        <v>288900000</v>
      </c>
      <c r="M124" s="29">
        <f t="shared" si="137"/>
        <v>288900000</v>
      </c>
      <c r="N124" s="29">
        <f t="shared" si="137"/>
        <v>0</v>
      </c>
      <c r="O124" s="29">
        <f t="shared" si="137"/>
        <v>0</v>
      </c>
      <c r="P124" s="29">
        <f t="shared" si="137"/>
        <v>0</v>
      </c>
      <c r="Q124" s="29">
        <f t="shared" si="137"/>
        <v>0</v>
      </c>
      <c r="R124" s="29">
        <f t="shared" si="137"/>
        <v>0</v>
      </c>
      <c r="S124" s="29">
        <f t="shared" si="137"/>
        <v>0</v>
      </c>
      <c r="T124" s="29">
        <f t="shared" si="137"/>
        <v>0</v>
      </c>
      <c r="U124" s="29">
        <f t="shared" si="137"/>
        <v>0</v>
      </c>
      <c r="V124" s="29">
        <f t="shared" si="137"/>
        <v>0</v>
      </c>
      <c r="W124" s="29">
        <f t="shared" si="137"/>
        <v>0</v>
      </c>
      <c r="X124" s="29">
        <f t="shared" si="137"/>
        <v>0</v>
      </c>
      <c r="Y124" s="29">
        <f t="shared" si="137"/>
        <v>0</v>
      </c>
      <c r="Z124" s="29">
        <f t="shared" si="137"/>
        <v>0</v>
      </c>
      <c r="AA124" s="29">
        <f t="shared" si="137"/>
        <v>0</v>
      </c>
      <c r="AB124" s="29">
        <f t="shared" si="137"/>
        <v>0</v>
      </c>
      <c r="AC124" s="29">
        <f t="shared" si="137"/>
        <v>0</v>
      </c>
      <c r="AD124" s="29">
        <f t="shared" si="137"/>
        <v>0</v>
      </c>
      <c r="AE124" s="29">
        <f t="shared" si="137"/>
        <v>0</v>
      </c>
      <c r="AF124" s="29">
        <f t="shared" si="137"/>
        <v>0</v>
      </c>
      <c r="AG124" s="29">
        <f t="shared" si="137"/>
        <v>0</v>
      </c>
      <c r="AH124" s="29">
        <f t="shared" si="137"/>
        <v>0</v>
      </c>
      <c r="AI124" s="29">
        <f t="shared" si="137"/>
        <v>0</v>
      </c>
      <c r="AJ124" s="29">
        <f t="shared" si="137"/>
        <v>0</v>
      </c>
      <c r="AK124" s="29">
        <f t="shared" si="137"/>
        <v>0</v>
      </c>
      <c r="AL124" s="29">
        <f t="shared" si="137"/>
        <v>0</v>
      </c>
      <c r="AM124" s="16"/>
    </row>
    <row r="125" spans="3:39">
      <c r="C125" s="1"/>
      <c r="E125" s="100"/>
      <c r="G125" s="16"/>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16"/>
    </row>
    <row r="126" spans="3:39">
      <c r="C126" s="6" t="s">
        <v>401</v>
      </c>
      <c r="D126" s="186"/>
      <c r="E126" s="187" t="s">
        <v>307</v>
      </c>
      <c r="G126" s="16"/>
      <c r="H126" s="29">
        <f>SUM(H120:H124)</f>
        <v>0</v>
      </c>
      <c r="I126" s="29">
        <f t="shared" ref="I126:AL126" si="138">SUM(I120:I124)</f>
        <v>0</v>
      </c>
      <c r="J126" s="29">
        <f t="shared" si="138"/>
        <v>288900000</v>
      </c>
      <c r="K126" s="29">
        <f t="shared" si="138"/>
        <v>288900000</v>
      </c>
      <c r="L126" s="29">
        <f t="shared" si="138"/>
        <v>288900000</v>
      </c>
      <c r="M126" s="29">
        <f t="shared" si="138"/>
        <v>288900000</v>
      </c>
      <c r="N126" s="29">
        <f t="shared" si="138"/>
        <v>390600000</v>
      </c>
      <c r="O126" s="29">
        <f t="shared" si="138"/>
        <v>390600000</v>
      </c>
      <c r="P126" s="29">
        <f t="shared" si="138"/>
        <v>390600000</v>
      </c>
      <c r="Q126" s="29">
        <f t="shared" si="138"/>
        <v>390600000</v>
      </c>
      <c r="R126" s="29">
        <f t="shared" si="138"/>
        <v>193500000</v>
      </c>
      <c r="S126" s="29">
        <f t="shared" si="138"/>
        <v>193500000</v>
      </c>
      <c r="T126" s="29">
        <f t="shared" si="138"/>
        <v>193500000</v>
      </c>
      <c r="U126" s="29">
        <f t="shared" si="138"/>
        <v>193500000</v>
      </c>
      <c r="V126" s="29">
        <f t="shared" si="138"/>
        <v>150300000</v>
      </c>
      <c r="W126" s="29">
        <f t="shared" si="138"/>
        <v>150300000</v>
      </c>
      <c r="X126" s="29">
        <f t="shared" si="138"/>
        <v>150300000</v>
      </c>
      <c r="Y126" s="29">
        <f t="shared" si="138"/>
        <v>150300000</v>
      </c>
      <c r="Z126" s="29">
        <f t="shared" si="138"/>
        <v>0</v>
      </c>
      <c r="AA126" s="29">
        <f t="shared" si="138"/>
        <v>0</v>
      </c>
      <c r="AB126" s="29">
        <f t="shared" si="138"/>
        <v>0</v>
      </c>
      <c r="AC126" s="29">
        <f t="shared" si="138"/>
        <v>0</v>
      </c>
      <c r="AD126" s="29">
        <f t="shared" si="138"/>
        <v>0</v>
      </c>
      <c r="AE126" s="29">
        <f t="shared" si="138"/>
        <v>0</v>
      </c>
      <c r="AF126" s="29">
        <f t="shared" si="138"/>
        <v>0</v>
      </c>
      <c r="AG126" s="29">
        <f t="shared" si="138"/>
        <v>0</v>
      </c>
      <c r="AH126" s="29">
        <f t="shared" si="138"/>
        <v>0</v>
      </c>
      <c r="AI126" s="29">
        <f t="shared" si="138"/>
        <v>0</v>
      </c>
      <c r="AJ126" s="29">
        <f t="shared" si="138"/>
        <v>0</v>
      </c>
      <c r="AK126" s="29">
        <f t="shared" si="138"/>
        <v>0</v>
      </c>
      <c r="AL126" s="29">
        <f t="shared" si="138"/>
        <v>0</v>
      </c>
      <c r="AM126" s="16"/>
    </row>
    <row r="127" spans="3:39">
      <c r="C127" s="6" t="s">
        <v>401</v>
      </c>
      <c r="D127" s="186"/>
      <c r="E127" s="187" t="s">
        <v>372</v>
      </c>
      <c r="F127" s="29">
        <f>SUM(H127:AL127)</f>
        <v>1999448666.6994762</v>
      </c>
      <c r="G127" s="16"/>
      <c r="H127" s="29">
        <f>H126*H$6</f>
        <v>0</v>
      </c>
      <c r="I127" s="29">
        <f t="shared" ref="I127:AL127" si="139">I126*I$6</f>
        <v>0</v>
      </c>
      <c r="J127" s="29">
        <f t="shared" si="139"/>
        <v>238760330.57851237</v>
      </c>
      <c r="K127" s="29">
        <f t="shared" si="139"/>
        <v>217054845.98046574</v>
      </c>
      <c r="L127" s="29">
        <f t="shared" si="139"/>
        <v>197322587.25496888</v>
      </c>
      <c r="M127" s="29">
        <f t="shared" si="139"/>
        <v>179384170.23178986</v>
      </c>
      <c r="N127" s="29">
        <f t="shared" si="139"/>
        <v>220483517.07900539</v>
      </c>
      <c r="O127" s="29">
        <f t="shared" si="139"/>
        <v>200439560.98091394</v>
      </c>
      <c r="P127" s="29">
        <f t="shared" si="139"/>
        <v>182217782.70992178</v>
      </c>
      <c r="Q127" s="29">
        <f t="shared" si="139"/>
        <v>165652529.73629251</v>
      </c>
      <c r="R127" s="29">
        <f t="shared" si="139"/>
        <v>74602626.504614338</v>
      </c>
      <c r="S127" s="29">
        <f t="shared" si="139"/>
        <v>67820569.549649388</v>
      </c>
      <c r="T127" s="29">
        <f t="shared" si="139"/>
        <v>61655063.226953998</v>
      </c>
      <c r="U127" s="29">
        <f t="shared" si="139"/>
        <v>56050057.479049087</v>
      </c>
      <c r="V127" s="29">
        <f t="shared" si="139"/>
        <v>39578687.522203781</v>
      </c>
      <c r="W127" s="29">
        <f t="shared" si="139"/>
        <v>35980625.020185255</v>
      </c>
      <c r="X127" s="29">
        <f t="shared" si="139"/>
        <v>32709659.109259326</v>
      </c>
      <c r="Y127" s="29">
        <f t="shared" si="139"/>
        <v>29736053.735690296</v>
      </c>
      <c r="Z127" s="29">
        <f t="shared" si="139"/>
        <v>0</v>
      </c>
      <c r="AA127" s="29">
        <f t="shared" si="139"/>
        <v>0</v>
      </c>
      <c r="AB127" s="29">
        <f t="shared" si="139"/>
        <v>0</v>
      </c>
      <c r="AC127" s="29">
        <f t="shared" si="139"/>
        <v>0</v>
      </c>
      <c r="AD127" s="29">
        <f t="shared" si="139"/>
        <v>0</v>
      </c>
      <c r="AE127" s="29">
        <f t="shared" si="139"/>
        <v>0</v>
      </c>
      <c r="AF127" s="29">
        <f t="shared" si="139"/>
        <v>0</v>
      </c>
      <c r="AG127" s="29">
        <f t="shared" si="139"/>
        <v>0</v>
      </c>
      <c r="AH127" s="29">
        <f t="shared" si="139"/>
        <v>0</v>
      </c>
      <c r="AI127" s="29">
        <f t="shared" si="139"/>
        <v>0</v>
      </c>
      <c r="AJ127" s="29">
        <f t="shared" si="139"/>
        <v>0</v>
      </c>
      <c r="AK127" s="29">
        <f t="shared" si="139"/>
        <v>0</v>
      </c>
      <c r="AL127" s="29">
        <f t="shared" si="139"/>
        <v>0</v>
      </c>
      <c r="AM127" s="16"/>
    </row>
    <row r="128" spans="3:39">
      <c r="E128" s="21"/>
      <c r="G128" s="16"/>
      <c r="AM128" s="16"/>
    </row>
    <row r="129" spans="3:39">
      <c r="C129" s="6" t="s">
        <v>402</v>
      </c>
      <c r="D129" s="186"/>
      <c r="E129" s="187" t="s">
        <v>307</v>
      </c>
      <c r="G129" s="16"/>
      <c r="H129" s="29">
        <f>SUM($G$120:H124)*H$5</f>
        <v>0</v>
      </c>
      <c r="I129" s="29">
        <f>SUM($G$120:I124)*I$5</f>
        <v>0</v>
      </c>
      <c r="J129" s="29">
        <f>SUM($G$120:J124)*J$5</f>
        <v>288900000</v>
      </c>
      <c r="K129" s="29">
        <f>SUM($G$120:K124)*K$5</f>
        <v>577800000</v>
      </c>
      <c r="L129" s="29">
        <f>SUM($G$120:L124)*L$5</f>
        <v>866700000</v>
      </c>
      <c r="M129" s="29">
        <f>SUM($G$120:M124)*M$5</f>
        <v>1155600000</v>
      </c>
      <c r="N129" s="29">
        <f>SUM($G$120:N124)*N$5</f>
        <v>1546200000</v>
      </c>
      <c r="O129" s="29">
        <f>SUM($G$120:O124)*O$5</f>
        <v>1936800000</v>
      </c>
      <c r="P129" s="29">
        <f>SUM($G$120:P124)*P$5</f>
        <v>2327400000</v>
      </c>
      <c r="Q129" s="29">
        <f>SUM($G$120:Q124)*Q$5</f>
        <v>2718000000</v>
      </c>
      <c r="R129" s="29">
        <f>SUM($G$120:R124)*R$5</f>
        <v>2911500000</v>
      </c>
      <c r="S129" s="29">
        <f>SUM($G$120:S124)*S$5</f>
        <v>3105000000</v>
      </c>
      <c r="T129" s="29">
        <f>SUM($G$120:T124)*T$5</f>
        <v>3298500000</v>
      </c>
      <c r="U129" s="29">
        <f>SUM($G$120:U124)*U$5</f>
        <v>3492000000</v>
      </c>
      <c r="V129" s="29">
        <f>SUM($G$120:V124)*V$5</f>
        <v>3642300000</v>
      </c>
      <c r="W129" s="29">
        <f>SUM($G$120:W124)*W$5</f>
        <v>3792600000</v>
      </c>
      <c r="X129" s="29">
        <f>SUM($G$120:X124)*X$5</f>
        <v>3942900000</v>
      </c>
      <c r="Y129" s="29">
        <f>SUM($G$120:Y124)*Y$5</f>
        <v>4093200000</v>
      </c>
      <c r="Z129" s="29">
        <f>SUM($G$120:Z124)*Z$5</f>
        <v>4093200000</v>
      </c>
      <c r="AA129" s="29">
        <f>SUM($G$120:AA124)*AA$5</f>
        <v>4093200000</v>
      </c>
      <c r="AB129" s="29">
        <f>SUM($G$120:AB124)*AB$5</f>
        <v>4093200000</v>
      </c>
      <c r="AC129" s="29">
        <f>SUM($G$120:AC124)*AC$5</f>
        <v>4093200000</v>
      </c>
      <c r="AD129" s="29">
        <f>SUM($G$120:AD124)*AD$5</f>
        <v>4093200000</v>
      </c>
      <c r="AE129" s="29">
        <f>SUM($G$120:AE124)*AE$5</f>
        <v>4093200000</v>
      </c>
      <c r="AF129" s="29">
        <f>SUM($G$120:AF124)*AF$5</f>
        <v>4093200000</v>
      </c>
      <c r="AG129" s="29">
        <f>SUM($G$120:AG124)*AG$5</f>
        <v>4093200000</v>
      </c>
      <c r="AH129" s="29">
        <f>SUM($G$120:AH124)*AH$5</f>
        <v>4093200000</v>
      </c>
      <c r="AI129" s="29">
        <f>SUM($G$120:AI124)*AI$5</f>
        <v>4093200000</v>
      </c>
      <c r="AJ129" s="29">
        <f>SUM($G$120:AJ124)*AJ$5</f>
        <v>4093200000</v>
      </c>
      <c r="AK129" s="29">
        <f>SUM($G$120:AK124)*AK$5</f>
        <v>0</v>
      </c>
      <c r="AL129" s="29">
        <f>SUM($G$120:AL124)*AL$5</f>
        <v>0</v>
      </c>
      <c r="AM129" s="16"/>
    </row>
    <row r="130" spans="3:39">
      <c r="E130" s="21"/>
      <c r="G130" s="16"/>
      <c r="AM130" s="16"/>
    </row>
    <row r="131" spans="3:39">
      <c r="C131" s="6" t="s">
        <v>115</v>
      </c>
      <c r="D131" s="186"/>
      <c r="E131" s="187" t="s">
        <v>307</v>
      </c>
      <c r="G131" s="16"/>
      <c r="H131" s="29">
        <f>$D$103*H129</f>
        <v>0</v>
      </c>
      <c r="I131" s="29">
        <f t="shared" ref="I131:M131" si="140">$D$103*I129</f>
        <v>0</v>
      </c>
      <c r="J131" s="29">
        <f t="shared" si="140"/>
        <v>5778000</v>
      </c>
      <c r="K131" s="29">
        <f t="shared" si="140"/>
        <v>11556000</v>
      </c>
      <c r="L131" s="29">
        <f t="shared" si="140"/>
        <v>17334000</v>
      </c>
      <c r="M131" s="29">
        <f t="shared" si="140"/>
        <v>23112000</v>
      </c>
      <c r="N131" s="29">
        <f t="shared" ref="N131:AL131" si="141">$D$103*N129</f>
        <v>30924000</v>
      </c>
      <c r="O131" s="29">
        <f t="shared" si="141"/>
        <v>38736000</v>
      </c>
      <c r="P131" s="29">
        <f t="shared" si="141"/>
        <v>46548000</v>
      </c>
      <c r="Q131" s="29">
        <f t="shared" si="141"/>
        <v>54360000</v>
      </c>
      <c r="R131" s="29">
        <f t="shared" si="141"/>
        <v>58230000</v>
      </c>
      <c r="S131" s="29">
        <f t="shared" si="141"/>
        <v>62100000</v>
      </c>
      <c r="T131" s="29">
        <f t="shared" si="141"/>
        <v>65970000</v>
      </c>
      <c r="U131" s="29">
        <f t="shared" si="141"/>
        <v>69840000</v>
      </c>
      <c r="V131" s="29">
        <f t="shared" si="141"/>
        <v>72846000</v>
      </c>
      <c r="W131" s="29">
        <f t="shared" si="141"/>
        <v>75852000</v>
      </c>
      <c r="X131" s="29">
        <f t="shared" si="141"/>
        <v>78858000</v>
      </c>
      <c r="Y131" s="29">
        <f t="shared" si="141"/>
        <v>81864000</v>
      </c>
      <c r="Z131" s="29">
        <f t="shared" si="141"/>
        <v>81864000</v>
      </c>
      <c r="AA131" s="29">
        <f t="shared" si="141"/>
        <v>81864000</v>
      </c>
      <c r="AB131" s="29">
        <f t="shared" si="141"/>
        <v>81864000</v>
      </c>
      <c r="AC131" s="29">
        <f t="shared" si="141"/>
        <v>81864000</v>
      </c>
      <c r="AD131" s="29">
        <f t="shared" si="141"/>
        <v>81864000</v>
      </c>
      <c r="AE131" s="29">
        <f t="shared" si="141"/>
        <v>81864000</v>
      </c>
      <c r="AF131" s="29">
        <f t="shared" si="141"/>
        <v>81864000</v>
      </c>
      <c r="AG131" s="29">
        <f t="shared" si="141"/>
        <v>81864000</v>
      </c>
      <c r="AH131" s="29">
        <f t="shared" si="141"/>
        <v>81864000</v>
      </c>
      <c r="AI131" s="29">
        <f t="shared" si="141"/>
        <v>81864000</v>
      </c>
      <c r="AJ131" s="29">
        <f t="shared" si="141"/>
        <v>81864000</v>
      </c>
      <c r="AK131" s="29">
        <f t="shared" si="141"/>
        <v>0</v>
      </c>
      <c r="AL131" s="29">
        <f t="shared" si="141"/>
        <v>0</v>
      </c>
      <c r="AM131" s="16"/>
    </row>
    <row r="132" spans="3:39">
      <c r="C132" s="6" t="s">
        <v>115</v>
      </c>
      <c r="D132" s="186"/>
      <c r="E132" s="187" t="s">
        <v>372</v>
      </c>
      <c r="F132" s="29">
        <f>SUM(H132:AL132)</f>
        <v>383111467.04377794</v>
      </c>
      <c r="G132" s="16"/>
      <c r="H132" s="29">
        <f>H131*H$6</f>
        <v>0</v>
      </c>
      <c r="I132" s="29">
        <f t="shared" ref="I132:M132" si="142">I131*I$6</f>
        <v>0</v>
      </c>
      <c r="J132" s="29">
        <f t="shared" si="142"/>
        <v>4775206.6115702474</v>
      </c>
      <c r="K132" s="29">
        <f t="shared" si="142"/>
        <v>8682193.8392186295</v>
      </c>
      <c r="L132" s="29">
        <f t="shared" si="142"/>
        <v>11839355.235298133</v>
      </c>
      <c r="M132" s="29">
        <f t="shared" si="142"/>
        <v>14350733.618543189</v>
      </c>
      <c r="N132" s="29">
        <f t="shared" ref="N132" si="143">N131*N$6</f>
        <v>17455791.812983006</v>
      </c>
      <c r="O132" s="29">
        <f t="shared" ref="O132" si="144">O131*O$6</f>
        <v>19877692.867784645</v>
      </c>
      <c r="P132" s="29">
        <f t="shared" ref="P132" si="145">P131*P$6</f>
        <v>21714985.534002658</v>
      </c>
      <c r="Q132" s="29">
        <f t="shared" ref="Q132" si="146">Q131*Q$6</f>
        <v>23053946.534728266</v>
      </c>
      <c r="R132" s="29">
        <f t="shared" ref="R132" si="147">R131*R$6</f>
        <v>22450185.743481617</v>
      </c>
      <c r="S132" s="29">
        <f t="shared" ref="S132" si="148">S131*S$6</f>
        <v>21765671.157794457</v>
      </c>
      <c r="T132" s="29">
        <f t="shared" ref="T132" si="149">T131*T$6</f>
        <v>21020075.044352222</v>
      </c>
      <c r="U132" s="29">
        <f t="shared" ref="U132" si="150">U131*U$6</f>
        <v>20230160.280810274</v>
      </c>
      <c r="V132" s="29">
        <f t="shared" ref="V132" si="151">V131*V$6</f>
        <v>19182628.551180683</v>
      </c>
      <c r="W132" s="29">
        <f t="shared" ref="W132" si="152">W131*W$6</f>
        <v>18158365.728749782</v>
      </c>
      <c r="X132" s="29">
        <f t="shared" ref="X132" si="153">X131*X$6</f>
        <v>17161798.390139531</v>
      </c>
      <c r="Y132" s="29">
        <f t="shared" ref="Y132" si="154">Y131*Y$6</f>
        <v>16196355.974840654</v>
      </c>
      <c r="Z132" s="29">
        <f t="shared" ref="Z132" si="155">Z131*Z$6</f>
        <v>14723959.977127865</v>
      </c>
      <c r="AA132" s="29">
        <f t="shared" ref="AA132" si="156">AA131*AA$6</f>
        <v>13385418.161025329</v>
      </c>
      <c r="AB132" s="29">
        <f t="shared" ref="AB132" si="157">AB131*AB$6</f>
        <v>12168561.964568483</v>
      </c>
      <c r="AC132" s="29">
        <f t="shared" ref="AC132" si="158">AC131*AC$6</f>
        <v>11062329.058698621</v>
      </c>
      <c r="AD132" s="29">
        <f t="shared" ref="AD132" si="159">AD131*AD$6</f>
        <v>10056662.780635107</v>
      </c>
      <c r="AE132" s="29">
        <f t="shared" ref="AE132" si="160">AE131*AE$6</f>
        <v>9142420.7096682787</v>
      </c>
      <c r="AF132" s="29">
        <f t="shared" ref="AF132" si="161">AF131*AF$6</f>
        <v>8311291.5542438906</v>
      </c>
      <c r="AG132" s="29">
        <f t="shared" ref="AG132" si="162">AG131*AG$6</f>
        <v>7555719.594767171</v>
      </c>
      <c r="AH132" s="29">
        <f t="shared" ref="AH132" si="163">AH131*AH$6</f>
        <v>6868835.9952428825</v>
      </c>
      <c r="AI132" s="29">
        <f t="shared" ref="AI132" si="164">AI131*AI$6</f>
        <v>6244396.359311711</v>
      </c>
      <c r="AJ132" s="29">
        <f t="shared" ref="AJ132" si="165">AJ131*AJ$6</f>
        <v>5676723.9630106455</v>
      </c>
      <c r="AK132" s="29">
        <f t="shared" ref="AK132" si="166">AK131*AK$6</f>
        <v>0</v>
      </c>
      <c r="AL132" s="29">
        <f t="shared" ref="AL132" si="167">AL131*AL$6</f>
        <v>0</v>
      </c>
      <c r="AM132" s="16"/>
    </row>
    <row r="133" spans="3:39">
      <c r="E133" s="21"/>
      <c r="G133" s="16"/>
      <c r="AM133" s="16"/>
    </row>
    <row r="134" spans="3:39">
      <c r="E134" s="21"/>
      <c r="G134" s="16"/>
      <c r="AM134" s="16"/>
    </row>
    <row r="135" spans="3:39">
      <c r="E135" s="21"/>
      <c r="G135" s="16"/>
    </row>
    <row r="136" spans="3:39">
      <c r="E136" s="21"/>
      <c r="G136" s="16"/>
    </row>
    <row r="137" spans="3:39">
      <c r="E137" s="21"/>
      <c r="G137" s="16"/>
    </row>
    <row r="138" spans="3:39">
      <c r="E138" s="21"/>
      <c r="G138" s="16"/>
    </row>
  </sheetData>
  <sheetProtection algorithmName="SHA-512" hashValue="N9pwTiRcv7tfqeVuP96Xd7W6uQCQPyjbgzHHOTsGaPgR2b27HOLfZgIbuMnO9Vbkw77fn+e+Trun9pZvz2O3iA==" saltValue="6RA5d2GuJhaBc07YmtqXz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2D599-83DB-4FB8-B534-A1B9AAAB233B}">
  <sheetPr>
    <tabColor theme="3"/>
  </sheetPr>
  <dimension ref="A2:R16"/>
  <sheetViews>
    <sheetView showGridLines="0" workbookViewId="0">
      <selection activeCell="C14" sqref="C14"/>
    </sheetView>
  </sheetViews>
  <sheetFormatPr baseColWidth="10" defaultColWidth="0" defaultRowHeight="14.4"/>
  <cols>
    <col min="1" max="1" width="9.109375" customWidth="1"/>
    <col min="2" max="2" width="9.6640625" customWidth="1"/>
    <col min="3" max="18" width="9.109375" customWidth="1"/>
    <col min="19" max="16384" width="9.109375" hidden="1"/>
  </cols>
  <sheetData>
    <row r="2" spans="1:18">
      <c r="A2" s="38" t="s">
        <v>569</v>
      </c>
      <c r="B2" s="37"/>
      <c r="C2" s="37"/>
      <c r="D2" s="37"/>
      <c r="E2" s="37"/>
      <c r="F2" s="37"/>
      <c r="G2" s="37"/>
      <c r="H2" s="37"/>
      <c r="I2" s="37"/>
      <c r="J2" s="37"/>
      <c r="K2" s="37"/>
      <c r="L2" s="37"/>
      <c r="M2" s="37"/>
      <c r="N2" s="37"/>
      <c r="O2" s="37"/>
      <c r="P2" s="37"/>
      <c r="Q2" s="37"/>
      <c r="R2" s="37"/>
    </row>
    <row r="4" spans="1:18">
      <c r="B4" s="7" t="s">
        <v>560</v>
      </c>
      <c r="C4" s="1"/>
    </row>
    <row r="5" spans="1:18">
      <c r="B5" s="88"/>
      <c r="C5" s="1" t="s">
        <v>564</v>
      </c>
    </row>
    <row r="6" spans="1:18">
      <c r="B6" s="244"/>
      <c r="C6" s="1" t="s">
        <v>563</v>
      </c>
    </row>
    <row r="7" spans="1:18">
      <c r="B7" s="245"/>
      <c r="C7" s="1" t="s">
        <v>561</v>
      </c>
    </row>
    <row r="8" spans="1:18">
      <c r="B8" s="246"/>
      <c r="C8" s="1" t="s">
        <v>562</v>
      </c>
    </row>
    <row r="9" spans="1:18">
      <c r="D9" s="1"/>
    </row>
    <row r="10" spans="1:18">
      <c r="B10" s="7" t="s">
        <v>565</v>
      </c>
      <c r="C10" s="1"/>
      <c r="D10" s="1"/>
    </row>
    <row r="11" spans="1:18">
      <c r="B11" s="67"/>
      <c r="C11" s="1" t="s">
        <v>566</v>
      </c>
      <c r="D11" s="1"/>
    </row>
    <row r="12" spans="1:18">
      <c r="B12" s="251"/>
      <c r="C12" s="1" t="s">
        <v>568</v>
      </c>
      <c r="D12" s="1"/>
    </row>
    <row r="13" spans="1:18">
      <c r="B13" s="1"/>
      <c r="C13" s="1"/>
      <c r="D13" s="1"/>
    </row>
    <row r="14" spans="1:18">
      <c r="B14" s="211" t="s">
        <v>9</v>
      </c>
      <c r="C14" s="1" t="s">
        <v>567</v>
      </c>
    </row>
    <row r="15" spans="1:18">
      <c r="B15" s="211" t="s">
        <v>2</v>
      </c>
      <c r="C15" s="1"/>
    </row>
    <row r="16" spans="1:18">
      <c r="B16" s="211" t="s">
        <v>10</v>
      </c>
      <c r="C16" s="1"/>
    </row>
  </sheetData>
  <sheetProtection algorithmName="SHA-512" hashValue="tqGbSoAIZ/9pLwyCbV6sbyByb1KfwOfRO0cTiB/lL7OZmRT00t1dtpiSCpzivEuLlqluERlRFq41eZHm14kmAQ==" saltValue="U8SkkmrylDwZvLDaZ9Q1pQ=="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387D-6461-4C1C-9AAF-628565F4A80A}">
  <sheetPr>
    <tabColor theme="5"/>
  </sheetPr>
  <dimension ref="A1:AN155"/>
  <sheetViews>
    <sheetView workbookViewId="0">
      <selection activeCell="E4" sqref="E4"/>
    </sheetView>
  </sheetViews>
  <sheetFormatPr baseColWidth="10" defaultColWidth="0" defaultRowHeight="14.4" zeroHeight="1"/>
  <cols>
    <col min="1" max="1" width="9.109375" customWidth="1"/>
    <col min="2" max="2" width="23.5546875" bestFit="1" customWidth="1"/>
    <col min="3" max="3" width="52" bestFit="1" customWidth="1"/>
    <col min="4" max="4" width="17.88671875" bestFit="1" customWidth="1"/>
    <col min="5" max="5" width="28.88671875" customWidth="1"/>
    <col min="6" max="6" width="25" customWidth="1"/>
    <col min="7" max="7" width="3.33203125" customWidth="1"/>
    <col min="8" max="8" width="12.6640625" customWidth="1"/>
    <col min="9" max="29" width="9.33203125" bestFit="1" customWidth="1"/>
    <col min="30" max="38" width="9.5546875" bestFit="1" customWidth="1"/>
    <col min="39" max="39" width="4.33203125" customWidth="1"/>
    <col min="40" max="40" width="9.109375" customWidth="1"/>
    <col min="41" max="16384" width="9.109375" hidden="1"/>
  </cols>
  <sheetData>
    <row r="1" spans="1:40">
      <c r="E1" s="21"/>
      <c r="G1" s="16"/>
      <c r="AM1" s="16"/>
    </row>
    <row r="2" spans="1:40" ht="15" thickBot="1">
      <c r="A2" s="13"/>
      <c r="B2" s="9" t="s">
        <v>36</v>
      </c>
      <c r="C2" s="13"/>
      <c r="D2" s="13"/>
      <c r="E2" s="22"/>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0">
      <c r="E3" s="21"/>
      <c r="G3" s="16"/>
      <c r="AM3" s="16"/>
    </row>
    <row r="4" spans="1:40">
      <c r="B4" s="1" t="str">
        <f>Time!D4</f>
        <v>Year</v>
      </c>
      <c r="C4" s="1"/>
      <c r="D4" s="1"/>
      <c r="E4" s="21"/>
      <c r="G4" s="16"/>
      <c r="H4" s="34">
        <f>Time!I4</f>
        <v>2022</v>
      </c>
      <c r="I4" s="34">
        <f>Time!J4</f>
        <v>2023</v>
      </c>
      <c r="J4" s="34">
        <f>Time!K4</f>
        <v>2024</v>
      </c>
      <c r="K4" s="34">
        <f>Time!L4</f>
        <v>2025</v>
      </c>
      <c r="L4" s="34">
        <f>Time!M4</f>
        <v>2026</v>
      </c>
      <c r="M4" s="34">
        <f>Time!N4</f>
        <v>2027</v>
      </c>
      <c r="N4" s="34">
        <f>Time!O4</f>
        <v>2028</v>
      </c>
      <c r="O4" s="34">
        <f>Time!P4</f>
        <v>2029</v>
      </c>
      <c r="P4" s="34">
        <f>Time!Q4</f>
        <v>2030</v>
      </c>
      <c r="Q4" s="34">
        <f>Time!R4</f>
        <v>2031</v>
      </c>
      <c r="R4" s="34">
        <f>Time!S4</f>
        <v>2032</v>
      </c>
      <c r="S4" s="34">
        <f>Time!T4</f>
        <v>2033</v>
      </c>
      <c r="T4" s="34">
        <f>Time!U4</f>
        <v>2034</v>
      </c>
      <c r="U4" s="34">
        <f>Time!V4</f>
        <v>2035</v>
      </c>
      <c r="V4" s="34">
        <f>Time!W4</f>
        <v>2036</v>
      </c>
      <c r="W4" s="34">
        <f>Time!X4</f>
        <v>2037</v>
      </c>
      <c r="X4" s="34">
        <f>Time!Y4</f>
        <v>2038</v>
      </c>
      <c r="Y4" s="34">
        <f>Time!Z4</f>
        <v>2039</v>
      </c>
      <c r="Z4" s="34">
        <f>Time!AA4</f>
        <v>2040</v>
      </c>
      <c r="AA4" s="34">
        <f>Time!AB4</f>
        <v>2041</v>
      </c>
      <c r="AB4" s="34">
        <f>Time!AC4</f>
        <v>2042</v>
      </c>
      <c r="AC4" s="34">
        <f>Time!AD4</f>
        <v>2043</v>
      </c>
      <c r="AD4" s="34">
        <f>Time!AE4</f>
        <v>2044</v>
      </c>
      <c r="AE4" s="34">
        <f>Time!AF4</f>
        <v>2045</v>
      </c>
      <c r="AF4" s="34">
        <f>Time!AG4</f>
        <v>2046</v>
      </c>
      <c r="AG4" s="34">
        <f>Time!AH4</f>
        <v>2047</v>
      </c>
      <c r="AH4" s="34">
        <f>Time!AI4</f>
        <v>2048</v>
      </c>
      <c r="AI4" s="34">
        <f>Time!AJ4</f>
        <v>2049</v>
      </c>
      <c r="AJ4" s="34">
        <f>Time!AK4</f>
        <v>2050</v>
      </c>
      <c r="AK4" s="34">
        <f>Time!AL4</f>
        <v>2051</v>
      </c>
      <c r="AL4" s="34">
        <f>Time!AM4</f>
        <v>2052</v>
      </c>
      <c r="AM4" s="25"/>
    </row>
    <row r="5" spans="1:40">
      <c r="B5" s="1" t="str">
        <f>Time!D17</f>
        <v>Forecasting Period Flag</v>
      </c>
      <c r="C5" s="1"/>
      <c r="D5" s="1"/>
      <c r="E5" s="21"/>
      <c r="G5" s="16"/>
      <c r="H5" s="4">
        <f>Time!I17</f>
        <v>1</v>
      </c>
      <c r="I5" s="4">
        <f>Time!J17</f>
        <v>1</v>
      </c>
      <c r="J5" s="4">
        <f>Time!K17</f>
        <v>1</v>
      </c>
      <c r="K5" s="4">
        <f>Time!L17</f>
        <v>1</v>
      </c>
      <c r="L5" s="4">
        <f>Time!M17</f>
        <v>1</v>
      </c>
      <c r="M5" s="4">
        <f>Time!N17</f>
        <v>1</v>
      </c>
      <c r="N5" s="4">
        <f>Time!O17</f>
        <v>1</v>
      </c>
      <c r="O5" s="4">
        <f>Time!P17</f>
        <v>1</v>
      </c>
      <c r="P5" s="4">
        <f>Time!Q17</f>
        <v>1</v>
      </c>
      <c r="Q5" s="4">
        <f>Time!R17</f>
        <v>1</v>
      </c>
      <c r="R5" s="4">
        <f>Time!S17</f>
        <v>1</v>
      </c>
      <c r="S5" s="4">
        <f>Time!T17</f>
        <v>1</v>
      </c>
      <c r="T5" s="4">
        <f>Time!U17</f>
        <v>1</v>
      </c>
      <c r="U5" s="4">
        <f>Time!V17</f>
        <v>1</v>
      </c>
      <c r="V5" s="4">
        <f>Time!W17</f>
        <v>1</v>
      </c>
      <c r="W5" s="4">
        <f>Time!X17</f>
        <v>1</v>
      </c>
      <c r="X5" s="4">
        <f>Time!Y17</f>
        <v>1</v>
      </c>
      <c r="Y5" s="4">
        <f>Time!Z17</f>
        <v>1</v>
      </c>
      <c r="Z5" s="4">
        <f>Time!AA17</f>
        <v>1</v>
      </c>
      <c r="AA5" s="4">
        <f>Time!AB17</f>
        <v>1</v>
      </c>
      <c r="AB5" s="4">
        <f>Time!AC17</f>
        <v>1</v>
      </c>
      <c r="AC5" s="4">
        <f>Time!AD17</f>
        <v>1</v>
      </c>
      <c r="AD5" s="4">
        <f>Time!AE17</f>
        <v>1</v>
      </c>
      <c r="AE5" s="4">
        <f>Time!AF17</f>
        <v>1</v>
      </c>
      <c r="AF5" s="4">
        <f>Time!AG17</f>
        <v>1</v>
      </c>
      <c r="AG5" s="4">
        <f>Time!AH17</f>
        <v>1</v>
      </c>
      <c r="AH5" s="4">
        <f>Time!AI17</f>
        <v>1</v>
      </c>
      <c r="AI5" s="4">
        <f>Time!AJ17</f>
        <v>1</v>
      </c>
      <c r="AJ5" s="4">
        <f>Time!AK17</f>
        <v>1</v>
      </c>
      <c r="AK5" s="4">
        <f>Time!AL17</f>
        <v>0</v>
      </c>
      <c r="AL5" s="4">
        <f>Time!AM17</f>
        <v>0</v>
      </c>
      <c r="AM5" s="17"/>
    </row>
    <row r="6" spans="1:40">
      <c r="B6" s="1" t="str">
        <f>Time!D24</f>
        <v>Discount Rate Factor</v>
      </c>
      <c r="C6" s="4"/>
      <c r="D6" s="4" t="str">
        <f>Time!F24</f>
        <v>factor</v>
      </c>
      <c r="E6" s="21"/>
      <c r="G6" s="16"/>
      <c r="H6" s="19">
        <f>Time!I24</f>
        <v>1</v>
      </c>
      <c r="I6" s="19">
        <f>Time!J24</f>
        <v>0.90909090909090906</v>
      </c>
      <c r="J6" s="19">
        <f>Time!K24</f>
        <v>0.82644628099173545</v>
      </c>
      <c r="K6" s="19">
        <f>Time!L24</f>
        <v>0.75131480090157754</v>
      </c>
      <c r="L6" s="19">
        <f>Time!M24</f>
        <v>0.68301345536507052</v>
      </c>
      <c r="M6" s="19">
        <f>Time!N24</f>
        <v>0.62092132305915493</v>
      </c>
      <c r="N6" s="19">
        <f>Time!O24</f>
        <v>0.56447393005377722</v>
      </c>
      <c r="O6" s="19">
        <f>Time!P24</f>
        <v>0.51315811823070645</v>
      </c>
      <c r="P6" s="19">
        <f>Time!Q24</f>
        <v>0.46650738020973315</v>
      </c>
      <c r="Q6" s="19">
        <f>Time!R24</f>
        <v>0.42409761837248466</v>
      </c>
      <c r="R6" s="19">
        <f>Time!S24</f>
        <v>0.38554328942953148</v>
      </c>
      <c r="S6" s="19">
        <f>Time!T24</f>
        <v>0.3504938994813922</v>
      </c>
      <c r="T6" s="19">
        <f>Time!U24</f>
        <v>0.31863081771035656</v>
      </c>
      <c r="U6" s="19">
        <f>Time!V24</f>
        <v>0.28966437973668779</v>
      </c>
      <c r="V6" s="19">
        <f>Time!W24</f>
        <v>0.26333125430607973</v>
      </c>
      <c r="W6" s="19">
        <f>Time!X24</f>
        <v>0.23939204936916339</v>
      </c>
      <c r="X6" s="19">
        <f>Time!Y24</f>
        <v>0.21762913579014853</v>
      </c>
      <c r="Y6" s="19">
        <f>Time!Z24</f>
        <v>0.19784466890013502</v>
      </c>
      <c r="Z6" s="19">
        <f>Time!AA24</f>
        <v>0.17985878990921364</v>
      </c>
      <c r="AA6" s="19">
        <f>Time!AB24</f>
        <v>0.16350799082655781</v>
      </c>
      <c r="AB6" s="19">
        <f>Time!AC24</f>
        <v>0.14864362802414349</v>
      </c>
      <c r="AC6" s="19">
        <f>Time!AD24</f>
        <v>0.13513057093103953</v>
      </c>
      <c r="AD6" s="19">
        <f>Time!AE24</f>
        <v>0.12284597357367227</v>
      </c>
      <c r="AE6" s="19">
        <f>Time!AF24</f>
        <v>0.11167815779424752</v>
      </c>
      <c r="AF6" s="19">
        <f>Time!AG24</f>
        <v>0.10152559799477048</v>
      </c>
      <c r="AG6" s="19">
        <f>Time!AH24</f>
        <v>9.2295998177064048E-2</v>
      </c>
      <c r="AH6" s="19">
        <f>Time!AI24</f>
        <v>8.3905452888240042E-2</v>
      </c>
      <c r="AI6" s="19">
        <f>Time!AJ24</f>
        <v>7.6277684443854576E-2</v>
      </c>
      <c r="AJ6" s="19">
        <f>Time!AK24</f>
        <v>6.9343349494413245E-2</v>
      </c>
      <c r="AK6" s="19">
        <f>Time!AL24</f>
        <v>6.3039408631284766E-2</v>
      </c>
      <c r="AL6" s="19">
        <f>Time!AM24</f>
        <v>5.7308553301167964E-2</v>
      </c>
      <c r="AM6" s="16"/>
    </row>
    <row r="7" spans="1:40">
      <c r="B7" s="1" t="str">
        <f>Time!D31</f>
        <v>Inflation Rate Factor</v>
      </c>
      <c r="C7" s="4"/>
      <c r="D7" s="4" t="str">
        <f>Time!F31</f>
        <v>factor</v>
      </c>
      <c r="E7" s="21"/>
      <c r="G7" s="16"/>
      <c r="H7" s="19">
        <f>Time!I31</f>
        <v>1</v>
      </c>
      <c r="I7" s="19">
        <f>Time!J31</f>
        <v>1</v>
      </c>
      <c r="J7" s="19">
        <f>Time!K31</f>
        <v>1</v>
      </c>
      <c r="K7" s="19">
        <f>Time!L31</f>
        <v>1</v>
      </c>
      <c r="L7" s="19">
        <f>Time!M31</f>
        <v>1</v>
      </c>
      <c r="M7" s="19">
        <f>Time!N31</f>
        <v>1</v>
      </c>
      <c r="N7" s="19">
        <f>Time!O31</f>
        <v>1</v>
      </c>
      <c r="O7" s="19">
        <f>Time!P31</f>
        <v>1</v>
      </c>
      <c r="P7" s="19">
        <f>Time!Q31</f>
        <v>1</v>
      </c>
      <c r="Q7" s="19">
        <f>Time!R31</f>
        <v>1</v>
      </c>
      <c r="R7" s="19">
        <f>Time!S31</f>
        <v>1</v>
      </c>
      <c r="S7" s="19">
        <f>Time!T31</f>
        <v>1</v>
      </c>
      <c r="T7" s="19">
        <f>Time!U31</f>
        <v>1</v>
      </c>
      <c r="U7" s="19">
        <f>Time!V31</f>
        <v>1</v>
      </c>
      <c r="V7" s="19">
        <f>Time!W31</f>
        <v>1</v>
      </c>
      <c r="W7" s="19">
        <f>Time!X31</f>
        <v>1</v>
      </c>
      <c r="X7" s="19">
        <f>Time!Y31</f>
        <v>1</v>
      </c>
      <c r="Y7" s="19">
        <f>Time!Z31</f>
        <v>1</v>
      </c>
      <c r="Z7" s="19">
        <f>Time!AA31</f>
        <v>1</v>
      </c>
      <c r="AA7" s="19">
        <f>Time!AB31</f>
        <v>1</v>
      </c>
      <c r="AB7" s="19">
        <f>Time!AC31</f>
        <v>1</v>
      </c>
      <c r="AC7" s="19">
        <f>Time!AD31</f>
        <v>1</v>
      </c>
      <c r="AD7" s="19">
        <f>Time!AE31</f>
        <v>1</v>
      </c>
      <c r="AE7" s="19">
        <f>Time!AF31</f>
        <v>1</v>
      </c>
      <c r="AF7" s="19">
        <f>Time!AG31</f>
        <v>1</v>
      </c>
      <c r="AG7" s="19">
        <f>Time!AH31</f>
        <v>1</v>
      </c>
      <c r="AH7" s="19">
        <f>Time!AI31</f>
        <v>1</v>
      </c>
      <c r="AI7" s="19">
        <f>Time!AJ31</f>
        <v>1</v>
      </c>
      <c r="AJ7" s="19">
        <f>Time!AK31</f>
        <v>1</v>
      </c>
      <c r="AK7" s="19">
        <f>Time!AL31</f>
        <v>1</v>
      </c>
      <c r="AL7" s="19">
        <f>Time!AM31</f>
        <v>1</v>
      </c>
      <c r="AM7" s="16"/>
    </row>
    <row r="8" spans="1:40">
      <c r="B8" s="1" t="str">
        <f>Calc_Fleet!B8</f>
        <v>Federal Carbon Price</v>
      </c>
      <c r="C8" s="4"/>
      <c r="D8" s="4" t="str">
        <f>Calc_Fleet!D8</f>
        <v>$ per tonne CO2e</v>
      </c>
      <c r="E8" s="21"/>
      <c r="G8" s="16"/>
      <c r="H8" s="168">
        <f>Calc_Fleet!H8</f>
        <v>50</v>
      </c>
      <c r="I8" s="168">
        <f>Calc_Fleet!I8</f>
        <v>65</v>
      </c>
      <c r="J8" s="168">
        <f>Calc_Fleet!J8</f>
        <v>80</v>
      </c>
      <c r="K8" s="168">
        <f>Calc_Fleet!K8</f>
        <v>95</v>
      </c>
      <c r="L8" s="168">
        <f>Calc_Fleet!L8</f>
        <v>110</v>
      </c>
      <c r="M8" s="168">
        <f>Calc_Fleet!M8</f>
        <v>125</v>
      </c>
      <c r="N8" s="168">
        <f>Calc_Fleet!N8</f>
        <v>140</v>
      </c>
      <c r="O8" s="168">
        <f>Calc_Fleet!O8</f>
        <v>155</v>
      </c>
      <c r="P8" s="168">
        <f>Calc_Fleet!P8</f>
        <v>170</v>
      </c>
      <c r="Q8" s="168">
        <f>Calc_Fleet!Q8</f>
        <v>170</v>
      </c>
      <c r="R8" s="168">
        <f>Calc_Fleet!R8</f>
        <v>170</v>
      </c>
      <c r="S8" s="168">
        <f>Calc_Fleet!S8</f>
        <v>170</v>
      </c>
      <c r="T8" s="168">
        <f>Calc_Fleet!T8</f>
        <v>170</v>
      </c>
      <c r="U8" s="168">
        <f>Calc_Fleet!U8</f>
        <v>170</v>
      </c>
      <c r="V8" s="168">
        <f>Calc_Fleet!V8</f>
        <v>170</v>
      </c>
      <c r="W8" s="168">
        <f>Calc_Fleet!W8</f>
        <v>170</v>
      </c>
      <c r="X8" s="168">
        <f>Calc_Fleet!X8</f>
        <v>170</v>
      </c>
      <c r="Y8" s="168">
        <f>Calc_Fleet!Y8</f>
        <v>170</v>
      </c>
      <c r="Z8" s="168">
        <f>Calc_Fleet!Z8</f>
        <v>170</v>
      </c>
      <c r="AA8" s="168">
        <f>Calc_Fleet!AA8</f>
        <v>170</v>
      </c>
      <c r="AB8" s="168">
        <f>Calc_Fleet!AB8</f>
        <v>170</v>
      </c>
      <c r="AC8" s="168">
        <f>Calc_Fleet!AC8</f>
        <v>170</v>
      </c>
      <c r="AD8" s="168">
        <f>Calc_Fleet!AD8</f>
        <v>170</v>
      </c>
      <c r="AE8" s="168">
        <f>Calc_Fleet!AE8</f>
        <v>170</v>
      </c>
      <c r="AF8" s="168">
        <f>Calc_Fleet!AF8</f>
        <v>170</v>
      </c>
      <c r="AG8" s="168">
        <f>Calc_Fleet!AG8</f>
        <v>170</v>
      </c>
      <c r="AH8" s="168">
        <f>Calc_Fleet!AH8</f>
        <v>170</v>
      </c>
      <c r="AI8" s="168">
        <f>Calc_Fleet!AI8</f>
        <v>170</v>
      </c>
      <c r="AJ8" s="168">
        <f>Calc_Fleet!AJ8</f>
        <v>170</v>
      </c>
      <c r="AK8" s="168">
        <f>Calc_Fleet!AK8</f>
        <v>170</v>
      </c>
      <c r="AL8" s="168">
        <f>Calc_Fleet!AL8</f>
        <v>170</v>
      </c>
      <c r="AM8" s="16"/>
    </row>
    <row r="9" spans="1:40">
      <c r="E9" s="21"/>
      <c r="G9" s="16"/>
      <c r="AM9" s="16"/>
    </row>
    <row r="10" spans="1:40">
      <c r="C10" s="7" t="s">
        <v>4</v>
      </c>
      <c r="D10" s="5" t="s">
        <v>5</v>
      </c>
      <c r="E10" s="23" t="s">
        <v>6</v>
      </c>
      <c r="F10" s="5" t="s">
        <v>26</v>
      </c>
      <c r="G10" s="16"/>
      <c r="AM10" s="16"/>
    </row>
    <row r="11" spans="1:40">
      <c r="E11" s="21"/>
      <c r="G11" s="16"/>
      <c r="AM11" s="16"/>
    </row>
    <row r="12" spans="1:40">
      <c r="C12" s="1" t="str">
        <f>'Input C'!C58</f>
        <v>Truck Lifecycle</v>
      </c>
      <c r="D12" s="4">
        <f>'Input C'!D58</f>
        <v>10</v>
      </c>
      <c r="E12" s="100" t="str">
        <f>'Input C'!E58</f>
        <v>years</v>
      </c>
      <c r="G12" s="16"/>
      <c r="AM12" s="16"/>
    </row>
    <row r="13" spans="1:40">
      <c r="C13" s="1" t="str">
        <f>'Input C'!C54</f>
        <v>Annual truck distance</v>
      </c>
      <c r="D13" s="29">
        <f>'Input C'!D54</f>
        <v>95000</v>
      </c>
      <c r="E13" s="100" t="str">
        <f>'Input C'!E54</f>
        <v>km/year</v>
      </c>
      <c r="G13" s="16"/>
      <c r="AM13" s="16"/>
    </row>
    <row r="14" spans="1:40">
      <c r="C14" s="1" t="str">
        <f>'Input C'!C60</f>
        <v>Freight per Truck</v>
      </c>
      <c r="D14" s="4">
        <f>'Input C'!D60</f>
        <v>20</v>
      </c>
      <c r="E14" s="100" t="str">
        <f>'Input C'!E60</f>
        <v>tonnes</v>
      </c>
      <c r="G14" s="16"/>
      <c r="AM14" s="16"/>
    </row>
    <row r="15" spans="1:40">
      <c r="C15" s="1"/>
      <c r="D15" s="1"/>
      <c r="E15" s="28"/>
      <c r="G15" s="16"/>
      <c r="AM15" s="16"/>
    </row>
    <row r="16" spans="1:40">
      <c r="A16" s="16"/>
      <c r="B16" s="3" t="s">
        <v>404</v>
      </c>
      <c r="C16" s="2"/>
      <c r="D16" s="2"/>
      <c r="E16" s="167"/>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row>
    <row r="17" spans="3:39">
      <c r="C17" s="1"/>
      <c r="D17" s="1"/>
      <c r="E17" s="28"/>
      <c r="G17" s="16"/>
      <c r="AM17" s="16"/>
    </row>
    <row r="18" spans="3:39">
      <c r="C18" s="1" t="str">
        <f>'Input C'!C76</f>
        <v>Diesel Purchase Price (Day Cab)</v>
      </c>
      <c r="D18" s="29">
        <f>'Input C'!D76</f>
        <v>165000</v>
      </c>
      <c r="E18" s="100" t="str">
        <f>'Input C'!E76</f>
        <v>CAD$</v>
      </c>
      <c r="G18" s="16"/>
      <c r="AM18" s="16"/>
    </row>
    <row r="19" spans="3:39">
      <c r="C19" s="1" t="str">
        <f>'Input C'!C77</f>
        <v>Diesel O&amp;M Costs</v>
      </c>
      <c r="D19" s="4">
        <f>'Input C'!D77</f>
        <v>0.22</v>
      </c>
      <c r="E19" s="100" t="str">
        <f>'Input C'!E77</f>
        <v>$/km</v>
      </c>
      <c r="G19" s="16"/>
      <c r="AM19" s="16"/>
    </row>
    <row r="20" spans="3:39">
      <c r="C20" s="1" t="str">
        <f>'Input C'!C75</f>
        <v>Fuel Efficiency</v>
      </c>
      <c r="D20" s="4">
        <f>'Input C'!D75</f>
        <v>0.375</v>
      </c>
      <c r="E20" s="100" t="str">
        <f>'Input C'!E75</f>
        <v>L/km</v>
      </c>
      <c r="G20" s="16"/>
      <c r="AM20" s="16"/>
    </row>
    <row r="21" spans="3:39">
      <c r="C21" s="1" t="str">
        <f>'Input C'!C64</f>
        <v>Diesel Fuel - Ontario / Quebec Average</v>
      </c>
      <c r="D21" s="4">
        <f>'Input C'!D64</f>
        <v>1.96</v>
      </c>
      <c r="E21" s="100" t="str">
        <f>'Input C'!E64</f>
        <v>$/L</v>
      </c>
      <c r="G21" s="16"/>
      <c r="AM21" s="16"/>
    </row>
    <row r="22" spans="3:39">
      <c r="C22" s="1" t="str">
        <f>'Input C'!C22</f>
        <v>Diesel GHG emissions</v>
      </c>
      <c r="D22" s="4">
        <f>'Input C'!D22</f>
        <v>2.6</v>
      </c>
      <c r="E22" s="100" t="str">
        <f>'Input C'!E22</f>
        <v>kg CO2e/L</v>
      </c>
      <c r="G22" s="16"/>
      <c r="AM22" s="16"/>
    </row>
    <row r="23" spans="3:39">
      <c r="E23" s="21"/>
      <c r="F23" s="29"/>
      <c r="G23" s="16"/>
      <c r="AM23" s="16"/>
    </row>
    <row r="24" spans="3:39">
      <c r="C24" s="1" t="s">
        <v>405</v>
      </c>
      <c r="D24" s="29"/>
      <c r="E24" s="100" t="s">
        <v>372</v>
      </c>
      <c r="F24" s="29">
        <f t="shared" ref="F24:F26" si="0">SUM(H24:Q24)</f>
        <v>165000</v>
      </c>
      <c r="G24" s="16"/>
      <c r="H24" s="29">
        <f>D18</f>
        <v>165000</v>
      </c>
      <c r="I24" s="29">
        <v>0</v>
      </c>
      <c r="J24" s="29">
        <v>0</v>
      </c>
      <c r="K24" s="29">
        <v>0</v>
      </c>
      <c r="L24" s="29">
        <v>0</v>
      </c>
      <c r="M24" s="29">
        <v>0</v>
      </c>
      <c r="N24" s="29">
        <v>0</v>
      </c>
      <c r="O24" s="29">
        <v>0</v>
      </c>
      <c r="P24" s="29">
        <v>0</v>
      </c>
      <c r="Q24" s="29">
        <v>0</v>
      </c>
      <c r="AM24" s="16"/>
    </row>
    <row r="25" spans="3:39">
      <c r="C25" s="1" t="s">
        <v>407</v>
      </c>
      <c r="D25" s="29"/>
      <c r="E25" s="100" t="s">
        <v>372</v>
      </c>
      <c r="F25" s="29">
        <f t="shared" si="0"/>
        <v>698250</v>
      </c>
      <c r="G25" s="16"/>
      <c r="H25" s="29">
        <f>$D$20*$D$13*$D$21</f>
        <v>69825</v>
      </c>
      <c r="I25" s="29">
        <f t="shared" ref="I25:Q25" si="1">$D$20*$D$13*$D$21</f>
        <v>69825</v>
      </c>
      <c r="J25" s="29">
        <f t="shared" si="1"/>
        <v>69825</v>
      </c>
      <c r="K25" s="29">
        <f t="shared" si="1"/>
        <v>69825</v>
      </c>
      <c r="L25" s="29">
        <f t="shared" si="1"/>
        <v>69825</v>
      </c>
      <c r="M25" s="29">
        <f t="shared" si="1"/>
        <v>69825</v>
      </c>
      <c r="N25" s="29">
        <f t="shared" si="1"/>
        <v>69825</v>
      </c>
      <c r="O25" s="29">
        <f t="shared" si="1"/>
        <v>69825</v>
      </c>
      <c r="P25" s="29">
        <f t="shared" si="1"/>
        <v>69825</v>
      </c>
      <c r="Q25" s="29">
        <f t="shared" si="1"/>
        <v>69825</v>
      </c>
      <c r="AM25" s="16"/>
    </row>
    <row r="26" spans="3:39">
      <c r="C26" s="1" t="s">
        <v>406</v>
      </c>
      <c r="D26" s="29"/>
      <c r="E26" s="100" t="s">
        <v>372</v>
      </c>
      <c r="F26" s="29">
        <f t="shared" si="0"/>
        <v>209000</v>
      </c>
      <c r="G26" s="16"/>
      <c r="H26" s="29">
        <f>$D$19*$D$13</f>
        <v>20900</v>
      </c>
      <c r="I26" s="29">
        <f t="shared" ref="I26:Q26" si="2">$D$19*$D$13</f>
        <v>20900</v>
      </c>
      <c r="J26" s="29">
        <f t="shared" si="2"/>
        <v>20900</v>
      </c>
      <c r="K26" s="29">
        <f t="shared" si="2"/>
        <v>20900</v>
      </c>
      <c r="L26" s="29">
        <f t="shared" si="2"/>
        <v>20900</v>
      </c>
      <c r="M26" s="29">
        <f t="shared" si="2"/>
        <v>20900</v>
      </c>
      <c r="N26" s="29">
        <f t="shared" si="2"/>
        <v>20900</v>
      </c>
      <c r="O26" s="29">
        <f t="shared" si="2"/>
        <v>20900</v>
      </c>
      <c r="P26" s="29">
        <f t="shared" si="2"/>
        <v>20900</v>
      </c>
      <c r="Q26" s="29">
        <f t="shared" si="2"/>
        <v>20900</v>
      </c>
      <c r="AM26" s="16"/>
    </row>
    <row r="27" spans="3:39">
      <c r="C27" s="1" t="s">
        <v>339</v>
      </c>
      <c r="D27" s="1"/>
      <c r="E27" s="100" t="s">
        <v>372</v>
      </c>
      <c r="F27" s="29">
        <f>SUM(H27:Q27)</f>
        <v>107445</v>
      </c>
      <c r="G27" s="16"/>
      <c r="H27" s="29">
        <f t="shared" ref="H27:Q27" si="3">$D$20*$D$13*$D$22/1000*H$8</f>
        <v>4631.25</v>
      </c>
      <c r="I27" s="29">
        <f t="shared" si="3"/>
        <v>6020.625</v>
      </c>
      <c r="J27" s="29">
        <f t="shared" si="3"/>
        <v>7410</v>
      </c>
      <c r="K27" s="29">
        <f t="shared" si="3"/>
        <v>8799.375</v>
      </c>
      <c r="L27" s="29">
        <f t="shared" si="3"/>
        <v>10188.75</v>
      </c>
      <c r="M27" s="29">
        <f t="shared" si="3"/>
        <v>11578.125</v>
      </c>
      <c r="N27" s="29">
        <f t="shared" si="3"/>
        <v>12967.5</v>
      </c>
      <c r="O27" s="29">
        <f t="shared" si="3"/>
        <v>14356.875</v>
      </c>
      <c r="P27" s="29">
        <f t="shared" si="3"/>
        <v>15746.25</v>
      </c>
      <c r="Q27" s="29">
        <f t="shared" si="3"/>
        <v>15746.25</v>
      </c>
      <c r="AM27" s="16"/>
    </row>
    <row r="28" spans="3:39">
      <c r="C28" s="1"/>
      <c r="D28" s="1"/>
      <c r="E28" s="100"/>
      <c r="F28" s="29"/>
      <c r="G28" s="16"/>
      <c r="H28" s="29"/>
      <c r="I28" s="29"/>
      <c r="J28" s="29"/>
      <c r="K28" s="29"/>
      <c r="L28" s="29"/>
      <c r="M28" s="29"/>
      <c r="N28" s="29"/>
      <c r="O28" s="29"/>
      <c r="P28" s="29"/>
      <c r="Q28" s="29"/>
      <c r="AM28" s="16"/>
    </row>
    <row r="29" spans="3:39">
      <c r="C29" s="1" t="s">
        <v>339</v>
      </c>
      <c r="D29" s="1"/>
      <c r="E29" s="100" t="s">
        <v>340</v>
      </c>
      <c r="F29" s="29">
        <f>SUM(H29:Q29)</f>
        <v>926.25</v>
      </c>
      <c r="G29" s="16"/>
      <c r="H29" s="29">
        <f>$D$20*$D$13*$D$22/1000</f>
        <v>92.625</v>
      </c>
      <c r="I29" s="29">
        <f t="shared" ref="I29:Q29" si="4">$D$20*$D$13*$D$22/1000</f>
        <v>92.625</v>
      </c>
      <c r="J29" s="29">
        <f t="shared" si="4"/>
        <v>92.625</v>
      </c>
      <c r="K29" s="29">
        <f t="shared" si="4"/>
        <v>92.625</v>
      </c>
      <c r="L29" s="29">
        <f t="shared" si="4"/>
        <v>92.625</v>
      </c>
      <c r="M29" s="29">
        <f t="shared" si="4"/>
        <v>92.625</v>
      </c>
      <c r="N29" s="29">
        <f t="shared" si="4"/>
        <v>92.625</v>
      </c>
      <c r="O29" s="29">
        <f t="shared" si="4"/>
        <v>92.625</v>
      </c>
      <c r="P29" s="29">
        <f t="shared" si="4"/>
        <v>92.625</v>
      </c>
      <c r="Q29" s="29">
        <f t="shared" si="4"/>
        <v>92.625</v>
      </c>
      <c r="AM29" s="16"/>
    </row>
    <row r="30" spans="3:39">
      <c r="C30" s="1"/>
      <c r="D30" s="1"/>
      <c r="E30" s="28"/>
      <c r="G30" s="16"/>
      <c r="AM30" s="16"/>
    </row>
    <row r="31" spans="3:39">
      <c r="C31" s="1" t="s">
        <v>408</v>
      </c>
      <c r="D31" s="1"/>
      <c r="E31" s="100" t="s">
        <v>372</v>
      </c>
      <c r="F31" s="169">
        <f>SUM(F24:F27)</f>
        <v>1179695</v>
      </c>
      <c r="G31" s="16"/>
      <c r="AM31" s="16"/>
    </row>
    <row r="32" spans="3:39">
      <c r="C32" s="1" t="s">
        <v>410</v>
      </c>
      <c r="D32" s="1"/>
      <c r="E32" s="100" t="s">
        <v>372</v>
      </c>
      <c r="F32" s="169">
        <f>F31/$D$12</f>
        <v>117969.5</v>
      </c>
      <c r="G32" s="16"/>
      <c r="AM32" s="16"/>
    </row>
    <row r="33" spans="1:40">
      <c r="C33" s="1" t="s">
        <v>409</v>
      </c>
      <c r="D33" s="1"/>
      <c r="E33" s="100" t="s">
        <v>372</v>
      </c>
      <c r="F33" s="170">
        <f>F31/($D$13*$D$14)</f>
        <v>0.62089210526315786</v>
      </c>
      <c r="G33" s="16"/>
      <c r="AM33" s="16"/>
    </row>
    <row r="34" spans="1:40">
      <c r="E34" s="21"/>
      <c r="G34" s="16"/>
      <c r="AM34" s="16"/>
    </row>
    <row r="35" spans="1:40">
      <c r="A35" s="16"/>
      <c r="B35" s="3" t="s">
        <v>411</v>
      </c>
      <c r="C35" s="16"/>
      <c r="D35" s="16"/>
      <c r="E35" s="24"/>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row>
    <row r="36" spans="1:40">
      <c r="E36" s="21"/>
      <c r="G36" s="16"/>
      <c r="AM36" s="16"/>
    </row>
    <row r="37" spans="1:40">
      <c r="C37" s="1" t="str">
        <f>'Input C'!C82</f>
        <v>BEV Purchase Price (Day Cab)</v>
      </c>
      <c r="D37" s="29">
        <f>'Input C'!D82</f>
        <v>486000</v>
      </c>
      <c r="E37" s="100" t="str">
        <f>'Input C'!E82</f>
        <v>CAD$</v>
      </c>
      <c r="G37" s="16"/>
      <c r="AM37" s="16"/>
    </row>
    <row r="38" spans="1:40">
      <c r="C38" s="1" t="str">
        <f>'Input C'!C83</f>
        <v>BEV O&amp;M Costs</v>
      </c>
      <c r="D38" s="4">
        <f>'Input C'!D83</f>
        <v>0.11349999999999999</v>
      </c>
      <c r="E38" s="100" t="str">
        <f>'Input C'!E83</f>
        <v>$/km</v>
      </c>
      <c r="G38" s="16"/>
      <c r="AM38" s="16"/>
    </row>
    <row r="39" spans="1:40">
      <c r="C39" s="1" t="str">
        <f>'Input C'!C81</f>
        <v>Energy Consumption</v>
      </c>
      <c r="D39" s="4">
        <f>'Input C'!D81</f>
        <v>1.335</v>
      </c>
      <c r="E39" s="100" t="str">
        <f>'Input C'!E81</f>
        <v>kWh/km</v>
      </c>
      <c r="G39" s="16"/>
      <c r="AM39" s="16"/>
    </row>
    <row r="40" spans="1:40">
      <c r="C40" s="1" t="str">
        <f>'Input C'!C65</f>
        <v>Electricity Price (High Tariff)</v>
      </c>
      <c r="D40" s="4">
        <f>'Input C'!D65</f>
        <v>0.09</v>
      </c>
      <c r="E40" s="100" t="str">
        <f>'Input C'!E65</f>
        <v>$/kWh</v>
      </c>
      <c r="G40" s="16"/>
      <c r="AM40" s="16"/>
    </row>
    <row r="41" spans="1:40">
      <c r="C41" s="1"/>
      <c r="D41" s="4"/>
      <c r="E41" s="100"/>
      <c r="G41" s="16"/>
      <c r="AM41" s="16"/>
    </row>
    <row r="42" spans="1:40">
      <c r="C42" s="1" t="str">
        <f>'Input C'!C84</f>
        <v>CAPEX - Charging Station</v>
      </c>
      <c r="D42" s="29">
        <f>'Input C'!D84</f>
        <v>239500</v>
      </c>
      <c r="E42" s="100" t="str">
        <f>'Input C'!E84</f>
        <v>$ per charger</v>
      </c>
      <c r="G42" s="16"/>
      <c r="AM42" s="16"/>
    </row>
    <row r="43" spans="1:40">
      <c r="C43" s="1" t="str">
        <f>'Input C'!C85</f>
        <v>Charging Station Lifecycle</v>
      </c>
      <c r="D43" s="4">
        <f>'Input C'!D85</f>
        <v>10</v>
      </c>
      <c r="E43" s="100" t="str">
        <f>'Input C'!E85</f>
        <v>years</v>
      </c>
      <c r="G43" s="16"/>
      <c r="AM43" s="16"/>
    </row>
    <row r="44" spans="1:40">
      <c r="C44" s="1" t="str">
        <f>'Input C'!C87</f>
        <v>OPEX - Charging Station Maintenance</v>
      </c>
      <c r="D44" s="4">
        <f>'Input C'!D87</f>
        <v>545</v>
      </c>
      <c r="E44" s="100" t="str">
        <f>'Input C'!E87</f>
        <v>$/charger per year</v>
      </c>
      <c r="G44" s="16"/>
      <c r="AM44" s="16"/>
    </row>
    <row r="45" spans="1:40">
      <c r="C45" s="1"/>
      <c r="D45" s="1"/>
      <c r="E45" s="28"/>
      <c r="G45" s="16"/>
      <c r="AM45" s="16"/>
    </row>
    <row r="46" spans="1:40">
      <c r="C46" s="1" t="s">
        <v>405</v>
      </c>
      <c r="D46" s="1"/>
      <c r="E46" s="100" t="s">
        <v>372</v>
      </c>
      <c r="F46" s="29">
        <f t="shared" ref="F46:F50" si="5">SUM(H46:Q46)</f>
        <v>486000</v>
      </c>
      <c r="G46" s="16"/>
      <c r="H46" s="29">
        <f>D37</f>
        <v>486000</v>
      </c>
      <c r="I46" s="29">
        <v>0</v>
      </c>
      <c r="J46" s="29">
        <v>0</v>
      </c>
      <c r="K46" s="29">
        <v>0</v>
      </c>
      <c r="L46" s="29">
        <v>0</v>
      </c>
      <c r="M46" s="29">
        <v>0</v>
      </c>
      <c r="N46" s="29">
        <v>0</v>
      </c>
      <c r="O46" s="29">
        <v>0</v>
      </c>
      <c r="P46" s="29">
        <v>0</v>
      </c>
      <c r="Q46" s="29">
        <v>0</v>
      </c>
      <c r="AM46" s="16"/>
    </row>
    <row r="47" spans="1:40">
      <c r="C47" s="1" t="s">
        <v>412</v>
      </c>
      <c r="D47" s="1"/>
      <c r="E47" s="100" t="s">
        <v>372</v>
      </c>
      <c r="F47" s="29">
        <f t="shared" si="5"/>
        <v>114142.5</v>
      </c>
      <c r="G47" s="16"/>
      <c r="H47" s="29">
        <f t="shared" ref="H47:Q47" si="6">$D$39*$D$13*$D$40</f>
        <v>11414.25</v>
      </c>
      <c r="I47" s="29">
        <f t="shared" si="6"/>
        <v>11414.25</v>
      </c>
      <c r="J47" s="29">
        <f t="shared" si="6"/>
        <v>11414.25</v>
      </c>
      <c r="K47" s="29">
        <f t="shared" si="6"/>
        <v>11414.25</v>
      </c>
      <c r="L47" s="29">
        <f t="shared" si="6"/>
        <v>11414.25</v>
      </c>
      <c r="M47" s="29">
        <f t="shared" si="6"/>
        <v>11414.25</v>
      </c>
      <c r="N47" s="29">
        <f t="shared" si="6"/>
        <v>11414.25</v>
      </c>
      <c r="O47" s="29">
        <f t="shared" si="6"/>
        <v>11414.25</v>
      </c>
      <c r="P47" s="29">
        <f t="shared" si="6"/>
        <v>11414.25</v>
      </c>
      <c r="Q47" s="29">
        <f t="shared" si="6"/>
        <v>11414.25</v>
      </c>
      <c r="AM47" s="16"/>
    </row>
    <row r="48" spans="1:40">
      <c r="C48" s="1" t="s">
        <v>406</v>
      </c>
      <c r="D48" s="1"/>
      <c r="E48" s="100" t="s">
        <v>372</v>
      </c>
      <c r="F48" s="29">
        <f t="shared" si="5"/>
        <v>107824.99999999999</v>
      </c>
      <c r="G48" s="16"/>
      <c r="H48" s="29">
        <f t="shared" ref="H48:Q48" si="7">$D$38*$D$13</f>
        <v>10782.499999999998</v>
      </c>
      <c r="I48" s="29">
        <f t="shared" si="7"/>
        <v>10782.499999999998</v>
      </c>
      <c r="J48" s="29">
        <f t="shared" si="7"/>
        <v>10782.499999999998</v>
      </c>
      <c r="K48" s="29">
        <f t="shared" si="7"/>
        <v>10782.499999999998</v>
      </c>
      <c r="L48" s="29">
        <f t="shared" si="7"/>
        <v>10782.499999999998</v>
      </c>
      <c r="M48" s="29">
        <f t="shared" si="7"/>
        <v>10782.499999999998</v>
      </c>
      <c r="N48" s="29">
        <f t="shared" si="7"/>
        <v>10782.499999999998</v>
      </c>
      <c r="O48" s="29">
        <f t="shared" si="7"/>
        <v>10782.499999999998</v>
      </c>
      <c r="P48" s="29">
        <f t="shared" si="7"/>
        <v>10782.499999999998</v>
      </c>
      <c r="Q48" s="29">
        <f t="shared" si="7"/>
        <v>10782.499999999998</v>
      </c>
      <c r="AM48" s="16"/>
    </row>
    <row r="49" spans="2:39">
      <c r="C49" s="1" t="s">
        <v>414</v>
      </c>
      <c r="D49" s="1"/>
      <c r="E49" s="100" t="s">
        <v>372</v>
      </c>
      <c r="F49" s="29">
        <f t="shared" si="5"/>
        <v>239500</v>
      </c>
      <c r="G49" s="16"/>
      <c r="H49" s="29">
        <f>$D$42/$D$43</f>
        <v>23950</v>
      </c>
      <c r="I49" s="29">
        <f t="shared" ref="I49:Q49" si="8">$D$42/$D$43</f>
        <v>23950</v>
      </c>
      <c r="J49" s="29">
        <f t="shared" si="8"/>
        <v>23950</v>
      </c>
      <c r="K49" s="29">
        <f t="shared" si="8"/>
        <v>23950</v>
      </c>
      <c r="L49" s="29">
        <f t="shared" si="8"/>
        <v>23950</v>
      </c>
      <c r="M49" s="29">
        <f t="shared" si="8"/>
        <v>23950</v>
      </c>
      <c r="N49" s="29">
        <f t="shared" si="8"/>
        <v>23950</v>
      </c>
      <c r="O49" s="29">
        <f t="shared" si="8"/>
        <v>23950</v>
      </c>
      <c r="P49" s="29">
        <f t="shared" si="8"/>
        <v>23950</v>
      </c>
      <c r="Q49" s="29">
        <f t="shared" si="8"/>
        <v>23950</v>
      </c>
      <c r="AM49" s="16"/>
    </row>
    <row r="50" spans="2:39">
      <c r="C50" s="1" t="s">
        <v>415</v>
      </c>
      <c r="D50" s="1"/>
      <c r="E50" s="100" t="s">
        <v>372</v>
      </c>
      <c r="F50" s="29">
        <f t="shared" si="5"/>
        <v>5450</v>
      </c>
      <c r="G50" s="16"/>
      <c r="H50" s="29">
        <f>$D$44</f>
        <v>545</v>
      </c>
      <c r="I50" s="29">
        <f t="shared" ref="I50:Q50" si="9">$D$44</f>
        <v>545</v>
      </c>
      <c r="J50" s="29">
        <f t="shared" si="9"/>
        <v>545</v>
      </c>
      <c r="K50" s="29">
        <f t="shared" si="9"/>
        <v>545</v>
      </c>
      <c r="L50" s="29">
        <f t="shared" si="9"/>
        <v>545</v>
      </c>
      <c r="M50" s="29">
        <f t="shared" si="9"/>
        <v>545</v>
      </c>
      <c r="N50" s="29">
        <f t="shared" si="9"/>
        <v>545</v>
      </c>
      <c r="O50" s="29">
        <f t="shared" si="9"/>
        <v>545</v>
      </c>
      <c r="P50" s="29">
        <f t="shared" si="9"/>
        <v>545</v>
      </c>
      <c r="Q50" s="29">
        <f t="shared" si="9"/>
        <v>545</v>
      </c>
      <c r="AM50" s="16"/>
    </row>
    <row r="51" spans="2:39">
      <c r="C51" s="1"/>
      <c r="D51" s="1"/>
      <c r="E51" s="28"/>
      <c r="G51" s="16"/>
      <c r="AM51" s="16"/>
    </row>
    <row r="52" spans="2:39">
      <c r="B52" s="7" t="s">
        <v>424</v>
      </c>
      <c r="C52" s="1"/>
      <c r="D52" s="1"/>
      <c r="E52" s="28"/>
      <c r="G52" s="16"/>
      <c r="AM52" s="16"/>
    </row>
    <row r="53" spans="2:39">
      <c r="C53" s="1" t="s">
        <v>408</v>
      </c>
      <c r="D53" s="1"/>
      <c r="E53" s="100" t="s">
        <v>372</v>
      </c>
      <c r="F53" s="169">
        <f>SUM(F46:F50)</f>
        <v>952917.5</v>
      </c>
      <c r="G53" s="16"/>
      <c r="AM53" s="16"/>
    </row>
    <row r="54" spans="2:39">
      <c r="C54" s="1" t="s">
        <v>410</v>
      </c>
      <c r="D54" s="1"/>
      <c r="E54" s="100" t="s">
        <v>372</v>
      </c>
      <c r="F54" s="169">
        <f>F53/$D$12</f>
        <v>95291.75</v>
      </c>
      <c r="G54" s="16"/>
      <c r="AM54" s="16"/>
    </row>
    <row r="55" spans="2:39">
      <c r="C55" s="1" t="s">
        <v>409</v>
      </c>
      <c r="D55" s="1"/>
      <c r="E55" s="100" t="s">
        <v>372</v>
      </c>
      <c r="F55" s="170">
        <f>F53/($D$13*$D$14)</f>
        <v>0.50153552631578946</v>
      </c>
      <c r="G55" s="16"/>
      <c r="AM55" s="16"/>
    </row>
    <row r="56" spans="2:39">
      <c r="C56" s="1" t="s">
        <v>476</v>
      </c>
      <c r="D56" s="1"/>
      <c r="E56" s="100" t="s">
        <v>372</v>
      </c>
      <c r="F56" s="169">
        <f>(F53-$F$31)/$F$29</f>
        <v>-244.83400809716599</v>
      </c>
      <c r="G56" s="16"/>
      <c r="AM56" s="16"/>
    </row>
    <row r="57" spans="2:39">
      <c r="C57" s="1"/>
      <c r="D57" s="1"/>
      <c r="E57" s="100"/>
      <c r="F57" s="170"/>
      <c r="G57" s="16"/>
      <c r="AM57" s="16"/>
    </row>
    <row r="58" spans="2:39">
      <c r="B58" s="7" t="s">
        <v>425</v>
      </c>
      <c r="C58" s="1"/>
      <c r="D58" s="1"/>
      <c r="E58" s="100"/>
      <c r="F58" s="170"/>
      <c r="G58" s="16"/>
      <c r="AM58" s="16"/>
    </row>
    <row r="59" spans="2:39">
      <c r="C59" s="1" t="s">
        <v>408</v>
      </c>
      <c r="D59" s="1"/>
      <c r="E59" s="100" t="s">
        <v>372</v>
      </c>
      <c r="F59" s="169">
        <f>SUM(F46:F48)</f>
        <v>707967.5</v>
      </c>
      <c r="G59" s="16"/>
      <c r="AM59" s="16"/>
    </row>
    <row r="60" spans="2:39">
      <c r="C60" s="1" t="s">
        <v>410</v>
      </c>
      <c r="D60" s="1"/>
      <c r="E60" s="100" t="s">
        <v>372</v>
      </c>
      <c r="F60" s="169">
        <f>F59/$D$12</f>
        <v>70796.75</v>
      </c>
      <c r="G60" s="16"/>
      <c r="AM60" s="16"/>
    </row>
    <row r="61" spans="2:39">
      <c r="C61" s="1" t="s">
        <v>409</v>
      </c>
      <c r="D61" s="1"/>
      <c r="E61" s="100" t="s">
        <v>372</v>
      </c>
      <c r="F61" s="170">
        <f>F59/($D$13*$D$14)</f>
        <v>0.37261447368421052</v>
      </c>
      <c r="G61" s="16"/>
      <c r="AM61" s="16"/>
    </row>
    <row r="62" spans="2:39">
      <c r="C62" s="1" t="s">
        <v>476</v>
      </c>
      <c r="D62" s="1"/>
      <c r="E62" s="100" t="s">
        <v>372</v>
      </c>
      <c r="F62" s="169">
        <f>(F59-$F$31)/$F$29</f>
        <v>-509.28744939271257</v>
      </c>
      <c r="G62" s="16"/>
      <c r="AM62" s="16"/>
    </row>
    <row r="63" spans="2:39">
      <c r="C63" s="1"/>
      <c r="D63" s="1"/>
      <c r="E63" s="100"/>
      <c r="F63" s="170"/>
      <c r="G63" s="16"/>
      <c r="AM63" s="16"/>
    </row>
    <row r="64" spans="2:39">
      <c r="E64" s="21"/>
      <c r="G64" s="16"/>
      <c r="AM64" s="16"/>
    </row>
    <row r="65" spans="1:40">
      <c r="A65" s="16"/>
      <c r="B65" s="3" t="s">
        <v>416</v>
      </c>
      <c r="C65" s="16"/>
      <c r="D65" s="16"/>
      <c r="E65" s="24"/>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row>
    <row r="66" spans="1:40">
      <c r="E66" s="21"/>
      <c r="G66" s="16"/>
      <c r="AM66" s="16"/>
    </row>
    <row r="67" spans="1:40">
      <c r="C67" s="1" t="str">
        <f>'Input C'!C94</f>
        <v>Purchase Price (Class 8 day cab)</v>
      </c>
      <c r="D67" s="29">
        <f>'Input C'!D94</f>
        <v>339500</v>
      </c>
      <c r="E67" s="100" t="str">
        <f>'Input C'!E94</f>
        <v>CAD$</v>
      </c>
      <c r="G67" s="16"/>
      <c r="AM67" s="16"/>
    </row>
    <row r="68" spans="1:40">
      <c r="C68" s="1" t="str">
        <f>'Input C'!C95</f>
        <v>O&amp;M Costs</v>
      </c>
      <c r="D68" s="4">
        <f>'Input C'!D95</f>
        <v>0.13200000000000001</v>
      </c>
      <c r="E68" s="100" t="str">
        <f>'Input C'!E95</f>
        <v>$/km</v>
      </c>
      <c r="G68" s="16"/>
      <c r="AM68" s="16"/>
    </row>
    <row r="69" spans="1:40">
      <c r="C69" s="1" t="str">
        <f>'Input C'!C93</f>
        <v>Fuel Consumption</v>
      </c>
      <c r="D69" s="4">
        <f>'Input C'!D93</f>
        <v>0.09</v>
      </c>
      <c r="E69" s="100" t="str">
        <f>'Input C'!E93</f>
        <v>kg/km</v>
      </c>
      <c r="G69" s="16"/>
      <c r="AM69" s="16"/>
    </row>
    <row r="70" spans="1:40">
      <c r="C70" s="1" t="str">
        <f>'Input C'!C66</f>
        <v>Hydrogen Price (Green)</v>
      </c>
      <c r="D70" s="4">
        <f>'Input C'!D66</f>
        <v>11.5</v>
      </c>
      <c r="E70" s="100" t="str">
        <f>'Input C'!E66</f>
        <v>$/kg</v>
      </c>
      <c r="G70" s="16"/>
      <c r="AM70" s="16"/>
    </row>
    <row r="71" spans="1:40">
      <c r="C71" s="1"/>
      <c r="D71" s="1"/>
      <c r="E71" s="28"/>
      <c r="G71" s="16"/>
      <c r="AM71" s="16"/>
    </row>
    <row r="72" spans="1:40">
      <c r="C72" s="1" t="str">
        <f>'Input C'!C96</f>
        <v>CAPEX - H2 Fueling Station</v>
      </c>
      <c r="D72" s="29">
        <f>'Input C'!D96</f>
        <v>3500</v>
      </c>
      <c r="E72" s="100" t="str">
        <f>'Input C'!E96</f>
        <v>$ per kg H2/day</v>
      </c>
      <c r="G72" s="16"/>
      <c r="AM72" s="16"/>
    </row>
    <row r="73" spans="1:40">
      <c r="C73" s="1" t="str">
        <f>'Input C'!C97</f>
        <v>H2 Fueling Station Lifecycle</v>
      </c>
      <c r="D73" s="4">
        <f>'Input C'!D97</f>
        <v>20</v>
      </c>
      <c r="E73" s="100" t="str">
        <f>'Input C'!E97</f>
        <v>years</v>
      </c>
      <c r="G73" s="16"/>
      <c r="AM73" s="16"/>
    </row>
    <row r="74" spans="1:40">
      <c r="C74" s="1" t="str">
        <f>'Input C'!C99</f>
        <v>OPEX - H2 Fueling Station</v>
      </c>
      <c r="D74" s="4">
        <f>'Input C'!D99</f>
        <v>0.5</v>
      </c>
      <c r="E74" s="100" t="str">
        <f>'Input C'!E99</f>
        <v>$ per kg H2</v>
      </c>
      <c r="G74" s="16"/>
      <c r="AM74" s="16"/>
    </row>
    <row r="75" spans="1:40">
      <c r="C75" s="1"/>
      <c r="D75" s="1"/>
      <c r="E75" s="28"/>
      <c r="G75" s="16"/>
      <c r="AM75" s="16"/>
    </row>
    <row r="76" spans="1:40">
      <c r="C76" s="1" t="s">
        <v>405</v>
      </c>
      <c r="E76" s="100" t="s">
        <v>372</v>
      </c>
      <c r="F76" s="29">
        <f t="shared" ref="F76:F80" si="10">SUM(H76:Q76)</f>
        <v>339500</v>
      </c>
      <c r="G76" s="16"/>
      <c r="H76" s="29">
        <f>D67</f>
        <v>339500</v>
      </c>
      <c r="I76" s="29">
        <v>0</v>
      </c>
      <c r="J76" s="29">
        <v>0</v>
      </c>
      <c r="K76" s="29">
        <v>0</v>
      </c>
      <c r="L76" s="29">
        <v>0</v>
      </c>
      <c r="M76" s="29">
        <v>0</v>
      </c>
      <c r="N76" s="29">
        <v>0</v>
      </c>
      <c r="O76" s="29">
        <v>0</v>
      </c>
      <c r="P76" s="29">
        <v>0</v>
      </c>
      <c r="Q76" s="29">
        <v>0</v>
      </c>
      <c r="AM76" s="16"/>
    </row>
    <row r="77" spans="1:40">
      <c r="C77" s="1" t="s">
        <v>417</v>
      </c>
      <c r="E77" s="100" t="s">
        <v>372</v>
      </c>
      <c r="F77" s="29">
        <f t="shared" si="10"/>
        <v>983249.99999999988</v>
      </c>
      <c r="G77" s="16"/>
      <c r="H77" s="29">
        <f t="shared" ref="H77:Q77" si="11">$D$69*$D$70*$D$13</f>
        <v>98324.999999999985</v>
      </c>
      <c r="I77" s="29">
        <f t="shared" si="11"/>
        <v>98324.999999999985</v>
      </c>
      <c r="J77" s="29">
        <f t="shared" si="11"/>
        <v>98324.999999999985</v>
      </c>
      <c r="K77" s="29">
        <f t="shared" si="11"/>
        <v>98324.999999999985</v>
      </c>
      <c r="L77" s="29">
        <f t="shared" si="11"/>
        <v>98324.999999999985</v>
      </c>
      <c r="M77" s="29">
        <f t="shared" si="11"/>
        <v>98324.999999999985</v>
      </c>
      <c r="N77" s="29">
        <f t="shared" si="11"/>
        <v>98324.999999999985</v>
      </c>
      <c r="O77" s="29">
        <f t="shared" si="11"/>
        <v>98324.999999999985</v>
      </c>
      <c r="P77" s="29">
        <f t="shared" si="11"/>
        <v>98324.999999999985</v>
      </c>
      <c r="Q77" s="29">
        <f t="shared" si="11"/>
        <v>98324.999999999985</v>
      </c>
      <c r="AM77" s="16"/>
    </row>
    <row r="78" spans="1:40">
      <c r="C78" s="1" t="s">
        <v>406</v>
      </c>
      <c r="E78" s="100" t="s">
        <v>372</v>
      </c>
      <c r="F78" s="29">
        <f t="shared" si="10"/>
        <v>125400</v>
      </c>
      <c r="G78" s="16"/>
      <c r="H78" s="29">
        <f t="shared" ref="H78:Q78" si="12">$D$68*$D$13</f>
        <v>12540</v>
      </c>
      <c r="I78" s="29">
        <f t="shared" si="12"/>
        <v>12540</v>
      </c>
      <c r="J78" s="29">
        <f t="shared" si="12"/>
        <v>12540</v>
      </c>
      <c r="K78" s="29">
        <f t="shared" si="12"/>
        <v>12540</v>
      </c>
      <c r="L78" s="29">
        <f t="shared" si="12"/>
        <v>12540</v>
      </c>
      <c r="M78" s="29">
        <f t="shared" si="12"/>
        <v>12540</v>
      </c>
      <c r="N78" s="29">
        <f t="shared" si="12"/>
        <v>12540</v>
      </c>
      <c r="O78" s="29">
        <f t="shared" si="12"/>
        <v>12540</v>
      </c>
      <c r="P78" s="29">
        <f t="shared" si="12"/>
        <v>12540</v>
      </c>
      <c r="Q78" s="29">
        <f t="shared" si="12"/>
        <v>12540</v>
      </c>
      <c r="AM78" s="16"/>
    </row>
    <row r="79" spans="1:40">
      <c r="C79" s="1" t="s">
        <v>414</v>
      </c>
      <c r="E79" s="100" t="s">
        <v>372</v>
      </c>
      <c r="F79" s="29">
        <f t="shared" si="10"/>
        <v>40993.150684931512</v>
      </c>
      <c r="G79" s="16"/>
      <c r="H79" s="29">
        <f t="shared" ref="H79:Q79" si="13">$D$69*$D$13/365*$D$72/$D$73</f>
        <v>4099.3150684931506</v>
      </c>
      <c r="I79" s="29">
        <f t="shared" si="13"/>
        <v>4099.3150684931506</v>
      </c>
      <c r="J79" s="29">
        <f t="shared" si="13"/>
        <v>4099.3150684931506</v>
      </c>
      <c r="K79" s="29">
        <f t="shared" si="13"/>
        <v>4099.3150684931506</v>
      </c>
      <c r="L79" s="29">
        <f t="shared" si="13"/>
        <v>4099.3150684931506</v>
      </c>
      <c r="M79" s="29">
        <f t="shared" si="13"/>
        <v>4099.3150684931506</v>
      </c>
      <c r="N79" s="29">
        <f t="shared" si="13"/>
        <v>4099.3150684931506</v>
      </c>
      <c r="O79" s="29">
        <f t="shared" si="13"/>
        <v>4099.3150684931506</v>
      </c>
      <c r="P79" s="29">
        <f t="shared" si="13"/>
        <v>4099.3150684931506</v>
      </c>
      <c r="Q79" s="29">
        <f t="shared" si="13"/>
        <v>4099.3150684931506</v>
      </c>
      <c r="AM79" s="16"/>
    </row>
    <row r="80" spans="1:40">
      <c r="C80" s="1" t="s">
        <v>415</v>
      </c>
      <c r="E80" s="100" t="s">
        <v>372</v>
      </c>
      <c r="F80" s="29">
        <f t="shared" si="10"/>
        <v>42750</v>
      </c>
      <c r="G80" s="16"/>
      <c r="H80" s="29">
        <f t="shared" ref="H80:Q80" si="14">$D$74*$D$69*$D$13</f>
        <v>4275</v>
      </c>
      <c r="I80" s="29">
        <f t="shared" si="14"/>
        <v>4275</v>
      </c>
      <c r="J80" s="29">
        <f t="shared" si="14"/>
        <v>4275</v>
      </c>
      <c r="K80" s="29">
        <f t="shared" si="14"/>
        <v>4275</v>
      </c>
      <c r="L80" s="29">
        <f t="shared" si="14"/>
        <v>4275</v>
      </c>
      <c r="M80" s="29">
        <f t="shared" si="14"/>
        <v>4275</v>
      </c>
      <c r="N80" s="29">
        <f t="shared" si="14"/>
        <v>4275</v>
      </c>
      <c r="O80" s="29">
        <f t="shared" si="14"/>
        <v>4275</v>
      </c>
      <c r="P80" s="29">
        <f t="shared" si="14"/>
        <v>4275</v>
      </c>
      <c r="Q80" s="29">
        <f t="shared" si="14"/>
        <v>4275</v>
      </c>
      <c r="AM80" s="16"/>
    </row>
    <row r="81" spans="1:40">
      <c r="E81" s="21"/>
      <c r="G81" s="16"/>
      <c r="AM81" s="16"/>
    </row>
    <row r="82" spans="1:40">
      <c r="B82" s="7" t="s">
        <v>424</v>
      </c>
      <c r="E82" s="21"/>
      <c r="G82" s="16"/>
      <c r="AM82" s="16"/>
    </row>
    <row r="83" spans="1:40">
      <c r="C83" s="1" t="s">
        <v>408</v>
      </c>
      <c r="D83" s="1"/>
      <c r="E83" s="100" t="s">
        <v>372</v>
      </c>
      <c r="F83" s="169">
        <f>SUM(F76:F80)</f>
        <v>1531893.1506849315</v>
      </c>
      <c r="G83" s="16"/>
      <c r="AM83" s="16"/>
    </row>
    <row r="84" spans="1:40">
      <c r="C84" s="1" t="s">
        <v>410</v>
      </c>
      <c r="D84" s="1"/>
      <c r="E84" s="100" t="s">
        <v>372</v>
      </c>
      <c r="F84" s="169">
        <f>F83/$D$12</f>
        <v>153189.31506849316</v>
      </c>
      <c r="G84" s="16"/>
      <c r="AM84" s="16"/>
    </row>
    <row r="85" spans="1:40">
      <c r="C85" s="1" t="s">
        <v>409</v>
      </c>
      <c r="D85" s="1"/>
      <c r="E85" s="100" t="s">
        <v>372</v>
      </c>
      <c r="F85" s="170">
        <f>F83/($D$13*$D$14)</f>
        <v>0.8062595529920692</v>
      </c>
      <c r="G85" s="16"/>
      <c r="AM85" s="16"/>
    </row>
    <row r="86" spans="1:40">
      <c r="C86" s="1" t="s">
        <v>476</v>
      </c>
      <c r="D86" s="1"/>
      <c r="E86" s="100" t="s">
        <v>372</v>
      </c>
      <c r="F86" s="169">
        <f>(F83-$F$31)/$F$29</f>
        <v>380.24091841827965</v>
      </c>
      <c r="G86" s="16"/>
      <c r="AM86" s="16"/>
    </row>
    <row r="87" spans="1:40">
      <c r="C87" s="1"/>
      <c r="D87" s="1"/>
      <c r="E87" s="100"/>
      <c r="F87" s="170"/>
      <c r="G87" s="16"/>
      <c r="AM87" s="16"/>
    </row>
    <row r="88" spans="1:40">
      <c r="B88" s="7" t="s">
        <v>425</v>
      </c>
      <c r="C88" s="1"/>
      <c r="D88" s="1"/>
      <c r="E88" s="100"/>
      <c r="F88" s="170"/>
      <c r="G88" s="16"/>
      <c r="AM88" s="16"/>
    </row>
    <row r="89" spans="1:40">
      <c r="C89" s="1" t="s">
        <v>408</v>
      </c>
      <c r="D89" s="1"/>
      <c r="E89" s="100" t="s">
        <v>372</v>
      </c>
      <c r="F89" s="169">
        <f>SUM(F76:F78)</f>
        <v>1448150</v>
      </c>
      <c r="G89" s="16"/>
      <c r="AM89" s="16"/>
    </row>
    <row r="90" spans="1:40">
      <c r="C90" s="1" t="s">
        <v>410</v>
      </c>
      <c r="D90" s="1"/>
      <c r="E90" s="100" t="s">
        <v>372</v>
      </c>
      <c r="F90" s="169">
        <f>F89/$D$12</f>
        <v>144815</v>
      </c>
      <c r="G90" s="16"/>
      <c r="AM90" s="16"/>
    </row>
    <row r="91" spans="1:40">
      <c r="C91" s="1" t="s">
        <v>409</v>
      </c>
      <c r="D91" s="1"/>
      <c r="E91" s="100" t="s">
        <v>372</v>
      </c>
      <c r="F91" s="170">
        <f>F89/($D$13*$D$14)</f>
        <v>0.7621842105263158</v>
      </c>
      <c r="G91" s="16"/>
      <c r="AM91" s="16"/>
    </row>
    <row r="92" spans="1:40">
      <c r="C92" s="1" t="s">
        <v>476</v>
      </c>
      <c r="D92" s="1"/>
      <c r="E92" s="100" t="s">
        <v>372</v>
      </c>
      <c r="F92" s="169">
        <f>(F89-$F$31)/$F$29</f>
        <v>289.82995951417001</v>
      </c>
      <c r="G92" s="16"/>
      <c r="AM92" s="16"/>
    </row>
    <row r="93" spans="1:40">
      <c r="C93" s="1"/>
      <c r="D93" s="1"/>
      <c r="E93" s="100"/>
      <c r="G93" s="16"/>
      <c r="AM93" s="16"/>
    </row>
    <row r="94" spans="1:40">
      <c r="A94" s="16"/>
      <c r="B94" s="3" t="s">
        <v>419</v>
      </c>
      <c r="C94" s="16"/>
      <c r="D94" s="16"/>
      <c r="E94" s="24"/>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row>
    <row r="95" spans="1:40">
      <c r="E95" s="21"/>
      <c r="G95" s="16"/>
      <c r="AM95" s="16"/>
    </row>
    <row r="96" spans="1:40">
      <c r="C96" s="1" t="str">
        <f>'Input C'!C104</f>
        <v>Purchase Price (Electric - ERS-OCT)</v>
      </c>
      <c r="D96" s="29">
        <f>'Input C'!D104</f>
        <v>220000</v>
      </c>
      <c r="E96" s="100" t="str">
        <f>'Input C'!E104</f>
        <v>CAD$</v>
      </c>
      <c r="G96" s="16"/>
      <c r="AM96" s="16"/>
    </row>
    <row r="97" spans="3:39">
      <c r="C97" s="1" t="str">
        <f>'Input C'!C105</f>
        <v>O&amp;M Costs</v>
      </c>
      <c r="D97" s="4">
        <f>'Input C'!D105</f>
        <v>0.11349999999999999</v>
      </c>
      <c r="E97" s="100" t="str">
        <f>'Input C'!E105</f>
        <v>$/km</v>
      </c>
      <c r="G97" s="16"/>
      <c r="AM97" s="16"/>
    </row>
    <row r="98" spans="3:39">
      <c r="C98" s="1" t="str">
        <f>'Input C'!C103</f>
        <v>Energy Consumption</v>
      </c>
      <c r="D98" s="4">
        <f>'Input C'!D103</f>
        <v>1.1000000000000001</v>
      </c>
      <c r="E98" s="100" t="str">
        <f>'Input C'!E103</f>
        <v>kWh/km</v>
      </c>
      <c r="G98" s="16"/>
      <c r="AM98" s="16"/>
    </row>
    <row r="99" spans="3:39">
      <c r="C99" s="1" t="str">
        <f>'Input C'!C65</f>
        <v>Electricity Price (High Tariff)</v>
      </c>
      <c r="D99" s="4">
        <f>'Input C'!D65</f>
        <v>0.09</v>
      </c>
      <c r="E99" s="100" t="str">
        <f>'Input C'!E65</f>
        <v>$/kWh</v>
      </c>
      <c r="G99" s="16"/>
      <c r="AM99" s="16"/>
    </row>
    <row r="100" spans="3:39">
      <c r="E100" s="21"/>
      <c r="G100" s="16"/>
      <c r="AM100" s="16"/>
    </row>
    <row r="101" spans="3:39">
      <c r="C101" s="1" t="s">
        <v>432</v>
      </c>
      <c r="D101" s="50">
        <f>'CAT Fleet Plan'!AK176</f>
        <v>38085</v>
      </c>
      <c r="E101" s="100" t="s">
        <v>169</v>
      </c>
      <c r="G101" s="16"/>
      <c r="AM101" s="16"/>
    </row>
    <row r="102" spans="3:39">
      <c r="C102" s="1" t="str">
        <f>'Input C'!C39</f>
        <v>Total Rivière du Loup - Windsor (excluding city areas)</v>
      </c>
      <c r="D102" s="50">
        <f>'Input C'!D39</f>
        <v>1137</v>
      </c>
      <c r="E102" s="100" t="str">
        <f>'Input C'!E39</f>
        <v>km</v>
      </c>
      <c r="G102" s="16"/>
      <c r="AM102" s="16"/>
    </row>
    <row r="103" spans="3:39">
      <c r="C103" s="1" t="str">
        <f>'Input C'!C106</f>
        <v>CAPEX - Overhead Catenary (both directions)</v>
      </c>
      <c r="D103" s="50">
        <f>'Input C'!D106</f>
        <v>3600000</v>
      </c>
      <c r="E103" s="100" t="str">
        <f>'Input C'!E106</f>
        <v>$/km</v>
      </c>
      <c r="G103" s="16"/>
      <c r="AM103" s="16"/>
    </row>
    <row r="104" spans="3:39">
      <c r="C104" s="1" t="str">
        <f>'Input C'!C107</f>
        <v>Catenary Infrastructure Lifecycle</v>
      </c>
      <c r="D104" s="4">
        <f>'Input C'!D107</f>
        <v>50</v>
      </c>
      <c r="E104" s="100" t="str">
        <f>'Input C'!E107</f>
        <v>years</v>
      </c>
      <c r="G104" s="16"/>
      <c r="AM104" s="16"/>
    </row>
    <row r="105" spans="3:39">
      <c r="C105" s="1" t="str">
        <f>'Input C'!C108</f>
        <v>OPEX - Catenary maintenance</v>
      </c>
      <c r="D105" s="30">
        <f>'Input C'!D108</f>
        <v>0.02</v>
      </c>
      <c r="E105" s="100" t="str">
        <f>'Input C'!E108</f>
        <v>% of CAPEX/year</v>
      </c>
      <c r="G105" s="16"/>
      <c r="AM105" s="16"/>
    </row>
    <row r="106" spans="3:39">
      <c r="E106" s="21"/>
      <c r="G106" s="16"/>
      <c r="AM106" s="16"/>
    </row>
    <row r="107" spans="3:39">
      <c r="C107" s="1" t="s">
        <v>405</v>
      </c>
      <c r="E107" s="100" t="s">
        <v>372</v>
      </c>
      <c r="F107" s="29">
        <f t="shared" ref="F107:F111" si="15">SUM(H107:Q107)</f>
        <v>220000</v>
      </c>
      <c r="G107" s="16"/>
      <c r="H107" s="29">
        <f>D96</f>
        <v>220000</v>
      </c>
      <c r="I107" s="29">
        <v>0</v>
      </c>
      <c r="J107" s="29">
        <v>0</v>
      </c>
      <c r="K107" s="29">
        <v>0</v>
      </c>
      <c r="L107" s="29">
        <v>0</v>
      </c>
      <c r="M107" s="29">
        <v>0</v>
      </c>
      <c r="N107" s="29">
        <v>0</v>
      </c>
      <c r="O107" s="29">
        <v>0</v>
      </c>
      <c r="P107" s="29">
        <v>0</v>
      </c>
      <c r="Q107" s="29">
        <v>0</v>
      </c>
      <c r="AM107" s="16"/>
    </row>
    <row r="108" spans="3:39">
      <c r="C108" s="1" t="s">
        <v>412</v>
      </c>
      <c r="E108" s="100" t="s">
        <v>372</v>
      </c>
      <c r="F108" s="29">
        <f t="shared" si="15"/>
        <v>94050</v>
      </c>
      <c r="G108" s="16"/>
      <c r="H108" s="29">
        <f t="shared" ref="H108:Q108" si="16">$D$98*$D$99*$D$13</f>
        <v>9405</v>
      </c>
      <c r="I108" s="29">
        <f t="shared" si="16"/>
        <v>9405</v>
      </c>
      <c r="J108" s="29">
        <f t="shared" si="16"/>
        <v>9405</v>
      </c>
      <c r="K108" s="29">
        <f t="shared" si="16"/>
        <v>9405</v>
      </c>
      <c r="L108" s="29">
        <f t="shared" si="16"/>
        <v>9405</v>
      </c>
      <c r="M108" s="29">
        <f t="shared" si="16"/>
        <v>9405</v>
      </c>
      <c r="N108" s="29">
        <f t="shared" si="16"/>
        <v>9405</v>
      </c>
      <c r="O108" s="29">
        <f t="shared" si="16"/>
        <v>9405</v>
      </c>
      <c r="P108" s="29">
        <f t="shared" si="16"/>
        <v>9405</v>
      </c>
      <c r="Q108" s="29">
        <f t="shared" si="16"/>
        <v>9405</v>
      </c>
      <c r="AM108" s="16"/>
    </row>
    <row r="109" spans="3:39">
      <c r="C109" s="1" t="s">
        <v>406</v>
      </c>
      <c r="E109" s="100" t="s">
        <v>372</v>
      </c>
      <c r="F109" s="29">
        <f t="shared" si="15"/>
        <v>107824.99999999999</v>
      </c>
      <c r="G109" s="16"/>
      <c r="H109" s="29">
        <f t="shared" ref="H109:Q109" si="17">$D$97*$D$13</f>
        <v>10782.499999999998</v>
      </c>
      <c r="I109" s="29">
        <f t="shared" si="17"/>
        <v>10782.499999999998</v>
      </c>
      <c r="J109" s="29">
        <f t="shared" si="17"/>
        <v>10782.499999999998</v>
      </c>
      <c r="K109" s="29">
        <f t="shared" si="17"/>
        <v>10782.499999999998</v>
      </c>
      <c r="L109" s="29">
        <f t="shared" si="17"/>
        <v>10782.499999999998</v>
      </c>
      <c r="M109" s="29">
        <f t="shared" si="17"/>
        <v>10782.499999999998</v>
      </c>
      <c r="N109" s="29">
        <f t="shared" si="17"/>
        <v>10782.499999999998</v>
      </c>
      <c r="O109" s="29">
        <f t="shared" si="17"/>
        <v>10782.499999999998</v>
      </c>
      <c r="P109" s="29">
        <f t="shared" si="17"/>
        <v>10782.499999999998</v>
      </c>
      <c r="Q109" s="29">
        <f t="shared" si="17"/>
        <v>10782.499999999998</v>
      </c>
      <c r="AM109" s="16"/>
    </row>
    <row r="110" spans="3:39">
      <c r="C110" s="1" t="s">
        <v>414</v>
      </c>
      <c r="E110" s="100" t="s">
        <v>372</v>
      </c>
      <c r="F110" s="29">
        <f t="shared" si="15"/>
        <v>21495.076801890504</v>
      </c>
      <c r="G110" s="16"/>
      <c r="H110" s="29">
        <f>(($D$102*$D$103)/$D$104)/$D$101</f>
        <v>2149.5076801890509</v>
      </c>
      <c r="I110" s="29">
        <f t="shared" ref="I110:Q110" si="18">(($D$102*$D$103)/$D$104)/$D$101</f>
        <v>2149.5076801890509</v>
      </c>
      <c r="J110" s="29">
        <f t="shared" si="18"/>
        <v>2149.5076801890509</v>
      </c>
      <c r="K110" s="29">
        <f t="shared" si="18"/>
        <v>2149.5076801890509</v>
      </c>
      <c r="L110" s="29">
        <f t="shared" si="18"/>
        <v>2149.5076801890509</v>
      </c>
      <c r="M110" s="29">
        <f t="shared" si="18"/>
        <v>2149.5076801890509</v>
      </c>
      <c r="N110" s="29">
        <f t="shared" si="18"/>
        <v>2149.5076801890509</v>
      </c>
      <c r="O110" s="29">
        <f t="shared" si="18"/>
        <v>2149.5076801890509</v>
      </c>
      <c r="P110" s="29">
        <f t="shared" si="18"/>
        <v>2149.5076801890509</v>
      </c>
      <c r="Q110" s="29">
        <f t="shared" si="18"/>
        <v>2149.5076801890509</v>
      </c>
      <c r="AM110" s="16"/>
    </row>
    <row r="111" spans="3:39">
      <c r="C111" s="1" t="s">
        <v>415</v>
      </c>
      <c r="E111" s="100" t="s">
        <v>372</v>
      </c>
      <c r="F111" s="29">
        <f t="shared" si="15"/>
        <v>21495.076801890504</v>
      </c>
      <c r="G111" s="16"/>
      <c r="H111" s="29">
        <f>$D$105*($D$102*$D$103)/$D$101</f>
        <v>2149.5076801890509</v>
      </c>
      <c r="I111" s="29">
        <f t="shared" ref="I111:Q111" si="19">$D$105*($D$102*$D$103)/$D$101</f>
        <v>2149.5076801890509</v>
      </c>
      <c r="J111" s="29">
        <f t="shared" si="19"/>
        <v>2149.5076801890509</v>
      </c>
      <c r="K111" s="29">
        <f t="shared" si="19"/>
        <v>2149.5076801890509</v>
      </c>
      <c r="L111" s="29">
        <f t="shared" si="19"/>
        <v>2149.5076801890509</v>
      </c>
      <c r="M111" s="29">
        <f t="shared" si="19"/>
        <v>2149.5076801890509</v>
      </c>
      <c r="N111" s="29">
        <f t="shared" si="19"/>
        <v>2149.5076801890509</v>
      </c>
      <c r="O111" s="29">
        <f t="shared" si="19"/>
        <v>2149.5076801890509</v>
      </c>
      <c r="P111" s="29">
        <f t="shared" si="19"/>
        <v>2149.5076801890509</v>
      </c>
      <c r="Q111" s="29">
        <f t="shared" si="19"/>
        <v>2149.5076801890509</v>
      </c>
      <c r="AM111" s="16"/>
    </row>
    <row r="112" spans="3:39">
      <c r="E112" s="21"/>
      <c r="G112" s="16"/>
      <c r="AM112" s="16"/>
    </row>
    <row r="113" spans="1:40">
      <c r="B113" s="7" t="s">
        <v>424</v>
      </c>
      <c r="E113" s="21"/>
      <c r="G113" s="16"/>
      <c r="AM113" s="16"/>
    </row>
    <row r="114" spans="1:40">
      <c r="C114" s="1" t="s">
        <v>408</v>
      </c>
      <c r="D114" s="1"/>
      <c r="E114" s="100" t="s">
        <v>372</v>
      </c>
      <c r="F114" s="169">
        <f>SUM(F107:F111)</f>
        <v>464865.15360378101</v>
      </c>
      <c r="G114" s="16"/>
      <c r="AM114" s="16"/>
    </row>
    <row r="115" spans="1:40">
      <c r="C115" s="1" t="s">
        <v>410</v>
      </c>
      <c r="D115" s="1"/>
      <c r="E115" s="100" t="s">
        <v>372</v>
      </c>
      <c r="F115" s="169">
        <f>F114/$D$12</f>
        <v>46486.5153603781</v>
      </c>
      <c r="G115" s="16"/>
      <c r="AM115" s="16"/>
    </row>
    <row r="116" spans="1:40">
      <c r="C116" s="1" t="s">
        <v>409</v>
      </c>
      <c r="D116" s="1"/>
      <c r="E116" s="100" t="s">
        <v>372</v>
      </c>
      <c r="F116" s="170">
        <f>F114/($D$13*$D$14)</f>
        <v>0.24466587031777948</v>
      </c>
      <c r="G116" s="16"/>
      <c r="AM116" s="16"/>
    </row>
    <row r="117" spans="1:40">
      <c r="C117" s="1" t="s">
        <v>476</v>
      </c>
      <c r="D117" s="1"/>
      <c r="E117" s="100" t="s">
        <v>372</v>
      </c>
      <c r="F117" s="169">
        <f>(F114-$F$31)/$F$29</f>
        <v>-771.74612296487885</v>
      </c>
      <c r="G117" s="16"/>
      <c r="AM117" s="16"/>
    </row>
    <row r="118" spans="1:40">
      <c r="C118" s="1"/>
      <c r="D118" s="1"/>
      <c r="E118" s="100"/>
      <c r="F118" s="170"/>
      <c r="G118" s="16"/>
      <c r="AM118" s="16"/>
    </row>
    <row r="119" spans="1:40">
      <c r="B119" s="7" t="s">
        <v>425</v>
      </c>
      <c r="C119" s="1"/>
      <c r="D119" s="1"/>
      <c r="E119" s="100"/>
      <c r="F119" s="170"/>
      <c r="G119" s="16"/>
      <c r="AM119" s="16"/>
    </row>
    <row r="120" spans="1:40">
      <c r="C120" s="1" t="s">
        <v>408</v>
      </c>
      <c r="D120" s="1"/>
      <c r="E120" s="100" t="s">
        <v>372</v>
      </c>
      <c r="F120" s="169">
        <f>SUM(F107:F109)</f>
        <v>421875</v>
      </c>
      <c r="G120" s="16"/>
      <c r="AM120" s="16"/>
    </row>
    <row r="121" spans="1:40">
      <c r="C121" s="1" t="s">
        <v>410</v>
      </c>
      <c r="D121" s="1"/>
      <c r="E121" s="100" t="s">
        <v>372</v>
      </c>
      <c r="F121" s="169">
        <f>F120/$D$12</f>
        <v>42187.5</v>
      </c>
      <c r="G121" s="16"/>
      <c r="AM121" s="16"/>
    </row>
    <row r="122" spans="1:40">
      <c r="C122" s="1" t="s">
        <v>409</v>
      </c>
      <c r="D122" s="1"/>
      <c r="E122" s="100" t="s">
        <v>372</v>
      </c>
      <c r="F122" s="170">
        <f>F120/($D$13*$D$14)</f>
        <v>0.22203947368421054</v>
      </c>
      <c r="G122" s="16"/>
      <c r="AM122" s="16"/>
    </row>
    <row r="123" spans="1:40">
      <c r="C123" s="1" t="s">
        <v>476</v>
      </c>
      <c r="D123" s="1"/>
      <c r="E123" s="100" t="s">
        <v>372</v>
      </c>
      <c r="F123" s="169">
        <f>(F120-$F$31)/$F$29</f>
        <v>-818.15924426450738</v>
      </c>
      <c r="G123" s="16"/>
      <c r="AM123" s="16"/>
    </row>
    <row r="124" spans="1:40">
      <c r="E124" s="21"/>
      <c r="G124" s="16"/>
      <c r="AM124" s="16"/>
    </row>
    <row r="125" spans="1:40">
      <c r="A125" s="16"/>
      <c r="B125" s="3" t="s">
        <v>420</v>
      </c>
      <c r="C125" s="16"/>
      <c r="D125" s="16"/>
      <c r="E125" s="24"/>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row>
    <row r="126" spans="1:40">
      <c r="E126" s="21"/>
      <c r="G126" s="16"/>
    </row>
    <row r="127" spans="1:40">
      <c r="C127" s="1" t="str">
        <f>'Input C'!C113</f>
        <v>Purchase Price (Class 8 semi-truck)</v>
      </c>
      <c r="D127" s="29">
        <f>'Input C'!D113</f>
        <v>255000</v>
      </c>
      <c r="E127" s="100" t="str">
        <f>'Input C'!E113</f>
        <v>CAD$</v>
      </c>
      <c r="G127" s="16"/>
    </row>
    <row r="128" spans="1:40">
      <c r="C128" s="1" t="str">
        <f>'Input C'!C114</f>
        <v>O&amp;M Costs</v>
      </c>
      <c r="D128" s="4">
        <f>'Input C'!D114</f>
        <v>0.23</v>
      </c>
      <c r="E128" s="100" t="str">
        <f>'Input C'!E114</f>
        <v>$/km</v>
      </c>
      <c r="G128" s="16"/>
    </row>
    <row r="129" spans="2:17">
      <c r="C129" s="1" t="str">
        <f>'Input C'!C112</f>
        <v>Energy Consumption</v>
      </c>
      <c r="D129" s="4">
        <f>'Input C'!D112</f>
        <v>1.451E-2</v>
      </c>
      <c r="E129" s="100" t="str">
        <f>'Input C'!E112</f>
        <v>GJ/km</v>
      </c>
      <c r="G129" s="16"/>
    </row>
    <row r="130" spans="2:17">
      <c r="C130" s="1" t="str">
        <f>'Input C'!C71</f>
        <v>RNG Fuel Price</v>
      </c>
      <c r="D130" s="4">
        <f>'Input C'!D71</f>
        <v>16.072386058981234</v>
      </c>
      <c r="E130" s="100" t="str">
        <f>'Input C'!E71</f>
        <v>$/GJ</v>
      </c>
      <c r="G130" s="16"/>
    </row>
    <row r="131" spans="2:17">
      <c r="C131" s="1"/>
      <c r="D131" s="1"/>
      <c r="E131" s="28"/>
      <c r="G131" s="16"/>
    </row>
    <row r="132" spans="2:17">
      <c r="C132" s="1" t="str">
        <f>'Input C'!C115</f>
        <v>CAPEX - RNG Fueling Station</v>
      </c>
      <c r="D132" s="4">
        <f>'Input C'!D115</f>
        <v>11.35</v>
      </c>
      <c r="E132" s="100" t="str">
        <f>'Input C'!E115</f>
        <v>$ per MJ RNG/day</v>
      </c>
      <c r="G132" s="16"/>
    </row>
    <row r="133" spans="2:17">
      <c r="C133" s="1" t="str">
        <f>'Input C'!C116</f>
        <v>RNG Fueling Station Lifecycle</v>
      </c>
      <c r="D133" s="4">
        <f>'Input C'!D116</f>
        <v>20</v>
      </c>
      <c r="E133" s="100" t="str">
        <f>'Input C'!E116</f>
        <v>years</v>
      </c>
      <c r="G133" s="16"/>
    </row>
    <row r="134" spans="2:17">
      <c r="C134" s="1" t="str">
        <f>'Input C'!C118</f>
        <v>OPEX - RNG Fueling Station</v>
      </c>
      <c r="D134" s="18">
        <f>'Input C'!D118</f>
        <v>0.80428954423592491</v>
      </c>
      <c r="E134" s="100" t="str">
        <f>'Input C'!E118</f>
        <v>$ per GJ</v>
      </c>
      <c r="G134" s="16"/>
    </row>
    <row r="135" spans="2:17">
      <c r="E135" s="21"/>
      <c r="G135" s="16"/>
    </row>
    <row r="136" spans="2:17">
      <c r="C136" s="1" t="s">
        <v>405</v>
      </c>
      <c r="E136" s="100" t="s">
        <v>372</v>
      </c>
      <c r="F136" s="29">
        <f t="shared" ref="F136:F140" si="20">SUM(H136:Q136)</f>
        <v>255000</v>
      </c>
      <c r="G136" s="16"/>
      <c r="H136" s="29">
        <f>D127</f>
        <v>255000</v>
      </c>
      <c r="I136" s="29">
        <v>0</v>
      </c>
      <c r="J136" s="29">
        <v>0</v>
      </c>
      <c r="K136" s="29">
        <v>0</v>
      </c>
      <c r="L136" s="29">
        <v>0</v>
      </c>
      <c r="M136" s="29">
        <v>0</v>
      </c>
      <c r="N136" s="29">
        <v>0</v>
      </c>
      <c r="O136" s="29">
        <v>0</v>
      </c>
      <c r="P136" s="29">
        <v>0</v>
      </c>
      <c r="Q136" s="29">
        <v>0</v>
      </c>
    </row>
    <row r="137" spans="2:17">
      <c r="C137" s="1" t="s">
        <v>260</v>
      </c>
      <c r="E137" s="100" t="s">
        <v>372</v>
      </c>
      <c r="F137" s="29">
        <f t="shared" si="20"/>
        <v>221549.80563002685</v>
      </c>
      <c r="G137" s="16"/>
      <c r="H137" s="29">
        <f t="shared" ref="H137:Q137" si="21">$D$129*$D$130*$D$13</f>
        <v>22154.980563002682</v>
      </c>
      <c r="I137" s="29">
        <f t="shared" si="21"/>
        <v>22154.980563002682</v>
      </c>
      <c r="J137" s="29">
        <f t="shared" si="21"/>
        <v>22154.980563002682</v>
      </c>
      <c r="K137" s="29">
        <f t="shared" si="21"/>
        <v>22154.980563002682</v>
      </c>
      <c r="L137" s="29">
        <f t="shared" si="21"/>
        <v>22154.980563002682</v>
      </c>
      <c r="M137" s="29">
        <f t="shared" si="21"/>
        <v>22154.980563002682</v>
      </c>
      <c r="N137" s="29">
        <f t="shared" si="21"/>
        <v>22154.980563002682</v>
      </c>
      <c r="O137" s="29">
        <f t="shared" si="21"/>
        <v>22154.980563002682</v>
      </c>
      <c r="P137" s="29">
        <f t="shared" si="21"/>
        <v>22154.980563002682</v>
      </c>
      <c r="Q137" s="29">
        <f t="shared" si="21"/>
        <v>22154.980563002682</v>
      </c>
    </row>
    <row r="138" spans="2:17">
      <c r="C138" s="1" t="s">
        <v>406</v>
      </c>
      <c r="E138" s="100" t="s">
        <v>372</v>
      </c>
      <c r="F138" s="29">
        <f t="shared" si="20"/>
        <v>218500</v>
      </c>
      <c r="G138" s="16"/>
      <c r="H138" s="29">
        <f t="shared" ref="H138:Q138" si="22">$D$128*$D$13</f>
        <v>21850</v>
      </c>
      <c r="I138" s="29">
        <f t="shared" si="22"/>
        <v>21850</v>
      </c>
      <c r="J138" s="29">
        <f t="shared" si="22"/>
        <v>21850</v>
      </c>
      <c r="K138" s="29">
        <f t="shared" si="22"/>
        <v>21850</v>
      </c>
      <c r="L138" s="29">
        <f t="shared" si="22"/>
        <v>21850</v>
      </c>
      <c r="M138" s="29">
        <f t="shared" si="22"/>
        <v>21850</v>
      </c>
      <c r="N138" s="29">
        <f t="shared" si="22"/>
        <v>21850</v>
      </c>
      <c r="O138" s="29">
        <f t="shared" si="22"/>
        <v>21850</v>
      </c>
      <c r="P138" s="29">
        <f t="shared" si="22"/>
        <v>21850</v>
      </c>
      <c r="Q138" s="29">
        <f t="shared" si="22"/>
        <v>21850</v>
      </c>
    </row>
    <row r="139" spans="2:17">
      <c r="C139" s="1" t="s">
        <v>414</v>
      </c>
      <c r="E139" s="100" t="s">
        <v>372</v>
      </c>
      <c r="F139" s="29">
        <f t="shared" si="20"/>
        <v>21432.065068493142</v>
      </c>
      <c r="G139" s="16"/>
      <c r="H139" s="29">
        <f t="shared" ref="H139:Q139" si="23">($D$129*$D$13*1000)/365*$D$132/$D$133</f>
        <v>2143.2065068493148</v>
      </c>
      <c r="I139" s="29">
        <f t="shared" si="23"/>
        <v>2143.2065068493148</v>
      </c>
      <c r="J139" s="29">
        <f t="shared" si="23"/>
        <v>2143.2065068493148</v>
      </c>
      <c r="K139" s="29">
        <f t="shared" si="23"/>
        <v>2143.2065068493148</v>
      </c>
      <c r="L139" s="29">
        <f t="shared" si="23"/>
        <v>2143.2065068493148</v>
      </c>
      <c r="M139" s="29">
        <f t="shared" si="23"/>
        <v>2143.2065068493148</v>
      </c>
      <c r="N139" s="29">
        <f t="shared" si="23"/>
        <v>2143.2065068493148</v>
      </c>
      <c r="O139" s="29">
        <f t="shared" si="23"/>
        <v>2143.2065068493148</v>
      </c>
      <c r="P139" s="29">
        <f t="shared" si="23"/>
        <v>2143.2065068493148</v>
      </c>
      <c r="Q139" s="29">
        <f t="shared" si="23"/>
        <v>2143.2065068493148</v>
      </c>
    </row>
    <row r="140" spans="2:17">
      <c r="C140" s="1" t="s">
        <v>415</v>
      </c>
      <c r="E140" s="100" t="s">
        <v>372</v>
      </c>
      <c r="F140" s="29">
        <f t="shared" si="20"/>
        <v>11086.729222520109</v>
      </c>
      <c r="G140" s="16"/>
      <c r="H140" s="29">
        <f t="shared" ref="H140:Q140" si="24">$D$129*$D$13*$D$134</f>
        <v>1108.6729222520107</v>
      </c>
      <c r="I140" s="29">
        <f t="shared" si="24"/>
        <v>1108.6729222520107</v>
      </c>
      <c r="J140" s="29">
        <f t="shared" si="24"/>
        <v>1108.6729222520107</v>
      </c>
      <c r="K140" s="29">
        <f t="shared" si="24"/>
        <v>1108.6729222520107</v>
      </c>
      <c r="L140" s="29">
        <f t="shared" si="24"/>
        <v>1108.6729222520107</v>
      </c>
      <c r="M140" s="29">
        <f t="shared" si="24"/>
        <v>1108.6729222520107</v>
      </c>
      <c r="N140" s="29">
        <f t="shared" si="24"/>
        <v>1108.6729222520107</v>
      </c>
      <c r="O140" s="29">
        <f t="shared" si="24"/>
        <v>1108.6729222520107</v>
      </c>
      <c r="P140" s="29">
        <f t="shared" si="24"/>
        <v>1108.6729222520107</v>
      </c>
      <c r="Q140" s="29">
        <f t="shared" si="24"/>
        <v>1108.6729222520107</v>
      </c>
    </row>
    <row r="141" spans="2:17">
      <c r="E141" s="21"/>
      <c r="G141" s="16"/>
    </row>
    <row r="142" spans="2:17">
      <c r="B142" s="7" t="s">
        <v>424</v>
      </c>
      <c r="E142" s="21"/>
      <c r="G142" s="16"/>
    </row>
    <row r="143" spans="2:17">
      <c r="C143" s="1" t="s">
        <v>408</v>
      </c>
      <c r="D143" s="1"/>
      <c r="E143" s="100" t="s">
        <v>372</v>
      </c>
      <c r="F143" s="169">
        <f>SUM(F136:F140)</f>
        <v>727568.59992104012</v>
      </c>
      <c r="G143" s="16"/>
    </row>
    <row r="144" spans="2:17">
      <c r="C144" s="1" t="s">
        <v>410</v>
      </c>
      <c r="D144" s="1"/>
      <c r="E144" s="100" t="s">
        <v>372</v>
      </c>
      <c r="F144" s="169">
        <f>F143/$D$12</f>
        <v>72756.859992104015</v>
      </c>
      <c r="G144" s="16"/>
    </row>
    <row r="145" spans="2:7">
      <c r="C145" s="1" t="s">
        <v>409</v>
      </c>
      <c r="D145" s="1"/>
      <c r="E145" s="100" t="s">
        <v>372</v>
      </c>
      <c r="F145" s="170">
        <f>F143/($D$13*$D$14)</f>
        <v>0.38293084206370531</v>
      </c>
      <c r="G145" s="16"/>
    </row>
    <row r="146" spans="2:7">
      <c r="C146" s="1" t="s">
        <v>476</v>
      </c>
      <c r="D146" s="1"/>
      <c r="E146" s="100" t="s">
        <v>372</v>
      </c>
      <c r="F146" s="169">
        <f>(F143-$F$31)/$F$29</f>
        <v>-488.12566810144119</v>
      </c>
      <c r="G146" s="16"/>
    </row>
    <row r="147" spans="2:7">
      <c r="C147" s="1"/>
      <c r="D147" s="1"/>
      <c r="E147" s="100"/>
      <c r="G147" s="16"/>
    </row>
    <row r="148" spans="2:7">
      <c r="B148" s="7" t="s">
        <v>425</v>
      </c>
      <c r="C148" s="1"/>
      <c r="D148" s="1"/>
      <c r="E148" s="100"/>
      <c r="G148" s="16"/>
    </row>
    <row r="149" spans="2:7">
      <c r="C149" s="1" t="s">
        <v>408</v>
      </c>
      <c r="D149" s="1"/>
      <c r="E149" s="100" t="s">
        <v>372</v>
      </c>
      <c r="F149" s="169">
        <f>SUM(F136:F138)</f>
        <v>695049.80563002685</v>
      </c>
      <c r="G149" s="16"/>
    </row>
    <row r="150" spans="2:7">
      <c r="C150" s="1" t="s">
        <v>410</v>
      </c>
      <c r="D150" s="1"/>
      <c r="E150" s="100" t="s">
        <v>372</v>
      </c>
      <c r="F150" s="169">
        <f>F149/$D$12</f>
        <v>69504.980563002682</v>
      </c>
      <c r="G150" s="16"/>
    </row>
    <row r="151" spans="2:7">
      <c r="C151" s="1" t="s">
        <v>409</v>
      </c>
      <c r="D151" s="1"/>
      <c r="E151" s="100" t="s">
        <v>372</v>
      </c>
      <c r="F151" s="170">
        <f>F149/($D$13*$D$14)</f>
        <v>0.36581568717369833</v>
      </c>
      <c r="G151" s="16"/>
    </row>
    <row r="152" spans="2:7">
      <c r="C152" s="1" t="s">
        <v>476</v>
      </c>
      <c r="D152" s="1"/>
      <c r="E152" s="100" t="s">
        <v>372</v>
      </c>
      <c r="F152" s="169">
        <f>(F149-$F$31)/$F$29</f>
        <v>-523.23367813222467</v>
      </c>
      <c r="G152" s="16"/>
    </row>
    <row r="153" spans="2:7">
      <c r="E153" s="21"/>
      <c r="G153" s="16"/>
    </row>
    <row r="154" spans="2:7">
      <c r="E154" s="21"/>
      <c r="G154" s="16"/>
    </row>
    <row r="155" spans="2:7">
      <c r="E155" s="21"/>
      <c r="G155" s="16"/>
    </row>
  </sheetData>
  <sheetProtection algorithmName="SHA-512" hashValue="thLa8gdZufXJJXZnyU19JFK9tgarqzbg0ooaigfdkM/G92DqYsCNMmxRontCMh6vBS9+gX/qfXcfWQX6EHbqxA==" saltValue="S8d0HwKP4N7ivIvP5/oggw=="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80AD-1E3D-452D-AF75-D2082652AA30}">
  <sheetPr codeName="Sheet6">
    <tabColor rgb="FFFF0000"/>
  </sheetPr>
  <dimension ref="A1:AN32"/>
  <sheetViews>
    <sheetView workbookViewId="0">
      <selection activeCell="H4" sqref="H4"/>
    </sheetView>
  </sheetViews>
  <sheetFormatPr baseColWidth="10" defaultColWidth="8.88671875" defaultRowHeight="14.4"/>
  <cols>
    <col min="2" max="2" width="23.5546875" bestFit="1" customWidth="1"/>
    <col min="3" max="3" width="12.88671875" customWidth="1"/>
    <col min="7" max="7" width="3.33203125" customWidth="1"/>
    <col min="8" max="29" width="9.33203125" bestFit="1" customWidth="1"/>
    <col min="30" max="38" width="9.5546875" bestFit="1" customWidth="1"/>
    <col min="39" max="39" width="4.33203125" customWidth="1"/>
  </cols>
  <sheetData>
    <row r="1" spans="1:40">
      <c r="E1" s="21"/>
      <c r="G1" s="16"/>
      <c r="AM1" s="16"/>
    </row>
    <row r="2" spans="1:40" ht="15" thickBot="1">
      <c r="A2" s="13"/>
      <c r="B2" s="9" t="s">
        <v>36</v>
      </c>
      <c r="C2" s="13"/>
      <c r="D2" s="13"/>
      <c r="E2" s="22"/>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0">
      <c r="E3" s="21"/>
      <c r="G3" s="16"/>
      <c r="AM3" s="16"/>
    </row>
    <row r="4" spans="1:40">
      <c r="B4" s="1" t="str">
        <f>Time!D4</f>
        <v>Year</v>
      </c>
      <c r="C4" s="1"/>
      <c r="D4" s="1"/>
      <c r="E4" s="21"/>
      <c r="G4" s="16"/>
      <c r="H4" s="34">
        <f>Time!I4</f>
        <v>2022</v>
      </c>
      <c r="I4" s="34">
        <f>Time!J4</f>
        <v>2023</v>
      </c>
      <c r="J4" s="34">
        <f>Time!K4</f>
        <v>2024</v>
      </c>
      <c r="K4" s="34">
        <f>Time!L4</f>
        <v>2025</v>
      </c>
      <c r="L4" s="34">
        <f>Time!M4</f>
        <v>2026</v>
      </c>
      <c r="M4" s="34">
        <f>Time!N4</f>
        <v>2027</v>
      </c>
      <c r="N4" s="34">
        <f>Time!O4</f>
        <v>2028</v>
      </c>
      <c r="O4" s="34">
        <f>Time!P4</f>
        <v>2029</v>
      </c>
      <c r="P4" s="34">
        <f>Time!Q4</f>
        <v>2030</v>
      </c>
      <c r="Q4" s="34">
        <f>Time!R4</f>
        <v>2031</v>
      </c>
      <c r="R4" s="34">
        <f>Time!S4</f>
        <v>2032</v>
      </c>
      <c r="S4" s="34">
        <f>Time!T4</f>
        <v>2033</v>
      </c>
      <c r="T4" s="34">
        <f>Time!U4</f>
        <v>2034</v>
      </c>
      <c r="U4" s="34">
        <f>Time!V4</f>
        <v>2035</v>
      </c>
      <c r="V4" s="34">
        <f>Time!W4</f>
        <v>2036</v>
      </c>
      <c r="W4" s="34">
        <f>Time!X4</f>
        <v>2037</v>
      </c>
      <c r="X4" s="34">
        <f>Time!Y4</f>
        <v>2038</v>
      </c>
      <c r="Y4" s="34">
        <f>Time!Z4</f>
        <v>2039</v>
      </c>
      <c r="Z4" s="34">
        <f>Time!AA4</f>
        <v>2040</v>
      </c>
      <c r="AA4" s="34">
        <f>Time!AB4</f>
        <v>2041</v>
      </c>
      <c r="AB4" s="34">
        <f>Time!AC4</f>
        <v>2042</v>
      </c>
      <c r="AC4" s="34">
        <f>Time!AD4</f>
        <v>2043</v>
      </c>
      <c r="AD4" s="34">
        <f>Time!AE4</f>
        <v>2044</v>
      </c>
      <c r="AE4" s="34">
        <f>Time!AF4</f>
        <v>2045</v>
      </c>
      <c r="AF4" s="34">
        <f>Time!AG4</f>
        <v>2046</v>
      </c>
      <c r="AG4" s="34">
        <f>Time!AH4</f>
        <v>2047</v>
      </c>
      <c r="AH4" s="34">
        <f>Time!AI4</f>
        <v>2048</v>
      </c>
      <c r="AI4" s="34">
        <f>Time!AJ4</f>
        <v>2049</v>
      </c>
      <c r="AJ4" s="34">
        <f>Time!AK4</f>
        <v>2050</v>
      </c>
      <c r="AK4" s="34">
        <f>Time!AL4</f>
        <v>2051</v>
      </c>
      <c r="AL4" s="34">
        <f>Time!AM4</f>
        <v>2052</v>
      </c>
      <c r="AM4" s="25"/>
    </row>
    <row r="5" spans="1:40">
      <c r="B5" s="1" t="str">
        <f>Time!D17</f>
        <v>Forecasting Period Flag</v>
      </c>
      <c r="C5" s="1"/>
      <c r="D5" s="1"/>
      <c r="E5" s="21"/>
      <c r="G5" s="16"/>
      <c r="H5" s="4">
        <f>Time!I17</f>
        <v>1</v>
      </c>
      <c r="I5" s="4">
        <f>Time!J17</f>
        <v>1</v>
      </c>
      <c r="J5" s="4">
        <f>Time!K17</f>
        <v>1</v>
      </c>
      <c r="K5" s="4">
        <f>Time!L17</f>
        <v>1</v>
      </c>
      <c r="L5" s="4">
        <f>Time!M17</f>
        <v>1</v>
      </c>
      <c r="M5" s="4">
        <f>Time!N17</f>
        <v>1</v>
      </c>
      <c r="N5" s="4">
        <f>Time!O17</f>
        <v>1</v>
      </c>
      <c r="O5" s="4">
        <f>Time!P17</f>
        <v>1</v>
      </c>
      <c r="P5" s="4">
        <f>Time!Q17</f>
        <v>1</v>
      </c>
      <c r="Q5" s="4">
        <f>Time!R17</f>
        <v>1</v>
      </c>
      <c r="R5" s="4">
        <f>Time!S17</f>
        <v>1</v>
      </c>
      <c r="S5" s="4">
        <f>Time!T17</f>
        <v>1</v>
      </c>
      <c r="T5" s="4">
        <f>Time!U17</f>
        <v>1</v>
      </c>
      <c r="U5" s="4">
        <f>Time!V17</f>
        <v>1</v>
      </c>
      <c r="V5" s="4">
        <f>Time!W17</f>
        <v>1</v>
      </c>
      <c r="W5" s="4">
        <f>Time!X17</f>
        <v>1</v>
      </c>
      <c r="X5" s="4">
        <f>Time!Y17</f>
        <v>1</v>
      </c>
      <c r="Y5" s="4">
        <f>Time!Z17</f>
        <v>1</v>
      </c>
      <c r="Z5" s="4">
        <f>Time!AA17</f>
        <v>1</v>
      </c>
      <c r="AA5" s="4">
        <f>Time!AB17</f>
        <v>1</v>
      </c>
      <c r="AB5" s="4">
        <f>Time!AC17</f>
        <v>1</v>
      </c>
      <c r="AC5" s="4">
        <f>Time!AD17</f>
        <v>1</v>
      </c>
      <c r="AD5" s="4">
        <f>Time!AE17</f>
        <v>1</v>
      </c>
      <c r="AE5" s="4">
        <f>Time!AF17</f>
        <v>1</v>
      </c>
      <c r="AF5" s="4">
        <f>Time!AG17</f>
        <v>1</v>
      </c>
      <c r="AG5" s="4">
        <f>Time!AH17</f>
        <v>1</v>
      </c>
      <c r="AH5" s="4">
        <f>Time!AI17</f>
        <v>1</v>
      </c>
      <c r="AI5" s="4">
        <f>Time!AJ17</f>
        <v>1</v>
      </c>
      <c r="AJ5" s="4">
        <f>Time!AK17</f>
        <v>1</v>
      </c>
      <c r="AK5" s="4">
        <f>Time!AL17</f>
        <v>0</v>
      </c>
      <c r="AL5" s="4">
        <f>Time!AM17</f>
        <v>0</v>
      </c>
      <c r="AM5" s="17"/>
    </row>
    <row r="6" spans="1:40">
      <c r="B6" s="1" t="str">
        <f>Time!D24</f>
        <v>Discount Rate Factor</v>
      </c>
      <c r="C6" s="4"/>
      <c r="D6" s="4" t="str">
        <f>Time!F24</f>
        <v>factor</v>
      </c>
      <c r="E6" s="21"/>
      <c r="G6" s="16"/>
      <c r="H6" s="19">
        <f>Time!I24</f>
        <v>1</v>
      </c>
      <c r="I6" s="19">
        <f>Time!J24</f>
        <v>0.90909090909090906</v>
      </c>
      <c r="J6" s="19">
        <f>Time!K24</f>
        <v>0.82644628099173545</v>
      </c>
      <c r="K6" s="19">
        <f>Time!L24</f>
        <v>0.75131480090157754</v>
      </c>
      <c r="L6" s="19">
        <f>Time!M24</f>
        <v>0.68301345536507052</v>
      </c>
      <c r="M6" s="19">
        <f>Time!N24</f>
        <v>0.62092132305915493</v>
      </c>
      <c r="N6" s="19">
        <f>Time!O24</f>
        <v>0.56447393005377722</v>
      </c>
      <c r="O6" s="19">
        <f>Time!P24</f>
        <v>0.51315811823070645</v>
      </c>
      <c r="P6" s="19">
        <f>Time!Q24</f>
        <v>0.46650738020973315</v>
      </c>
      <c r="Q6" s="19">
        <f>Time!R24</f>
        <v>0.42409761837248466</v>
      </c>
      <c r="R6" s="19">
        <f>Time!S24</f>
        <v>0.38554328942953148</v>
      </c>
      <c r="S6" s="19">
        <f>Time!T24</f>
        <v>0.3504938994813922</v>
      </c>
      <c r="T6" s="19">
        <f>Time!U24</f>
        <v>0.31863081771035656</v>
      </c>
      <c r="U6" s="19">
        <f>Time!V24</f>
        <v>0.28966437973668779</v>
      </c>
      <c r="V6" s="19">
        <f>Time!W24</f>
        <v>0.26333125430607973</v>
      </c>
      <c r="W6" s="19">
        <f>Time!X24</f>
        <v>0.23939204936916339</v>
      </c>
      <c r="X6" s="19">
        <f>Time!Y24</f>
        <v>0.21762913579014853</v>
      </c>
      <c r="Y6" s="19">
        <f>Time!Z24</f>
        <v>0.19784466890013502</v>
      </c>
      <c r="Z6" s="19">
        <f>Time!AA24</f>
        <v>0.17985878990921364</v>
      </c>
      <c r="AA6" s="19">
        <f>Time!AB24</f>
        <v>0.16350799082655781</v>
      </c>
      <c r="AB6" s="19">
        <f>Time!AC24</f>
        <v>0.14864362802414349</v>
      </c>
      <c r="AC6" s="19">
        <f>Time!AD24</f>
        <v>0.13513057093103953</v>
      </c>
      <c r="AD6" s="19">
        <f>Time!AE24</f>
        <v>0.12284597357367227</v>
      </c>
      <c r="AE6" s="19">
        <f>Time!AF24</f>
        <v>0.11167815779424752</v>
      </c>
      <c r="AF6" s="19">
        <f>Time!AG24</f>
        <v>0.10152559799477048</v>
      </c>
      <c r="AG6" s="19">
        <f>Time!AH24</f>
        <v>9.2295998177064048E-2</v>
      </c>
      <c r="AH6" s="19">
        <f>Time!AI24</f>
        <v>8.3905452888240042E-2</v>
      </c>
      <c r="AI6" s="19">
        <f>Time!AJ24</f>
        <v>7.6277684443854576E-2</v>
      </c>
      <c r="AJ6" s="19">
        <f>Time!AK24</f>
        <v>6.9343349494413245E-2</v>
      </c>
      <c r="AK6" s="19">
        <f>Time!AL24</f>
        <v>6.3039408631284766E-2</v>
      </c>
      <c r="AL6" s="19">
        <f>Time!AM24</f>
        <v>5.7308553301167964E-2</v>
      </c>
      <c r="AM6" s="16"/>
    </row>
    <row r="7" spans="1:40">
      <c r="B7" s="1" t="str">
        <f>Time!D31</f>
        <v>Inflation Rate Factor</v>
      </c>
      <c r="C7" s="4"/>
      <c r="D7" s="4" t="str">
        <f>Time!F31</f>
        <v>factor</v>
      </c>
      <c r="E7" s="21"/>
      <c r="G7" s="16"/>
      <c r="H7" s="19">
        <f>Time!I31</f>
        <v>1</v>
      </c>
      <c r="I7" s="19">
        <f>Time!J31</f>
        <v>1</v>
      </c>
      <c r="J7" s="19">
        <f>Time!K31</f>
        <v>1</v>
      </c>
      <c r="K7" s="19">
        <f>Time!L31</f>
        <v>1</v>
      </c>
      <c r="L7" s="19">
        <f>Time!M31</f>
        <v>1</v>
      </c>
      <c r="M7" s="19">
        <f>Time!N31</f>
        <v>1</v>
      </c>
      <c r="N7" s="19">
        <f>Time!O31</f>
        <v>1</v>
      </c>
      <c r="O7" s="19">
        <f>Time!P31</f>
        <v>1</v>
      </c>
      <c r="P7" s="19">
        <f>Time!Q31</f>
        <v>1</v>
      </c>
      <c r="Q7" s="19">
        <f>Time!R31</f>
        <v>1</v>
      </c>
      <c r="R7" s="19">
        <f>Time!S31</f>
        <v>1</v>
      </c>
      <c r="S7" s="19">
        <f>Time!T31</f>
        <v>1</v>
      </c>
      <c r="T7" s="19">
        <f>Time!U31</f>
        <v>1</v>
      </c>
      <c r="U7" s="19">
        <f>Time!V31</f>
        <v>1</v>
      </c>
      <c r="V7" s="19">
        <f>Time!W31</f>
        <v>1</v>
      </c>
      <c r="W7" s="19">
        <f>Time!X31</f>
        <v>1</v>
      </c>
      <c r="X7" s="19">
        <f>Time!Y31</f>
        <v>1</v>
      </c>
      <c r="Y7" s="19">
        <f>Time!Z31</f>
        <v>1</v>
      </c>
      <c r="Z7" s="19">
        <f>Time!AA31</f>
        <v>1</v>
      </c>
      <c r="AA7" s="19">
        <f>Time!AB31</f>
        <v>1</v>
      </c>
      <c r="AB7" s="19">
        <f>Time!AC31</f>
        <v>1</v>
      </c>
      <c r="AC7" s="19">
        <f>Time!AD31</f>
        <v>1</v>
      </c>
      <c r="AD7" s="19">
        <f>Time!AE31</f>
        <v>1</v>
      </c>
      <c r="AE7" s="19">
        <f>Time!AF31</f>
        <v>1</v>
      </c>
      <c r="AF7" s="19">
        <f>Time!AG31</f>
        <v>1</v>
      </c>
      <c r="AG7" s="19">
        <f>Time!AH31</f>
        <v>1</v>
      </c>
      <c r="AH7" s="19">
        <f>Time!AI31</f>
        <v>1</v>
      </c>
      <c r="AI7" s="19">
        <f>Time!AJ31</f>
        <v>1</v>
      </c>
      <c r="AJ7" s="19">
        <f>Time!AK31</f>
        <v>1</v>
      </c>
      <c r="AK7" s="19">
        <f>Time!AL31</f>
        <v>1</v>
      </c>
      <c r="AL7" s="19">
        <f>Time!AM31</f>
        <v>1</v>
      </c>
      <c r="AM7" s="16"/>
    </row>
    <row r="8" spans="1:40">
      <c r="E8" s="21"/>
      <c r="G8" s="16"/>
      <c r="AM8" s="16"/>
    </row>
    <row r="9" spans="1:40">
      <c r="C9" s="7" t="s">
        <v>4</v>
      </c>
      <c r="D9" s="5" t="s">
        <v>5</v>
      </c>
      <c r="E9" s="23" t="s">
        <v>6</v>
      </c>
      <c r="F9" s="5" t="s">
        <v>26</v>
      </c>
      <c r="G9" s="16"/>
      <c r="AM9" s="16"/>
    </row>
    <row r="10" spans="1:40">
      <c r="E10" s="21"/>
      <c r="G10" s="16"/>
      <c r="AM10" s="16"/>
    </row>
    <row r="11" spans="1:40">
      <c r="A11" s="16"/>
      <c r="B11" s="3" t="s">
        <v>37</v>
      </c>
      <c r="C11" s="16"/>
      <c r="D11" s="16"/>
      <c r="E11" s="24"/>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row>
    <row r="12" spans="1:40">
      <c r="E12" s="21"/>
      <c r="G12" s="16"/>
      <c r="AM12" s="16"/>
    </row>
    <row r="13" spans="1:40">
      <c r="E13" s="21"/>
      <c r="G13" s="16"/>
      <c r="AM13" s="16"/>
    </row>
    <row r="14" spans="1:40">
      <c r="E14" s="21"/>
      <c r="G14" s="16"/>
      <c r="AM14" s="16"/>
    </row>
    <row r="15" spans="1:40">
      <c r="E15" s="21"/>
      <c r="G15" s="16"/>
      <c r="AM15" s="16"/>
    </row>
    <row r="16" spans="1:40">
      <c r="E16" s="21"/>
      <c r="G16" s="16"/>
      <c r="AM16" s="16"/>
    </row>
    <row r="17" spans="5:39">
      <c r="E17" s="21"/>
      <c r="G17" s="16"/>
      <c r="AM17" s="16"/>
    </row>
    <row r="18" spans="5:39">
      <c r="E18" s="21"/>
      <c r="G18" s="16"/>
      <c r="AM18" s="16"/>
    </row>
    <row r="19" spans="5:39">
      <c r="E19" s="21"/>
      <c r="G19" s="16"/>
      <c r="AM19" s="16"/>
    </row>
    <row r="20" spans="5:39">
      <c r="E20" s="21"/>
      <c r="G20" s="16"/>
      <c r="AM20" s="16"/>
    </row>
    <row r="21" spans="5:39">
      <c r="E21" s="21"/>
      <c r="G21" s="16"/>
      <c r="AM21" s="16"/>
    </row>
    <row r="22" spans="5:39">
      <c r="E22" s="21"/>
      <c r="G22" s="16"/>
      <c r="AM22" s="16"/>
    </row>
    <row r="23" spans="5:39">
      <c r="E23" s="21"/>
      <c r="G23" s="16"/>
      <c r="AM23" s="16"/>
    </row>
    <row r="24" spans="5:39">
      <c r="E24" s="21"/>
      <c r="G24" s="16"/>
      <c r="AM24" s="16"/>
    </row>
    <row r="25" spans="5:39">
      <c r="E25" s="21"/>
      <c r="G25" s="16"/>
      <c r="AM25" s="16"/>
    </row>
    <row r="26" spans="5:39">
      <c r="E26" s="21"/>
      <c r="G26" s="16"/>
      <c r="AM26" s="16"/>
    </row>
    <row r="27" spans="5:39">
      <c r="E27" s="21"/>
      <c r="G27" s="16"/>
      <c r="AM27" s="16"/>
    </row>
    <row r="28" spans="5:39">
      <c r="E28" s="21"/>
      <c r="G28" s="16"/>
      <c r="AM28" s="16"/>
    </row>
    <row r="29" spans="5:39">
      <c r="E29" s="21"/>
      <c r="G29" s="16"/>
      <c r="AM29" s="16"/>
    </row>
    <row r="30" spans="5:39">
      <c r="E30" s="21"/>
      <c r="G30" s="16"/>
      <c r="AM30" s="16"/>
    </row>
    <row r="31" spans="5:39">
      <c r="E31" s="21"/>
      <c r="G31" s="16"/>
      <c r="AM31" s="16"/>
    </row>
    <row r="32" spans="5:39">
      <c r="E32" s="21"/>
      <c r="G32" s="16"/>
      <c r="AM32" s="1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D620-E3A1-4AD8-8E7A-9A039EE8BBDB}">
  <sheetPr codeName="Sheet1">
    <tabColor theme="6" tint="0.79998168889431442"/>
  </sheetPr>
  <dimension ref="A1:R124"/>
  <sheetViews>
    <sheetView topLeftCell="F35" zoomScale="80" zoomScaleNormal="80" workbookViewId="0">
      <selection activeCell="G55" sqref="G55"/>
    </sheetView>
  </sheetViews>
  <sheetFormatPr baseColWidth="10" defaultColWidth="0" defaultRowHeight="14.4" zeroHeight="1"/>
  <cols>
    <col min="1" max="1" width="9.109375" customWidth="1"/>
    <col min="2" max="2" width="17.44140625" customWidth="1"/>
    <col min="3" max="3" width="72.109375" bestFit="1" customWidth="1"/>
    <col min="4" max="4" width="16.33203125" customWidth="1"/>
    <col min="5" max="5" width="19.109375" bestFit="1" customWidth="1"/>
    <col min="6" max="6" width="137.6640625" bestFit="1" customWidth="1"/>
    <col min="7" max="7" width="129.33203125" bestFit="1" customWidth="1"/>
    <col min="8" max="8" width="5.44140625" customWidth="1"/>
    <col min="9" max="9" width="5.109375" customWidth="1"/>
    <col min="10" max="10" width="15.88671875" customWidth="1"/>
    <col min="11" max="12" width="16.88671875" customWidth="1"/>
    <col min="13" max="13" width="9.109375" customWidth="1"/>
    <col min="14" max="14" width="9.109375" hidden="1" customWidth="1"/>
    <col min="15" max="15" width="16.88671875" hidden="1" customWidth="1"/>
    <col min="16" max="18" width="0" hidden="1" customWidth="1"/>
    <col min="19" max="16384" width="9.109375" hidden="1"/>
  </cols>
  <sheetData>
    <row r="1" spans="1:17" ht="15" thickBot="1">
      <c r="A1" s="8"/>
      <c r="B1" s="8"/>
      <c r="C1" s="9" t="s">
        <v>0</v>
      </c>
      <c r="D1" s="8"/>
      <c r="E1" s="8"/>
      <c r="F1" s="8"/>
      <c r="G1" s="8"/>
      <c r="H1" s="8"/>
      <c r="I1" s="8"/>
      <c r="J1" s="8"/>
      <c r="K1" s="8"/>
      <c r="L1" s="8"/>
      <c r="M1" s="8"/>
      <c r="N1" s="1"/>
      <c r="O1" s="1"/>
    </row>
    <row r="2" spans="1:17">
      <c r="A2" s="1"/>
      <c r="B2" s="1"/>
      <c r="C2" s="1"/>
      <c r="D2" s="67" t="s">
        <v>555</v>
      </c>
      <c r="F2" s="1"/>
      <c r="G2" s="1"/>
      <c r="H2" s="26"/>
      <c r="I2" s="1"/>
      <c r="J2" s="1"/>
      <c r="K2" s="1"/>
      <c r="L2" s="1"/>
      <c r="M2" s="1"/>
      <c r="N2" s="1"/>
      <c r="O2" s="1"/>
    </row>
    <row r="3" spans="1:17" ht="15" thickBot="1">
      <c r="A3" s="8"/>
      <c r="B3" s="8"/>
      <c r="C3" s="9" t="s">
        <v>1</v>
      </c>
      <c r="D3" s="8"/>
      <c r="E3" s="8"/>
      <c r="F3" s="8"/>
      <c r="G3" s="8"/>
      <c r="H3" s="27"/>
      <c r="I3" s="8"/>
      <c r="J3" s="8"/>
      <c r="K3" s="8"/>
      <c r="L3" s="8"/>
      <c r="M3" s="8"/>
      <c r="N3" s="1"/>
      <c r="O3" s="1"/>
    </row>
    <row r="4" spans="1:17">
      <c r="A4" s="1"/>
      <c r="B4" s="1"/>
      <c r="C4" s="211" t="s">
        <v>2</v>
      </c>
      <c r="D4" s="1"/>
      <c r="E4" s="1"/>
      <c r="F4" s="1"/>
      <c r="G4" s="1"/>
      <c r="H4" s="28"/>
      <c r="I4" s="1"/>
      <c r="J4" s="1"/>
      <c r="K4" s="1"/>
      <c r="L4" s="1"/>
      <c r="M4" s="1"/>
      <c r="N4" s="1"/>
      <c r="O4" s="1"/>
      <c r="Q4" t="s">
        <v>9</v>
      </c>
    </row>
    <row r="5" spans="1:17">
      <c r="A5" s="1"/>
      <c r="B5" s="1"/>
      <c r="C5" s="1"/>
      <c r="D5" s="1"/>
      <c r="E5" s="1"/>
      <c r="F5" s="1"/>
      <c r="G5" s="1"/>
      <c r="H5" s="28"/>
      <c r="I5" s="1"/>
      <c r="J5" s="1"/>
      <c r="K5" s="1"/>
      <c r="L5" s="1"/>
      <c r="M5" s="1"/>
      <c r="N5" s="1"/>
      <c r="O5" s="1"/>
      <c r="Q5" t="s">
        <v>2</v>
      </c>
    </row>
    <row r="6" spans="1:17" ht="15" thickBot="1">
      <c r="A6" s="1"/>
      <c r="B6" s="1"/>
      <c r="C6" s="6" t="s">
        <v>3</v>
      </c>
      <c r="D6" s="1"/>
      <c r="E6" s="210">
        <f>MATCH($C$4,$Q$4:$Q$6)</f>
        <v>2</v>
      </c>
      <c r="F6" s="1"/>
      <c r="G6" s="1"/>
      <c r="H6" s="28"/>
      <c r="I6" s="1"/>
      <c r="J6" s="1"/>
      <c r="K6" s="1"/>
      <c r="L6" s="1"/>
      <c r="M6" s="1"/>
      <c r="N6" s="1"/>
      <c r="O6" s="1"/>
      <c r="Q6" t="s">
        <v>10</v>
      </c>
    </row>
    <row r="7" spans="1:17">
      <c r="A7" s="1"/>
      <c r="B7" s="1"/>
      <c r="C7" s="1"/>
      <c r="D7" s="1"/>
      <c r="E7" s="1"/>
      <c r="F7" s="1"/>
      <c r="G7" s="1"/>
      <c r="H7" s="28"/>
      <c r="I7" s="1"/>
      <c r="J7" s="1"/>
      <c r="K7" s="1"/>
      <c r="L7" s="1"/>
      <c r="M7" s="1"/>
      <c r="N7" s="1"/>
      <c r="O7" s="1"/>
    </row>
    <row r="8" spans="1:17">
      <c r="A8" s="1"/>
      <c r="B8" s="1"/>
      <c r="C8" s="7" t="s">
        <v>4</v>
      </c>
      <c r="D8" s="5" t="s">
        <v>5</v>
      </c>
      <c r="E8" s="5" t="s">
        <v>6</v>
      </c>
      <c r="F8" s="5" t="s">
        <v>7</v>
      </c>
      <c r="G8" s="7" t="s">
        <v>8</v>
      </c>
      <c r="H8" s="28"/>
      <c r="I8" s="1"/>
      <c r="J8" s="5" t="s">
        <v>9</v>
      </c>
      <c r="K8" s="5" t="s">
        <v>2</v>
      </c>
      <c r="L8" s="5" t="s">
        <v>10</v>
      </c>
      <c r="M8" s="1"/>
      <c r="N8" s="1"/>
      <c r="O8" s="1"/>
    </row>
    <row r="9" spans="1:17">
      <c r="A9" s="1"/>
      <c r="B9" s="1"/>
      <c r="C9" s="1"/>
      <c r="D9" s="1"/>
      <c r="E9" s="1"/>
      <c r="F9" s="1"/>
      <c r="G9" s="1"/>
      <c r="H9" s="28"/>
      <c r="I9" s="1"/>
      <c r="J9" s="1"/>
      <c r="K9" s="1"/>
      <c r="L9" s="1"/>
      <c r="M9" s="1"/>
      <c r="N9" s="1"/>
      <c r="O9" s="1"/>
    </row>
    <row r="10" spans="1:17" ht="15" thickBot="1">
      <c r="A10" s="8"/>
      <c r="B10" s="8"/>
      <c r="C10" s="9" t="s">
        <v>11</v>
      </c>
      <c r="D10" s="8"/>
      <c r="E10" s="8"/>
      <c r="F10" s="8"/>
      <c r="G10" s="8"/>
      <c r="H10" s="27"/>
      <c r="I10" s="8"/>
      <c r="J10" s="8"/>
      <c r="K10" s="8"/>
      <c r="L10" s="8"/>
      <c r="M10" s="8"/>
      <c r="N10" s="1"/>
      <c r="O10" s="1"/>
    </row>
    <row r="11" spans="1:17">
      <c r="A11" s="1"/>
      <c r="B11" s="1"/>
      <c r="C11" s="1"/>
      <c r="D11" s="1"/>
      <c r="E11" s="1"/>
      <c r="F11" s="1"/>
      <c r="G11" s="1"/>
      <c r="H11" s="28"/>
      <c r="I11" s="1"/>
      <c r="J11" s="1"/>
      <c r="K11" s="1"/>
      <c r="L11" s="1"/>
      <c r="M11" s="1"/>
      <c r="N11" s="1"/>
      <c r="O11" s="1"/>
    </row>
    <row r="12" spans="1:17">
      <c r="A12" s="1"/>
      <c r="B12" s="1"/>
      <c r="C12" s="1" t="s">
        <v>12</v>
      </c>
      <c r="D12" s="34">
        <f>INDEX(J12:L12,$E$6)</f>
        <v>2022</v>
      </c>
      <c r="E12" s="4" t="s">
        <v>13</v>
      </c>
      <c r="F12" s="1"/>
      <c r="G12" s="1"/>
      <c r="H12" s="28"/>
      <c r="I12" s="1"/>
      <c r="J12" s="212">
        <v>2022</v>
      </c>
      <c r="K12" s="212">
        <v>2022</v>
      </c>
      <c r="L12" s="212">
        <v>2022</v>
      </c>
      <c r="M12" s="1"/>
      <c r="N12" s="1"/>
      <c r="O12" s="1"/>
    </row>
    <row r="13" spans="1:17">
      <c r="A13" s="1"/>
      <c r="B13" s="1"/>
      <c r="C13" s="1" t="s">
        <v>14</v>
      </c>
      <c r="D13" s="34">
        <f>INDEX(J13:L13,$E$6)</f>
        <v>2050</v>
      </c>
      <c r="E13" s="4" t="s">
        <v>13</v>
      </c>
      <c r="F13" s="1"/>
      <c r="G13" s="1"/>
      <c r="H13" s="28"/>
      <c r="I13" s="1"/>
      <c r="J13" s="212">
        <v>2050</v>
      </c>
      <c r="K13" s="212">
        <v>2050</v>
      </c>
      <c r="L13" s="212">
        <v>2050</v>
      </c>
      <c r="M13" s="1"/>
      <c r="N13" s="1"/>
      <c r="O13" s="1"/>
    </row>
    <row r="14" spans="1:17">
      <c r="A14" s="1"/>
      <c r="B14" s="1"/>
      <c r="C14" s="1" t="s">
        <v>15</v>
      </c>
      <c r="D14" s="4">
        <f>INDEX(J14:L14,$E$6)</f>
        <v>12</v>
      </c>
      <c r="E14" s="4" t="s">
        <v>16</v>
      </c>
      <c r="F14" s="1"/>
      <c r="G14" s="1"/>
      <c r="H14" s="28"/>
      <c r="I14" s="1"/>
      <c r="J14" s="213">
        <v>12</v>
      </c>
      <c r="K14" s="213">
        <v>12</v>
      </c>
      <c r="L14" s="213">
        <v>12</v>
      </c>
      <c r="M14" s="1"/>
      <c r="N14" s="1"/>
      <c r="O14" s="1"/>
    </row>
    <row r="15" spans="1:17">
      <c r="A15" s="1"/>
      <c r="B15" s="1"/>
      <c r="C15" s="1" t="s">
        <v>130</v>
      </c>
      <c r="D15" s="34">
        <f t="shared" ref="D15:D17" si="0">INDEX(J15:L15,$E$6)</f>
        <v>2022</v>
      </c>
      <c r="E15" s="4" t="s">
        <v>13</v>
      </c>
      <c r="F15" s="1"/>
      <c r="G15" s="1"/>
      <c r="H15" s="28"/>
      <c r="I15" s="1"/>
      <c r="J15" s="212">
        <v>2022</v>
      </c>
      <c r="K15" s="212">
        <v>2022</v>
      </c>
      <c r="L15" s="212">
        <v>2022</v>
      </c>
      <c r="M15" s="1"/>
      <c r="N15" s="1"/>
      <c r="O15" s="1"/>
    </row>
    <row r="16" spans="1:17">
      <c r="A16" s="1"/>
      <c r="B16" s="1"/>
      <c r="C16" s="1" t="s">
        <v>17</v>
      </c>
      <c r="D16" s="12">
        <f t="shared" si="0"/>
        <v>0</v>
      </c>
      <c r="E16" s="4" t="s">
        <v>18</v>
      </c>
      <c r="F16" s="1"/>
      <c r="G16" s="1"/>
      <c r="H16" s="28"/>
      <c r="I16" s="1"/>
      <c r="J16" s="214">
        <v>0</v>
      </c>
      <c r="K16" s="214">
        <v>0</v>
      </c>
      <c r="L16" s="214">
        <v>0</v>
      </c>
      <c r="M16" s="1"/>
      <c r="N16" s="1"/>
      <c r="O16" s="1"/>
    </row>
    <row r="17" spans="1:15">
      <c r="A17" s="1"/>
      <c r="B17" s="1"/>
      <c r="C17" s="1" t="s">
        <v>19</v>
      </c>
      <c r="D17" s="30">
        <f t="shared" si="0"/>
        <v>0.1</v>
      </c>
      <c r="E17" s="4" t="s">
        <v>18</v>
      </c>
      <c r="F17" s="1"/>
      <c r="G17" s="1"/>
      <c r="H17" s="28"/>
      <c r="I17" s="1"/>
      <c r="J17" s="214">
        <v>0.1</v>
      </c>
      <c r="K17" s="214">
        <v>0.1</v>
      </c>
      <c r="L17" s="214">
        <v>0.1</v>
      </c>
      <c r="M17" s="1"/>
      <c r="N17" s="1"/>
      <c r="O17" s="1"/>
    </row>
    <row r="18" spans="1:15">
      <c r="A18" s="1"/>
      <c r="B18" s="1"/>
      <c r="C18" s="1" t="s">
        <v>47</v>
      </c>
      <c r="D18" s="18">
        <f>INDEX(J18:L18,$E$6)</f>
        <v>1.34</v>
      </c>
      <c r="E18" s="4" t="s">
        <v>48</v>
      </c>
      <c r="F18" s="1"/>
      <c r="G18" s="1"/>
      <c r="H18" s="28"/>
      <c r="I18" s="1"/>
      <c r="J18" s="213">
        <v>1.34</v>
      </c>
      <c r="K18" s="213">
        <v>1.34</v>
      </c>
      <c r="L18" s="213">
        <v>1.34</v>
      </c>
      <c r="M18" s="1"/>
      <c r="N18" s="1"/>
      <c r="O18" s="1"/>
    </row>
    <row r="19" spans="1:15">
      <c r="A19" s="1"/>
      <c r="B19" s="1"/>
      <c r="C19" s="1"/>
      <c r="D19" s="18"/>
      <c r="E19" s="4"/>
      <c r="F19" s="1"/>
      <c r="G19" s="1"/>
      <c r="H19" s="28"/>
      <c r="I19" s="1"/>
      <c r="J19" s="4"/>
      <c r="K19" s="4"/>
      <c r="L19" s="4"/>
      <c r="M19" s="1"/>
      <c r="N19" s="1"/>
      <c r="O19" s="1"/>
    </row>
    <row r="20" spans="1:15" ht="15" thickBot="1">
      <c r="A20" s="8"/>
      <c r="B20" s="8"/>
      <c r="C20" s="9" t="s">
        <v>232</v>
      </c>
      <c r="D20" s="8"/>
      <c r="E20" s="8"/>
      <c r="F20" s="8"/>
      <c r="G20" s="8"/>
      <c r="H20" s="27"/>
      <c r="I20" s="8"/>
      <c r="J20" s="8"/>
      <c r="K20" s="8"/>
      <c r="L20" s="8"/>
      <c r="M20" s="8"/>
      <c r="N20" s="1"/>
      <c r="O20" s="1"/>
    </row>
    <row r="21" spans="1:15">
      <c r="A21" s="1"/>
      <c r="B21" s="1"/>
      <c r="C21" s="1"/>
      <c r="D21" s="18"/>
      <c r="E21" s="4"/>
      <c r="F21" s="1"/>
      <c r="G21" s="1"/>
      <c r="H21" s="28"/>
      <c r="I21" s="1"/>
      <c r="J21" s="4"/>
      <c r="K21" s="4"/>
      <c r="L21" s="4"/>
      <c r="M21" s="1"/>
      <c r="N21" s="1"/>
      <c r="O21" s="1"/>
    </row>
    <row r="22" spans="1:15">
      <c r="A22" s="1"/>
      <c r="B22" s="1"/>
      <c r="C22" s="40" t="s">
        <v>234</v>
      </c>
      <c r="D22" s="79">
        <f>INDEX(J22:L22,$E$6)</f>
        <v>2.6</v>
      </c>
      <c r="E22" s="4" t="s">
        <v>236</v>
      </c>
      <c r="F22" s="46" t="s">
        <v>233</v>
      </c>
      <c r="G22" s="1"/>
      <c r="H22" s="28"/>
      <c r="I22" s="1"/>
      <c r="J22" s="215">
        <v>2.6</v>
      </c>
      <c r="K22" s="215">
        <v>2.6</v>
      </c>
      <c r="L22" s="215">
        <v>2.6</v>
      </c>
      <c r="M22" s="1"/>
      <c r="N22" s="1"/>
      <c r="O22" s="1"/>
    </row>
    <row r="23" spans="1:15">
      <c r="A23" s="1"/>
      <c r="B23" s="1"/>
      <c r="C23" s="40" t="s">
        <v>235</v>
      </c>
      <c r="D23" s="86">
        <f>INDEX(J23:L23,$E$6)</f>
        <v>63.6</v>
      </c>
      <c r="E23" s="42" t="s">
        <v>237</v>
      </c>
      <c r="F23" s="85" t="s">
        <v>238</v>
      </c>
      <c r="G23" s="1"/>
      <c r="H23" s="28"/>
      <c r="I23" s="1"/>
      <c r="J23" s="215">
        <v>63.6</v>
      </c>
      <c r="K23" s="215">
        <v>63.6</v>
      </c>
      <c r="L23" s="215">
        <v>63.6</v>
      </c>
      <c r="M23" s="1"/>
      <c r="N23" s="1"/>
      <c r="O23" s="1"/>
    </row>
    <row r="24" spans="1:15">
      <c r="A24" s="1"/>
      <c r="B24" s="1"/>
      <c r="C24" s="1" t="s">
        <v>240</v>
      </c>
      <c r="D24" s="86">
        <f t="shared" ref="D24:D26" si="1">INDEX(J24:L24,$E$6)</f>
        <v>27.4</v>
      </c>
      <c r="E24" s="4" t="s">
        <v>237</v>
      </c>
      <c r="F24" s="46" t="s">
        <v>239</v>
      </c>
      <c r="G24" s="1"/>
      <c r="H24" s="28"/>
      <c r="I24" s="1"/>
      <c r="J24" s="213">
        <v>27.4</v>
      </c>
      <c r="K24" s="213">
        <v>27.4</v>
      </c>
      <c r="L24" s="213">
        <v>27.4</v>
      </c>
      <c r="M24" s="1"/>
      <c r="N24" s="1"/>
      <c r="O24" s="1"/>
    </row>
    <row r="25" spans="1:15">
      <c r="A25" s="1"/>
      <c r="B25" s="1"/>
      <c r="C25" s="1" t="s">
        <v>241</v>
      </c>
      <c r="D25" s="86">
        <f t="shared" si="1"/>
        <v>40</v>
      </c>
      <c r="E25" s="4" t="s">
        <v>243</v>
      </c>
      <c r="F25" s="46" t="s">
        <v>233</v>
      </c>
      <c r="G25" s="1"/>
      <c r="H25" s="28"/>
      <c r="I25" s="1"/>
      <c r="J25" s="213">
        <v>40</v>
      </c>
      <c r="K25" s="213">
        <v>40</v>
      </c>
      <c r="L25" s="213">
        <v>40</v>
      </c>
      <c r="M25" s="1"/>
      <c r="N25" s="1"/>
      <c r="O25" s="1"/>
    </row>
    <row r="26" spans="1:15">
      <c r="A26" s="1"/>
      <c r="B26" s="1"/>
      <c r="C26" s="1" t="s">
        <v>242</v>
      </c>
      <c r="D26" s="86">
        <f t="shared" si="1"/>
        <v>1.2</v>
      </c>
      <c r="E26" s="4" t="s">
        <v>243</v>
      </c>
      <c r="F26" s="46" t="s">
        <v>233</v>
      </c>
      <c r="G26" s="1"/>
      <c r="H26" s="28"/>
      <c r="I26" s="1"/>
      <c r="J26" s="213">
        <v>1.2</v>
      </c>
      <c r="K26" s="213">
        <v>1.2</v>
      </c>
      <c r="L26" s="213">
        <v>1.2</v>
      </c>
      <c r="M26" s="1"/>
      <c r="N26" s="1"/>
      <c r="O26" s="1"/>
    </row>
    <row r="27" spans="1:15">
      <c r="A27" s="1"/>
      <c r="B27" s="1"/>
      <c r="C27" s="1"/>
      <c r="D27" s="18"/>
      <c r="E27" s="4"/>
      <c r="F27" s="1"/>
      <c r="G27" s="1"/>
      <c r="H27" s="28"/>
      <c r="I27" s="1"/>
      <c r="J27" s="4"/>
      <c r="K27" s="4"/>
      <c r="L27" s="4"/>
      <c r="M27" s="1"/>
      <c r="N27" s="1"/>
      <c r="O27" s="1"/>
    </row>
    <row r="28" spans="1:15" ht="15" thickBot="1">
      <c r="A28" s="8"/>
      <c r="B28" s="8"/>
      <c r="C28" s="9" t="s">
        <v>91</v>
      </c>
      <c r="D28" s="8"/>
      <c r="E28" s="8"/>
      <c r="F28" s="8"/>
      <c r="G28" s="8"/>
      <c r="H28" s="27"/>
      <c r="I28" s="8"/>
      <c r="J28" s="8"/>
      <c r="K28" s="8"/>
      <c r="L28" s="8"/>
      <c r="M28" s="8"/>
      <c r="N28" s="1"/>
      <c r="O28" s="1"/>
    </row>
    <row r="29" spans="1:15">
      <c r="A29" s="1"/>
      <c r="B29" s="1"/>
      <c r="C29" s="1"/>
      <c r="D29" s="18"/>
      <c r="E29" s="4"/>
      <c r="F29" s="1"/>
      <c r="G29" s="1"/>
      <c r="H29" s="28"/>
      <c r="I29" s="1"/>
      <c r="J29" s="4"/>
      <c r="K29" s="4"/>
      <c r="L29" s="4"/>
      <c r="M29" s="1"/>
      <c r="N29" s="1"/>
      <c r="O29" s="1"/>
    </row>
    <row r="30" spans="1:15">
      <c r="A30" s="1"/>
      <c r="B30" s="1"/>
      <c r="C30" s="1" t="s">
        <v>73</v>
      </c>
      <c r="D30" s="29">
        <f t="shared" ref="D30:D39" si="2">INDEX(J30:L30,$E$6)</f>
        <v>167</v>
      </c>
      <c r="E30" s="4" t="s">
        <v>85</v>
      </c>
      <c r="F30" s="1" t="s">
        <v>86</v>
      </c>
      <c r="G30" s="1"/>
      <c r="H30" s="28"/>
      <c r="I30" s="1"/>
      <c r="J30" s="213">
        <v>167</v>
      </c>
      <c r="K30" s="213">
        <v>167</v>
      </c>
      <c r="L30" s="213">
        <v>167</v>
      </c>
      <c r="M30" s="1"/>
      <c r="N30" s="1"/>
      <c r="O30" s="1"/>
    </row>
    <row r="31" spans="1:15">
      <c r="A31" s="1"/>
      <c r="B31" s="1"/>
      <c r="C31" s="1" t="s">
        <v>74</v>
      </c>
      <c r="D31" s="29">
        <f t="shared" si="2"/>
        <v>38</v>
      </c>
      <c r="E31" s="4" t="s">
        <v>85</v>
      </c>
      <c r="F31" s="1" t="s">
        <v>86</v>
      </c>
      <c r="G31" s="1"/>
      <c r="H31" s="28"/>
      <c r="I31" s="1"/>
      <c r="J31" s="213">
        <v>38</v>
      </c>
      <c r="K31" s="213">
        <v>38</v>
      </c>
      <c r="L31" s="213">
        <v>38</v>
      </c>
      <c r="M31" s="1"/>
      <c r="N31" s="1"/>
      <c r="O31" s="1"/>
    </row>
    <row r="32" spans="1:15">
      <c r="A32" s="1"/>
      <c r="B32" s="1"/>
      <c r="C32" s="1" t="s">
        <v>75</v>
      </c>
      <c r="D32" s="29">
        <f t="shared" si="2"/>
        <v>215</v>
      </c>
      <c r="E32" s="4" t="s">
        <v>85</v>
      </c>
      <c r="F32" s="1" t="s">
        <v>86</v>
      </c>
      <c r="G32" s="1"/>
      <c r="H32" s="28"/>
      <c r="I32" s="1"/>
      <c r="J32" s="213">
        <v>215</v>
      </c>
      <c r="K32" s="213">
        <v>215</v>
      </c>
      <c r="L32" s="213">
        <v>215</v>
      </c>
      <c r="M32" s="1"/>
      <c r="N32" s="1"/>
      <c r="O32" s="1"/>
    </row>
    <row r="33" spans="1:15">
      <c r="A33" s="1"/>
      <c r="B33" s="1"/>
      <c r="C33" s="1" t="s">
        <v>76</v>
      </c>
      <c r="D33" s="29">
        <f t="shared" si="2"/>
        <v>72</v>
      </c>
      <c r="E33" s="4" t="s">
        <v>85</v>
      </c>
      <c r="F33" s="1" t="s">
        <v>86</v>
      </c>
      <c r="G33" s="1"/>
      <c r="H33" s="28"/>
      <c r="I33" s="1"/>
      <c r="J33" s="213">
        <v>72</v>
      </c>
      <c r="K33" s="213">
        <v>72</v>
      </c>
      <c r="L33" s="213">
        <v>72</v>
      </c>
      <c r="M33" s="1"/>
      <c r="N33" s="1"/>
      <c r="O33" s="1"/>
    </row>
    <row r="34" spans="1:15">
      <c r="A34" s="1"/>
      <c r="B34" s="1"/>
      <c r="C34" s="1" t="s">
        <v>77</v>
      </c>
      <c r="D34" s="29">
        <f t="shared" si="2"/>
        <v>146</v>
      </c>
      <c r="E34" s="4" t="s">
        <v>85</v>
      </c>
      <c r="F34" s="1" t="s">
        <v>86</v>
      </c>
      <c r="G34" s="1"/>
      <c r="H34" s="28"/>
      <c r="I34" s="1"/>
      <c r="J34" s="213">
        <v>146</v>
      </c>
      <c r="K34" s="213">
        <v>146</v>
      </c>
      <c r="L34" s="213">
        <v>146</v>
      </c>
      <c r="M34" s="1"/>
      <c r="N34" s="1"/>
      <c r="O34" s="1"/>
    </row>
    <row r="35" spans="1:15">
      <c r="A35" s="1"/>
      <c r="B35" s="1"/>
      <c r="C35" s="1" t="s">
        <v>78</v>
      </c>
      <c r="D35" s="29">
        <f t="shared" si="2"/>
        <v>288</v>
      </c>
      <c r="E35" s="4" t="s">
        <v>85</v>
      </c>
      <c r="F35" s="1" t="s">
        <v>86</v>
      </c>
      <c r="G35" s="1"/>
      <c r="H35" s="28"/>
      <c r="I35" s="1"/>
      <c r="J35" s="213">
        <v>288</v>
      </c>
      <c r="K35" s="213">
        <v>288</v>
      </c>
      <c r="L35" s="213">
        <v>288</v>
      </c>
      <c r="M35" s="1"/>
      <c r="N35" s="1"/>
      <c r="O35" s="1"/>
    </row>
    <row r="36" spans="1:15">
      <c r="A36" s="1"/>
      <c r="B36" s="1"/>
      <c r="C36" s="1" t="s">
        <v>79</v>
      </c>
      <c r="D36" s="29">
        <f t="shared" si="2"/>
        <v>97</v>
      </c>
      <c r="E36" s="4" t="s">
        <v>85</v>
      </c>
      <c r="F36" s="1" t="s">
        <v>86</v>
      </c>
      <c r="G36" s="1"/>
      <c r="H36" s="28"/>
      <c r="I36" s="1"/>
      <c r="J36" s="213">
        <v>97</v>
      </c>
      <c r="K36" s="213">
        <v>97</v>
      </c>
      <c r="L36" s="213">
        <v>97</v>
      </c>
      <c r="M36" s="1"/>
      <c r="N36" s="1"/>
      <c r="O36" s="1"/>
    </row>
    <row r="37" spans="1:15">
      <c r="A37" s="1"/>
      <c r="B37" s="1"/>
      <c r="C37" s="1" t="s">
        <v>80</v>
      </c>
      <c r="D37" s="29">
        <f t="shared" si="2"/>
        <v>321</v>
      </c>
      <c r="E37" s="4" t="s">
        <v>85</v>
      </c>
      <c r="F37" s="1" t="s">
        <v>86</v>
      </c>
      <c r="G37" s="1"/>
      <c r="H37" s="28"/>
      <c r="I37" s="1"/>
      <c r="J37" s="213">
        <v>321</v>
      </c>
      <c r="K37" s="213">
        <v>321</v>
      </c>
      <c r="L37" s="213">
        <v>321</v>
      </c>
      <c r="M37" s="1"/>
      <c r="N37" s="1"/>
      <c r="O37" s="1"/>
    </row>
    <row r="38" spans="1:15">
      <c r="A38" s="1"/>
      <c r="B38" s="1"/>
      <c r="C38" s="1" t="s">
        <v>83</v>
      </c>
      <c r="D38" s="29">
        <f t="shared" si="2"/>
        <v>1344</v>
      </c>
      <c r="E38" s="4" t="s">
        <v>85</v>
      </c>
      <c r="F38" s="1" t="s">
        <v>554</v>
      </c>
      <c r="G38" s="1"/>
      <c r="H38" s="28"/>
      <c r="I38" s="1"/>
      <c r="J38" s="217">
        <f>SUM(J30:J37)</f>
        <v>1344</v>
      </c>
      <c r="K38" s="217">
        <f t="shared" ref="K38:L38" si="3">SUM(K30:K37)</f>
        <v>1344</v>
      </c>
      <c r="L38" s="217">
        <f t="shared" si="3"/>
        <v>1344</v>
      </c>
      <c r="M38" s="1"/>
      <c r="N38" s="1"/>
      <c r="O38" s="1"/>
    </row>
    <row r="39" spans="1:15">
      <c r="A39" s="1"/>
      <c r="B39" s="1"/>
      <c r="C39" s="1" t="s">
        <v>84</v>
      </c>
      <c r="D39" s="29">
        <f t="shared" si="2"/>
        <v>1137</v>
      </c>
      <c r="E39" s="4" t="s">
        <v>85</v>
      </c>
      <c r="F39" s="1" t="s">
        <v>554</v>
      </c>
      <c r="G39" s="1"/>
      <c r="H39" s="28"/>
      <c r="I39" s="1"/>
      <c r="J39" s="217">
        <f>J30+J32+J34+J35+J37</f>
        <v>1137</v>
      </c>
      <c r="K39" s="217">
        <f t="shared" ref="K39:L39" si="4">K30+K32+K34+K35+K37</f>
        <v>1137</v>
      </c>
      <c r="L39" s="217">
        <f t="shared" si="4"/>
        <v>1137</v>
      </c>
      <c r="M39" s="1"/>
      <c r="N39" s="1"/>
      <c r="O39" s="1"/>
    </row>
    <row r="40" spans="1:15">
      <c r="A40" s="1"/>
      <c r="B40" s="1"/>
      <c r="C40" s="1"/>
      <c r="D40" s="18"/>
      <c r="E40" s="4"/>
      <c r="F40" s="1"/>
      <c r="G40" s="1"/>
      <c r="H40" s="28"/>
      <c r="I40" s="1"/>
      <c r="J40" s="4"/>
      <c r="K40" s="4"/>
      <c r="L40" s="4"/>
      <c r="M40" s="1"/>
      <c r="N40" s="1"/>
      <c r="O40" s="1"/>
    </row>
    <row r="41" spans="1:15" ht="15" thickBot="1">
      <c r="A41" s="8"/>
      <c r="B41" s="8"/>
      <c r="C41" s="9" t="s">
        <v>56</v>
      </c>
      <c r="D41" s="8"/>
      <c r="E41" s="8"/>
      <c r="F41" s="8"/>
      <c r="G41" s="8"/>
      <c r="H41" s="27"/>
      <c r="I41" s="8"/>
      <c r="J41" s="8"/>
      <c r="K41" s="8"/>
      <c r="L41" s="8"/>
      <c r="M41" s="8"/>
      <c r="N41" s="1"/>
      <c r="O41" s="1"/>
    </row>
    <row r="42" spans="1:15">
      <c r="A42" s="1"/>
      <c r="B42" s="1"/>
      <c r="C42" s="1"/>
      <c r="D42" s="30"/>
      <c r="E42" s="4"/>
      <c r="F42" s="1"/>
      <c r="G42" s="1"/>
      <c r="H42" s="28"/>
      <c r="I42" s="1"/>
      <c r="J42" s="36"/>
      <c r="K42" s="36"/>
      <c r="L42" s="36"/>
      <c r="M42" s="1"/>
      <c r="N42" s="1"/>
      <c r="O42" s="1"/>
    </row>
    <row r="43" spans="1:15">
      <c r="A43" s="1"/>
      <c r="B43" s="1"/>
      <c r="C43" s="1" t="s">
        <v>73</v>
      </c>
      <c r="D43" s="29">
        <f t="shared" ref="D43:D50" si="5">INDEX(J43:L43,$E$6)</f>
        <v>508079.99999999988</v>
      </c>
      <c r="E43" s="4" t="s">
        <v>72</v>
      </c>
      <c r="F43" s="1"/>
      <c r="G43" s="1"/>
      <c r="H43" s="28"/>
      <c r="I43" s="1"/>
      <c r="J43" s="216">
        <v>508079.99999999988</v>
      </c>
      <c r="K43" s="216">
        <v>508079.99999999988</v>
      </c>
      <c r="L43" s="216">
        <v>508079.99999999988</v>
      </c>
      <c r="M43" s="1"/>
      <c r="N43" s="1"/>
      <c r="O43" s="1"/>
    </row>
    <row r="44" spans="1:15">
      <c r="A44" s="1"/>
      <c r="B44" s="1"/>
      <c r="C44" s="1" t="s">
        <v>74</v>
      </c>
      <c r="D44" s="29">
        <f t="shared" si="5"/>
        <v>518208.74999999994</v>
      </c>
      <c r="E44" s="4" t="s">
        <v>72</v>
      </c>
      <c r="F44" s="1"/>
      <c r="G44" s="1"/>
      <c r="H44" s="28"/>
      <c r="I44" s="1"/>
      <c r="J44" s="216">
        <v>518208.74999999994</v>
      </c>
      <c r="K44" s="216">
        <v>518208.74999999994</v>
      </c>
      <c r="L44" s="216">
        <v>518208.74999999994</v>
      </c>
      <c r="M44" s="1"/>
      <c r="N44" s="1"/>
      <c r="O44" s="1"/>
    </row>
    <row r="45" spans="1:15">
      <c r="A45" s="1"/>
      <c r="B45" s="1"/>
      <c r="C45" s="1" t="s">
        <v>75</v>
      </c>
      <c r="D45" s="29">
        <f t="shared" si="5"/>
        <v>528337.5</v>
      </c>
      <c r="E45" s="4" t="s">
        <v>72</v>
      </c>
      <c r="F45" s="1"/>
      <c r="G45" s="1"/>
      <c r="H45" s="28"/>
      <c r="I45" s="1"/>
      <c r="J45" s="216">
        <v>528337.5</v>
      </c>
      <c r="K45" s="216">
        <v>528337.5</v>
      </c>
      <c r="L45" s="216">
        <v>528337.5</v>
      </c>
      <c r="M45" s="1"/>
      <c r="N45" s="1"/>
      <c r="O45" s="1"/>
    </row>
    <row r="46" spans="1:15">
      <c r="A46" s="1"/>
      <c r="B46" s="1"/>
      <c r="C46" s="1" t="s">
        <v>76</v>
      </c>
      <c r="D46" s="29">
        <f t="shared" si="5"/>
        <v>785951.81268749991</v>
      </c>
      <c r="E46" s="4" t="s">
        <v>72</v>
      </c>
      <c r="F46" s="1"/>
      <c r="G46" s="1"/>
      <c r="H46" s="28"/>
      <c r="I46" s="1"/>
      <c r="J46" s="216">
        <v>785951.81268749991</v>
      </c>
      <c r="K46" s="216">
        <v>785951.81268749991</v>
      </c>
      <c r="L46" s="216">
        <v>785951.81268749991</v>
      </c>
      <c r="M46" s="1"/>
      <c r="N46" s="1"/>
      <c r="O46" s="1"/>
    </row>
    <row r="47" spans="1:15">
      <c r="A47" s="1"/>
      <c r="B47" s="1"/>
      <c r="C47" s="1" t="s">
        <v>77</v>
      </c>
      <c r="D47" s="29">
        <f t="shared" si="5"/>
        <v>1043566.1253749998</v>
      </c>
      <c r="E47" s="4" t="s">
        <v>72</v>
      </c>
      <c r="F47" s="1"/>
      <c r="G47" s="1"/>
      <c r="H47" s="28"/>
      <c r="I47" s="1"/>
      <c r="J47" s="216">
        <v>1043566.1253749998</v>
      </c>
      <c r="K47" s="216">
        <v>1043566.1253749998</v>
      </c>
      <c r="L47" s="216">
        <v>1043566.1253749998</v>
      </c>
      <c r="M47" s="1"/>
      <c r="N47" s="1"/>
      <c r="O47" s="1"/>
    </row>
    <row r="48" spans="1:15">
      <c r="A48" s="1"/>
      <c r="B48" s="1"/>
      <c r="C48" s="1" t="s">
        <v>78</v>
      </c>
      <c r="D48" s="29">
        <f t="shared" si="5"/>
        <v>1170486.3298124999</v>
      </c>
      <c r="E48" s="4" t="s">
        <v>72</v>
      </c>
      <c r="F48" s="1"/>
      <c r="G48" s="1"/>
      <c r="H48" s="28"/>
      <c r="I48" s="1"/>
      <c r="J48" s="216">
        <v>1170486.3298124999</v>
      </c>
      <c r="K48" s="216">
        <v>1170486.3298124999</v>
      </c>
      <c r="L48" s="216">
        <v>1170486.3298124999</v>
      </c>
      <c r="M48" s="1"/>
      <c r="N48" s="1"/>
      <c r="O48" s="1"/>
    </row>
    <row r="49" spans="1:15">
      <c r="A49" s="1"/>
      <c r="B49" s="1"/>
      <c r="C49" s="1" t="s">
        <v>79</v>
      </c>
      <c r="D49" s="29">
        <f t="shared" si="5"/>
        <v>1219844.1870937499</v>
      </c>
      <c r="E49" s="4" t="s">
        <v>72</v>
      </c>
      <c r="F49" s="1"/>
      <c r="G49" s="1"/>
      <c r="H49" s="28"/>
      <c r="I49" s="1"/>
      <c r="J49" s="216">
        <v>1219844.1870937499</v>
      </c>
      <c r="K49" s="216">
        <v>1219844.1870937499</v>
      </c>
      <c r="L49" s="216">
        <v>1219844.1870937499</v>
      </c>
      <c r="M49" s="1"/>
      <c r="N49" s="1"/>
      <c r="O49" s="1"/>
    </row>
    <row r="50" spans="1:15">
      <c r="A50" s="1"/>
      <c r="B50" s="1"/>
      <c r="C50" s="1" t="s">
        <v>80</v>
      </c>
      <c r="D50" s="29">
        <f t="shared" si="5"/>
        <v>1269202.0443749998</v>
      </c>
      <c r="E50" s="4" t="s">
        <v>72</v>
      </c>
      <c r="F50" s="1"/>
      <c r="G50" s="1"/>
      <c r="H50" s="28"/>
      <c r="I50" s="1"/>
      <c r="J50" s="216">
        <v>1269202.0443749998</v>
      </c>
      <c r="K50" s="216">
        <v>1269202.0443749998</v>
      </c>
      <c r="L50" s="216">
        <v>1269202.0443749998</v>
      </c>
      <c r="M50" s="1"/>
      <c r="N50" s="1"/>
      <c r="O50" s="1"/>
    </row>
    <row r="51" spans="1:15">
      <c r="A51" s="1"/>
      <c r="B51" s="1"/>
      <c r="C51" s="1"/>
      <c r="D51" s="30"/>
      <c r="E51" s="4"/>
      <c r="F51" s="1"/>
      <c r="G51" s="1"/>
      <c r="H51" s="28"/>
      <c r="I51" s="1"/>
      <c r="J51" s="36"/>
      <c r="K51" s="36"/>
      <c r="L51" s="36"/>
      <c r="M51" s="1"/>
      <c r="N51" s="1"/>
      <c r="O51" s="1"/>
    </row>
    <row r="52" spans="1:15">
      <c r="A52" s="1"/>
      <c r="B52" s="1"/>
      <c r="C52" s="1" t="s">
        <v>81</v>
      </c>
      <c r="D52" s="12">
        <f t="shared" ref="D52" si="6">INDEX(J52:L52,$E$6)</f>
        <v>0.01</v>
      </c>
      <c r="E52" s="4" t="s">
        <v>82</v>
      </c>
      <c r="F52" s="1"/>
      <c r="G52" s="1"/>
      <c r="H52" s="28"/>
      <c r="I52" s="1"/>
      <c r="J52" s="214">
        <v>0.01</v>
      </c>
      <c r="K52" s="214">
        <v>0.01</v>
      </c>
      <c r="L52" s="214">
        <v>0.01</v>
      </c>
      <c r="M52" s="1"/>
      <c r="N52" s="1"/>
      <c r="O52" s="1"/>
    </row>
    <row r="53" spans="1:15">
      <c r="A53" s="1"/>
      <c r="B53" s="1"/>
      <c r="C53" s="1"/>
      <c r="D53" s="30"/>
      <c r="E53" s="4"/>
      <c r="F53" s="1"/>
      <c r="G53" s="1"/>
      <c r="H53" s="28"/>
      <c r="I53" s="1"/>
      <c r="J53" s="36"/>
      <c r="K53" s="36"/>
      <c r="L53" s="36"/>
      <c r="M53" s="1"/>
      <c r="N53" s="1"/>
      <c r="O53" s="1"/>
    </row>
    <row r="54" spans="1:15">
      <c r="A54" s="1"/>
      <c r="B54" s="1"/>
      <c r="C54" s="1" t="s">
        <v>87</v>
      </c>
      <c r="D54" s="29">
        <f t="shared" ref="D54:D55" si="7">INDEX(J54:L54,$E$6)</f>
        <v>95000</v>
      </c>
      <c r="E54" s="4" t="s">
        <v>88</v>
      </c>
      <c r="F54" s="1" t="s">
        <v>137</v>
      </c>
      <c r="G54" s="1"/>
      <c r="H54" s="28"/>
      <c r="I54" s="1"/>
      <c r="J54" s="216">
        <v>95000</v>
      </c>
      <c r="K54" s="216">
        <v>95000</v>
      </c>
      <c r="L54" s="216">
        <v>95000</v>
      </c>
      <c r="M54" s="1"/>
      <c r="N54" s="1"/>
      <c r="O54" s="1"/>
    </row>
    <row r="55" spans="1:15">
      <c r="A55" s="1"/>
      <c r="B55" s="1"/>
      <c r="C55" s="1" t="s">
        <v>89</v>
      </c>
      <c r="D55" s="30">
        <f t="shared" si="7"/>
        <v>0.8</v>
      </c>
      <c r="E55" s="4" t="s">
        <v>18</v>
      </c>
      <c r="F55" s="1" t="s">
        <v>139</v>
      </c>
      <c r="G55" s="31" t="s">
        <v>140</v>
      </c>
      <c r="H55" s="28"/>
      <c r="I55" s="1"/>
      <c r="J55" s="214">
        <v>0.8</v>
      </c>
      <c r="K55" s="214">
        <v>0.8</v>
      </c>
      <c r="L55" s="214">
        <v>0.8</v>
      </c>
      <c r="M55" s="1"/>
      <c r="N55" s="1"/>
      <c r="O55" s="1"/>
    </row>
    <row r="56" spans="1:15">
      <c r="A56" s="1"/>
      <c r="B56" s="1"/>
      <c r="C56" s="1" t="s">
        <v>90</v>
      </c>
      <c r="D56" s="29">
        <f t="shared" ref="D56:D60" si="8">INDEX(J56:L56,$E$6)</f>
        <v>76000</v>
      </c>
      <c r="E56" s="4" t="s">
        <v>88</v>
      </c>
      <c r="F56" s="1" t="s">
        <v>138</v>
      </c>
      <c r="G56" s="1"/>
      <c r="H56" s="28"/>
      <c r="I56" s="1"/>
      <c r="J56" s="216">
        <f>J55*J54</f>
        <v>76000</v>
      </c>
      <c r="K56" s="216">
        <f t="shared" ref="K56:L56" si="9">K55*K54</f>
        <v>76000</v>
      </c>
      <c r="L56" s="216">
        <f t="shared" si="9"/>
        <v>76000</v>
      </c>
      <c r="M56" s="1"/>
      <c r="N56" s="1"/>
      <c r="O56" s="1"/>
    </row>
    <row r="57" spans="1:15">
      <c r="A57" s="1"/>
      <c r="B57" s="1"/>
      <c r="C57" s="1"/>
      <c r="D57" s="29"/>
      <c r="E57" s="4"/>
      <c r="F57" s="1"/>
      <c r="G57" s="1"/>
      <c r="H57" s="28"/>
      <c r="I57" s="1"/>
      <c r="J57" s="29"/>
      <c r="K57" s="29"/>
      <c r="L57" s="29"/>
      <c r="M57" s="1"/>
      <c r="N57" s="1"/>
      <c r="O57" s="1"/>
    </row>
    <row r="58" spans="1:15">
      <c r="A58" s="1"/>
      <c r="B58" s="1"/>
      <c r="C58" s="1" t="s">
        <v>144</v>
      </c>
      <c r="D58" s="29">
        <f t="shared" si="8"/>
        <v>10</v>
      </c>
      <c r="E58" s="4" t="s">
        <v>143</v>
      </c>
      <c r="F58" s="1" t="s">
        <v>145</v>
      </c>
      <c r="G58" s="1"/>
      <c r="H58" s="28"/>
      <c r="I58" s="1"/>
      <c r="J58" s="216">
        <v>10</v>
      </c>
      <c r="K58" s="216">
        <v>10</v>
      </c>
      <c r="L58" s="216">
        <v>10</v>
      </c>
      <c r="M58" s="1"/>
      <c r="N58" s="1"/>
      <c r="O58" s="1"/>
    </row>
    <row r="59" spans="1:15">
      <c r="A59" s="1"/>
      <c r="B59" s="1"/>
      <c r="C59" s="1" t="s">
        <v>146</v>
      </c>
      <c r="D59" s="30">
        <f t="shared" si="8"/>
        <v>0.1</v>
      </c>
      <c r="E59" s="4" t="s">
        <v>136</v>
      </c>
      <c r="F59" s="1" t="s">
        <v>147</v>
      </c>
      <c r="G59" s="1"/>
      <c r="H59" s="28"/>
      <c r="I59" s="1"/>
      <c r="J59" s="218">
        <f>J58/100</f>
        <v>0.1</v>
      </c>
      <c r="K59" s="218">
        <f t="shared" ref="K59:L59" si="10">K58/100</f>
        <v>0.1</v>
      </c>
      <c r="L59" s="218">
        <f t="shared" si="10"/>
        <v>0.1</v>
      </c>
      <c r="M59" s="1"/>
      <c r="N59" s="1"/>
      <c r="O59" s="1"/>
    </row>
    <row r="60" spans="1:15">
      <c r="A60" s="1"/>
      <c r="B60" s="1"/>
      <c r="C60" s="1" t="s">
        <v>572</v>
      </c>
      <c r="D60" s="29">
        <f t="shared" si="8"/>
        <v>20</v>
      </c>
      <c r="E60" s="4" t="s">
        <v>573</v>
      </c>
      <c r="F60" s="1" t="s">
        <v>575</v>
      </c>
      <c r="G60" s="31" t="s">
        <v>574</v>
      </c>
      <c r="H60" s="28"/>
      <c r="I60" s="1"/>
      <c r="J60" s="216">
        <v>20</v>
      </c>
      <c r="K60" s="216">
        <v>20</v>
      </c>
      <c r="L60" s="216">
        <v>20</v>
      </c>
      <c r="M60" s="1"/>
      <c r="N60" s="1"/>
      <c r="O60" s="1"/>
    </row>
    <row r="61" spans="1:15">
      <c r="A61" s="1"/>
      <c r="B61" s="1"/>
      <c r="C61" s="1"/>
      <c r="D61" s="30"/>
      <c r="E61" s="4"/>
      <c r="F61" s="1"/>
      <c r="G61" s="1"/>
      <c r="H61" s="28"/>
      <c r="I61" s="1"/>
      <c r="J61" s="36"/>
      <c r="K61" s="36"/>
      <c r="L61" s="36"/>
      <c r="M61" s="1"/>
      <c r="N61" s="1"/>
      <c r="O61" s="1"/>
    </row>
    <row r="62" spans="1:15" ht="15" thickBot="1">
      <c r="A62" s="8"/>
      <c r="B62" s="8"/>
      <c r="C62" s="9" t="s">
        <v>69</v>
      </c>
      <c r="D62" s="8"/>
      <c r="E62" s="8"/>
      <c r="F62" s="8"/>
      <c r="G62" s="8"/>
      <c r="H62" s="27"/>
      <c r="I62" s="8"/>
      <c r="J62" s="8"/>
      <c r="K62" s="8"/>
      <c r="L62" s="8"/>
      <c r="M62" s="8"/>
      <c r="N62" s="1"/>
      <c r="O62" s="1"/>
    </row>
    <row r="63" spans="1:15">
      <c r="A63" s="1"/>
      <c r="B63" s="1"/>
      <c r="C63" s="1"/>
      <c r="D63" s="30"/>
      <c r="E63" s="4"/>
      <c r="F63" s="1"/>
      <c r="G63" s="1"/>
      <c r="H63" s="28"/>
      <c r="I63" s="1"/>
      <c r="J63" s="36"/>
      <c r="K63" s="36"/>
      <c r="L63" s="36"/>
      <c r="M63" s="1"/>
      <c r="N63" s="1"/>
      <c r="O63" s="1"/>
    </row>
    <row r="64" spans="1:15">
      <c r="A64" s="1"/>
      <c r="B64" s="1"/>
      <c r="C64" s="1" t="s">
        <v>433</v>
      </c>
      <c r="D64" s="18">
        <f>INDEX(J64:L64,$E$6)</f>
        <v>1.96</v>
      </c>
      <c r="E64" s="4" t="s">
        <v>46</v>
      </c>
      <c r="F64" s="1" t="s">
        <v>49</v>
      </c>
      <c r="G64" s="31" t="s">
        <v>51</v>
      </c>
      <c r="H64" s="28"/>
      <c r="I64" s="1"/>
      <c r="J64" s="213">
        <v>1.96</v>
      </c>
      <c r="K64" s="213">
        <v>1.96</v>
      </c>
      <c r="L64" s="213">
        <v>1.96</v>
      </c>
      <c r="M64" s="1"/>
      <c r="N64" s="1"/>
      <c r="O64" s="1"/>
    </row>
    <row r="65" spans="1:15">
      <c r="A65" s="1"/>
      <c r="B65" s="1"/>
      <c r="C65" s="1" t="s">
        <v>62</v>
      </c>
      <c r="D65" s="18">
        <f>INDEX(J65:L65,$E$6)</f>
        <v>0.09</v>
      </c>
      <c r="E65" s="4" t="s">
        <v>61</v>
      </c>
      <c r="F65" s="1" t="s">
        <v>570</v>
      </c>
      <c r="G65" s="31"/>
      <c r="H65" s="28"/>
      <c r="I65" s="1"/>
      <c r="J65" s="213">
        <v>0.05</v>
      </c>
      <c r="K65" s="213">
        <f>AVERAGE(J65,L65)</f>
        <v>0.09</v>
      </c>
      <c r="L65" s="213">
        <v>0.13</v>
      </c>
      <c r="M65" s="1"/>
      <c r="N65" s="1"/>
      <c r="O65" s="1"/>
    </row>
    <row r="66" spans="1:15">
      <c r="A66" s="1"/>
      <c r="B66" s="1"/>
      <c r="C66" s="1" t="s">
        <v>444</v>
      </c>
      <c r="D66" s="18">
        <f>INDEX(J66:L66,$E$6)</f>
        <v>11.5</v>
      </c>
      <c r="E66" s="4" t="s">
        <v>70</v>
      </c>
      <c r="F66" s="1" t="s">
        <v>435</v>
      </c>
      <c r="G66" s="31" t="s">
        <v>434</v>
      </c>
      <c r="H66" s="28"/>
      <c r="I66" s="1"/>
      <c r="J66" s="219">
        <v>9.5</v>
      </c>
      <c r="K66" s="219">
        <f>AVERAGE(J66,L66)</f>
        <v>11.5</v>
      </c>
      <c r="L66" s="219">
        <v>13.5</v>
      </c>
      <c r="M66" s="1"/>
      <c r="N66" s="1"/>
      <c r="O66" s="1"/>
    </row>
    <row r="67" spans="1:15">
      <c r="A67" s="1"/>
      <c r="B67" s="1"/>
      <c r="C67" s="1"/>
      <c r="D67" s="18"/>
      <c r="E67" s="4"/>
      <c r="F67" s="1"/>
      <c r="G67" s="31"/>
      <c r="H67" s="28"/>
      <c r="I67" s="1"/>
      <c r="J67" s="18"/>
      <c r="K67" s="18"/>
      <c r="L67" s="18"/>
      <c r="M67" s="1"/>
      <c r="N67" s="1"/>
      <c r="O67" s="1"/>
    </row>
    <row r="68" spans="1:15">
      <c r="A68" s="1"/>
      <c r="B68" s="1"/>
      <c r="C68" s="1" t="s">
        <v>445</v>
      </c>
      <c r="D68" s="18">
        <f>INDEX(J68:L68,$E$6)</f>
        <v>15</v>
      </c>
      <c r="E68" s="4" t="s">
        <v>119</v>
      </c>
      <c r="F68" s="39" t="s">
        <v>440</v>
      </c>
      <c r="G68" s="31"/>
      <c r="H68" s="28"/>
      <c r="I68" s="1"/>
      <c r="J68" s="219">
        <v>15</v>
      </c>
      <c r="K68" s="219">
        <v>15</v>
      </c>
      <c r="L68" s="219">
        <v>15</v>
      </c>
      <c r="M68" s="1"/>
      <c r="N68" s="1"/>
      <c r="O68" s="1"/>
    </row>
    <row r="69" spans="1:15">
      <c r="A69" s="1"/>
      <c r="B69" s="1"/>
      <c r="C69" s="1" t="s">
        <v>446</v>
      </c>
      <c r="D69" s="18">
        <f>INDEX(J69:L69,$E$6)</f>
        <v>1.0723860589812333</v>
      </c>
      <c r="E69" s="4" t="s">
        <v>447</v>
      </c>
      <c r="F69" s="39" t="s">
        <v>448</v>
      </c>
      <c r="G69" s="31"/>
      <c r="H69" s="28"/>
      <c r="I69" s="1"/>
      <c r="J69" s="220">
        <f>0.03/0.0373</f>
        <v>0.80428954423592491</v>
      </c>
      <c r="K69" s="219">
        <f>AVERAGE(J69,L69)</f>
        <v>1.0723860589812333</v>
      </c>
      <c r="L69" s="220">
        <f>0.05/0.0373</f>
        <v>1.3404825737265416</v>
      </c>
      <c r="M69" s="1"/>
      <c r="N69" s="1"/>
      <c r="O69" s="1"/>
    </row>
    <row r="70" spans="1:15">
      <c r="A70" s="1"/>
      <c r="B70" s="1"/>
      <c r="C70" s="1"/>
      <c r="D70" s="18"/>
      <c r="E70" s="4"/>
      <c r="F70" s="39"/>
      <c r="G70" s="31"/>
      <c r="H70" s="28"/>
      <c r="I70" s="1"/>
      <c r="J70" s="18"/>
      <c r="K70" s="18"/>
      <c r="L70" s="18"/>
      <c r="M70" s="1"/>
      <c r="N70" s="1"/>
      <c r="O70" s="1"/>
    </row>
    <row r="71" spans="1:15">
      <c r="A71" s="1"/>
      <c r="B71" s="1"/>
      <c r="C71" s="1" t="s">
        <v>118</v>
      </c>
      <c r="D71" s="18">
        <f>INDEX(J71:L71,$E$6)</f>
        <v>16.072386058981234</v>
      </c>
      <c r="E71" s="4" t="s">
        <v>119</v>
      </c>
      <c r="F71" s="39" t="s">
        <v>440</v>
      </c>
      <c r="G71" s="31"/>
      <c r="H71" s="28"/>
      <c r="I71" s="1"/>
      <c r="J71" s="219">
        <f>J68+J69</f>
        <v>15.804289544235925</v>
      </c>
      <c r="K71" s="219">
        <f t="shared" ref="K71:L71" si="11">K68+K69</f>
        <v>16.072386058981234</v>
      </c>
      <c r="L71" s="219">
        <f t="shared" si="11"/>
        <v>16.34048257372654</v>
      </c>
      <c r="M71" s="1"/>
      <c r="N71" s="1"/>
      <c r="O71" s="1"/>
    </row>
    <row r="72" spans="1:15">
      <c r="A72" s="1"/>
      <c r="B72" s="1"/>
      <c r="C72" s="1"/>
      <c r="D72" s="30"/>
      <c r="E72" s="4"/>
      <c r="F72" s="1"/>
      <c r="G72" s="31"/>
      <c r="H72" s="28"/>
      <c r="I72" s="1"/>
      <c r="J72" s="36"/>
      <c r="K72" s="36"/>
      <c r="L72" s="36"/>
      <c r="M72" s="1"/>
      <c r="N72" s="1"/>
      <c r="O72" s="1"/>
    </row>
    <row r="73" spans="1:15" ht="15" thickBot="1">
      <c r="A73" s="8"/>
      <c r="B73" s="8"/>
      <c r="C73" s="9" t="s">
        <v>43</v>
      </c>
      <c r="D73" s="8"/>
      <c r="E73" s="8"/>
      <c r="F73" s="8"/>
      <c r="G73" s="8"/>
      <c r="H73" s="27"/>
      <c r="I73" s="8"/>
      <c r="J73" s="8"/>
      <c r="K73" s="8"/>
      <c r="L73" s="8"/>
      <c r="M73" s="8"/>
      <c r="N73" s="1"/>
      <c r="O73" s="1"/>
    </row>
    <row r="74" spans="1:15">
      <c r="A74" s="1"/>
      <c r="B74" s="1"/>
      <c r="C74" s="1"/>
      <c r="D74" s="1"/>
      <c r="E74" s="1"/>
      <c r="F74" s="1"/>
      <c r="G74" s="1"/>
      <c r="H74" s="26"/>
      <c r="I74" s="1"/>
      <c r="J74" s="1"/>
      <c r="K74" s="1"/>
      <c r="L74" s="1"/>
      <c r="M74" s="1"/>
      <c r="N74" s="1"/>
      <c r="O74" s="1"/>
    </row>
    <row r="75" spans="1:15">
      <c r="A75" s="1"/>
      <c r="C75" s="1" t="s">
        <v>44</v>
      </c>
      <c r="D75" s="176">
        <f>INDEX(J75:L75,$E$6)</f>
        <v>0.375</v>
      </c>
      <c r="E75" s="4" t="s">
        <v>45</v>
      </c>
      <c r="F75" s="1" t="s">
        <v>92</v>
      </c>
      <c r="G75" s="31" t="s">
        <v>93</v>
      </c>
      <c r="H75" s="28"/>
      <c r="I75" s="1"/>
      <c r="J75" s="213">
        <v>0.35</v>
      </c>
      <c r="K75" s="213">
        <f>AVERAGE(J75,L75)</f>
        <v>0.375</v>
      </c>
      <c r="L75" s="213">
        <v>0.4</v>
      </c>
      <c r="M75" s="1"/>
      <c r="N75" s="1"/>
      <c r="O75" s="1"/>
    </row>
    <row r="76" spans="1:15">
      <c r="A76" s="1"/>
      <c r="C76" s="1" t="s">
        <v>316</v>
      </c>
      <c r="D76" s="29">
        <f t="shared" ref="D76" si="12">INDEX(J76:L76,$E$6)</f>
        <v>165000</v>
      </c>
      <c r="E76" s="4" t="s">
        <v>40</v>
      </c>
      <c r="F76" s="1" t="s">
        <v>50</v>
      </c>
      <c r="G76" s="31" t="s">
        <v>63</v>
      </c>
      <c r="H76" s="28"/>
      <c r="I76" s="1"/>
      <c r="J76" s="216">
        <v>125000</v>
      </c>
      <c r="K76" s="216">
        <f>AVERAGE(J76,L76)</f>
        <v>165000</v>
      </c>
      <c r="L76" s="216">
        <v>205000</v>
      </c>
      <c r="M76" s="1"/>
      <c r="N76" s="1"/>
      <c r="O76" s="1"/>
    </row>
    <row r="77" spans="1:15">
      <c r="C77" s="1" t="s">
        <v>443</v>
      </c>
      <c r="D77" s="18">
        <f>INDEX(J77:L77,$E$6)</f>
        <v>0.22</v>
      </c>
      <c r="E77" s="4" t="s">
        <v>53</v>
      </c>
      <c r="F77" s="1" t="s">
        <v>55</v>
      </c>
      <c r="G77" s="31" t="s">
        <v>54</v>
      </c>
      <c r="H77" s="28"/>
      <c r="I77" s="1"/>
      <c r="J77" s="213">
        <v>0.22</v>
      </c>
      <c r="K77" s="213">
        <v>0.22</v>
      </c>
      <c r="L77" s="213">
        <v>0.22</v>
      </c>
    </row>
    <row r="78" spans="1:15">
      <c r="C78" s="1"/>
      <c r="D78" s="1"/>
      <c r="E78" s="1"/>
      <c r="F78" s="1"/>
      <c r="G78" s="1"/>
      <c r="H78" s="28"/>
      <c r="I78" s="1"/>
      <c r="J78" s="1"/>
      <c r="K78" s="1"/>
      <c r="L78" s="1"/>
    </row>
    <row r="79" spans="1:15" ht="15" thickBot="1">
      <c r="A79" s="8"/>
      <c r="B79" s="8"/>
      <c r="C79" s="9" t="s">
        <v>64</v>
      </c>
      <c r="D79" s="8"/>
      <c r="E79" s="8"/>
      <c r="F79" s="8"/>
      <c r="G79" s="8"/>
      <c r="H79" s="27"/>
      <c r="I79" s="8"/>
      <c r="J79" s="8"/>
      <c r="K79" s="8"/>
      <c r="L79" s="8"/>
    </row>
    <row r="80" spans="1:15">
      <c r="C80" s="1"/>
      <c r="D80" s="1"/>
      <c r="E80" s="1"/>
      <c r="F80" s="1"/>
      <c r="G80" s="1"/>
      <c r="H80" s="28"/>
      <c r="I80" s="1"/>
      <c r="J80" s="1"/>
      <c r="K80" s="1"/>
      <c r="L80" s="1"/>
    </row>
    <row r="81" spans="1:14" ht="27.6">
      <c r="C81" s="40" t="s">
        <v>58</v>
      </c>
      <c r="D81" s="41">
        <f t="shared" ref="D81" si="13">INDEX(J81:L81,$E$6)</f>
        <v>1.335</v>
      </c>
      <c r="E81" s="42" t="s">
        <v>59</v>
      </c>
      <c r="F81" s="44" t="s">
        <v>60</v>
      </c>
      <c r="G81" s="1"/>
      <c r="H81" s="28"/>
      <c r="I81" s="1"/>
      <c r="J81" s="215">
        <v>1.1499999999999999</v>
      </c>
      <c r="K81" s="221">
        <f>AVERAGE(J81,L81)</f>
        <v>1.335</v>
      </c>
      <c r="L81" s="215">
        <v>1.52</v>
      </c>
    </row>
    <row r="82" spans="1:14">
      <c r="C82" s="1" t="s">
        <v>317</v>
      </c>
      <c r="D82" s="29">
        <f>INDEX(J82:L82,$E$6)</f>
        <v>486000</v>
      </c>
      <c r="E82" s="4" t="s">
        <v>40</v>
      </c>
      <c r="F82" s="1" t="s">
        <v>436</v>
      </c>
      <c r="G82" s="31" t="s">
        <v>63</v>
      </c>
      <c r="H82" s="28"/>
      <c r="I82" s="1"/>
      <c r="J82" s="222">
        <v>350000</v>
      </c>
      <c r="K82" s="222">
        <f>AVERAGE(J82,L82)</f>
        <v>486000</v>
      </c>
      <c r="L82" s="222">
        <v>622000</v>
      </c>
    </row>
    <row r="83" spans="1:14" ht="69.599999999999994">
      <c r="C83" s="40" t="s">
        <v>318</v>
      </c>
      <c r="D83" s="41">
        <f t="shared" ref="D83:D89" si="14">INDEX(J83:L83,$E$6)</f>
        <v>0.11349999999999999</v>
      </c>
      <c r="E83" s="42" t="s">
        <v>53</v>
      </c>
      <c r="F83" s="39" t="s">
        <v>57</v>
      </c>
      <c r="G83" s="1"/>
      <c r="H83" s="21"/>
      <c r="J83" s="221">
        <v>0.08</v>
      </c>
      <c r="K83" s="221">
        <f>AVERAGE(J83,L83)</f>
        <v>0.11349999999999999</v>
      </c>
      <c r="L83" s="221">
        <v>0.14699999999999999</v>
      </c>
    </row>
    <row r="84" spans="1:14">
      <c r="C84" s="40" t="s">
        <v>121</v>
      </c>
      <c r="D84" s="29">
        <f>INDEX(J84:L84,$E$6)</f>
        <v>239500</v>
      </c>
      <c r="E84" s="42" t="s">
        <v>106</v>
      </c>
      <c r="F84" s="39" t="s">
        <v>107</v>
      </c>
      <c r="G84" s="247" t="s">
        <v>110</v>
      </c>
      <c r="H84" s="21"/>
      <c r="J84" s="222">
        <v>181000</v>
      </c>
      <c r="K84" s="222">
        <f>AVERAGE(J84,L84)</f>
        <v>239500</v>
      </c>
      <c r="L84" s="222">
        <v>298000</v>
      </c>
    </row>
    <row r="85" spans="1:14">
      <c r="C85" s="40" t="s">
        <v>413</v>
      </c>
      <c r="D85" s="48">
        <f t="shared" si="14"/>
        <v>10</v>
      </c>
      <c r="E85" s="42" t="s">
        <v>143</v>
      </c>
      <c r="F85" s="39" t="s">
        <v>465</v>
      </c>
      <c r="G85" s="31" t="s">
        <v>459</v>
      </c>
      <c r="H85" s="21"/>
      <c r="J85" s="222">
        <v>10</v>
      </c>
      <c r="K85" s="222">
        <v>10</v>
      </c>
      <c r="L85" s="222">
        <v>10</v>
      </c>
    </row>
    <row r="86" spans="1:14">
      <c r="C86" s="40" t="s">
        <v>464</v>
      </c>
      <c r="D86" s="48">
        <f t="shared" si="14"/>
        <v>2</v>
      </c>
      <c r="E86" s="42" t="s">
        <v>143</v>
      </c>
      <c r="F86" s="39" t="s">
        <v>128</v>
      </c>
      <c r="G86" s="31"/>
      <c r="H86" s="21"/>
      <c r="J86" s="222">
        <v>2</v>
      </c>
      <c r="K86" s="222">
        <v>2</v>
      </c>
      <c r="L86" s="222">
        <v>2</v>
      </c>
    </row>
    <row r="87" spans="1:14">
      <c r="C87" s="40" t="s">
        <v>122</v>
      </c>
      <c r="D87" s="48">
        <f t="shared" si="14"/>
        <v>545</v>
      </c>
      <c r="E87" s="42" t="s">
        <v>105</v>
      </c>
      <c r="F87" s="39" t="s">
        <v>108</v>
      </c>
      <c r="G87" s="31" t="s">
        <v>109</v>
      </c>
      <c r="H87" s="21"/>
      <c r="J87" s="223">
        <v>545</v>
      </c>
      <c r="K87" s="223">
        <v>545</v>
      </c>
      <c r="L87" s="223">
        <v>545</v>
      </c>
    </row>
    <row r="88" spans="1:14">
      <c r="C88" s="40" t="s">
        <v>360</v>
      </c>
      <c r="D88" s="30">
        <f t="shared" si="14"/>
        <v>0.3</v>
      </c>
      <c r="E88" s="42" t="s">
        <v>361</v>
      </c>
      <c r="F88" s="39" t="s">
        <v>128</v>
      </c>
      <c r="G88" s="1"/>
      <c r="H88" s="21"/>
      <c r="J88" s="224">
        <v>0.3</v>
      </c>
      <c r="K88" s="224">
        <v>0.3</v>
      </c>
      <c r="L88" s="224">
        <v>0.3</v>
      </c>
    </row>
    <row r="89" spans="1:14">
      <c r="C89" s="40" t="s">
        <v>362</v>
      </c>
      <c r="D89" s="48">
        <f t="shared" si="14"/>
        <v>350</v>
      </c>
      <c r="E89" s="42" t="s">
        <v>363</v>
      </c>
      <c r="F89" s="39" t="s">
        <v>571</v>
      </c>
      <c r="G89" s="1"/>
      <c r="H89" s="21"/>
      <c r="J89" s="223">
        <v>350</v>
      </c>
      <c r="K89" s="223">
        <v>350</v>
      </c>
      <c r="L89" s="223">
        <v>350</v>
      </c>
    </row>
    <row r="90" spans="1:14">
      <c r="G90" s="1"/>
      <c r="H90" s="21"/>
    </row>
    <row r="91" spans="1:14" ht="15" thickBot="1">
      <c r="A91" s="8"/>
      <c r="B91" s="8"/>
      <c r="C91" s="9" t="s">
        <v>65</v>
      </c>
      <c r="D91" s="8"/>
      <c r="E91" s="8"/>
      <c r="F91" s="8"/>
      <c r="G91" s="8"/>
      <c r="H91" s="27"/>
      <c r="I91" s="8"/>
      <c r="J91" s="8"/>
      <c r="K91" s="8"/>
      <c r="L91" s="8"/>
    </row>
    <row r="92" spans="1:14">
      <c r="G92" s="1"/>
      <c r="H92" s="21"/>
    </row>
    <row r="93" spans="1:14" ht="41.4">
      <c r="C93" s="40" t="s">
        <v>66</v>
      </c>
      <c r="D93" s="41">
        <f t="shared" ref="D93:D99" si="15">INDEX(J93:L93,$E$6)</f>
        <v>0.09</v>
      </c>
      <c r="E93" s="42" t="s">
        <v>67</v>
      </c>
      <c r="F93" s="44" t="s">
        <v>68</v>
      </c>
      <c r="G93" s="45" t="s">
        <v>71</v>
      </c>
      <c r="H93" s="21"/>
      <c r="J93" s="221">
        <v>7.0000000000000007E-2</v>
      </c>
      <c r="K93" s="221">
        <f>AVERAGE(J93,L93)</f>
        <v>0.09</v>
      </c>
      <c r="L93" s="221">
        <v>0.11</v>
      </c>
    </row>
    <row r="94" spans="1:14">
      <c r="C94" s="1" t="s">
        <v>437</v>
      </c>
      <c r="D94" s="29">
        <f>INDEX(J94:L94,$E$6)</f>
        <v>339500</v>
      </c>
      <c r="E94" s="4" t="s">
        <v>40</v>
      </c>
      <c r="F94" s="1" t="s">
        <v>436</v>
      </c>
      <c r="G94" s="31" t="s">
        <v>63</v>
      </c>
      <c r="H94" s="21"/>
      <c r="J94" s="222">
        <v>328000</v>
      </c>
      <c r="K94" s="222">
        <f>AVERAGE(J94,L94)</f>
        <v>339500</v>
      </c>
      <c r="L94" s="222">
        <v>351000</v>
      </c>
      <c r="N94" s="177"/>
    </row>
    <row r="95" spans="1:14">
      <c r="C95" s="40" t="s">
        <v>52</v>
      </c>
      <c r="D95" s="41">
        <f t="shared" si="15"/>
        <v>0.13200000000000001</v>
      </c>
      <c r="E95" s="4" t="s">
        <v>53</v>
      </c>
      <c r="F95" s="40" t="s">
        <v>95</v>
      </c>
      <c r="G95" s="31" t="s">
        <v>96</v>
      </c>
      <c r="H95" s="21"/>
      <c r="J95" s="221">
        <v>0.11700000000000001</v>
      </c>
      <c r="K95" s="221">
        <f>AVERAGE(J95,L95)</f>
        <v>0.13200000000000001</v>
      </c>
      <c r="L95" s="221">
        <v>0.14699999999999999</v>
      </c>
    </row>
    <row r="96" spans="1:14" ht="55.2">
      <c r="C96" s="40" t="s">
        <v>124</v>
      </c>
      <c r="D96" s="43">
        <f>INDEX(J96:L96,$E$6)</f>
        <v>3500</v>
      </c>
      <c r="E96" s="42" t="s">
        <v>111</v>
      </c>
      <c r="F96" s="44" t="s">
        <v>112</v>
      </c>
      <c r="G96" s="45" t="s">
        <v>113</v>
      </c>
      <c r="H96" s="21"/>
      <c r="J96" s="222">
        <v>2000</v>
      </c>
      <c r="K96" s="222">
        <f>AVERAGE(J96,L96)</f>
        <v>3500</v>
      </c>
      <c r="L96" s="222">
        <v>5000</v>
      </c>
    </row>
    <row r="97" spans="1:12">
      <c r="C97" s="40" t="s">
        <v>418</v>
      </c>
      <c r="D97" s="48">
        <f t="shared" si="15"/>
        <v>20</v>
      </c>
      <c r="E97" s="42" t="s">
        <v>143</v>
      </c>
      <c r="F97" s="44" t="s">
        <v>460</v>
      </c>
      <c r="G97" s="45"/>
      <c r="H97" s="21"/>
      <c r="J97" s="222">
        <v>20</v>
      </c>
      <c r="K97" s="222">
        <v>20</v>
      </c>
      <c r="L97" s="222">
        <v>20</v>
      </c>
    </row>
    <row r="98" spans="1:12">
      <c r="C98" s="40" t="s">
        <v>466</v>
      </c>
      <c r="D98" s="48">
        <f t="shared" si="15"/>
        <v>2</v>
      </c>
      <c r="E98" s="42" t="s">
        <v>143</v>
      </c>
      <c r="F98" s="39" t="s">
        <v>128</v>
      </c>
      <c r="G98" s="45"/>
      <c r="H98" s="21"/>
      <c r="J98" s="222">
        <v>2</v>
      </c>
      <c r="K98" s="222">
        <v>2</v>
      </c>
      <c r="L98" s="222">
        <v>2</v>
      </c>
    </row>
    <row r="99" spans="1:12">
      <c r="C99" s="40" t="s">
        <v>123</v>
      </c>
      <c r="D99" s="41">
        <f t="shared" si="15"/>
        <v>0.5</v>
      </c>
      <c r="E99" s="42" t="s">
        <v>382</v>
      </c>
      <c r="F99" s="44" t="s">
        <v>128</v>
      </c>
      <c r="G99" s="45"/>
      <c r="H99" s="21"/>
      <c r="J99" s="225">
        <v>0.5</v>
      </c>
      <c r="K99" s="225">
        <v>0.5</v>
      </c>
      <c r="L99" s="225">
        <v>0.5</v>
      </c>
    </row>
    <row r="100" spans="1:12">
      <c r="C100" s="1"/>
      <c r="D100" s="1"/>
      <c r="E100" s="1"/>
      <c r="F100" s="1"/>
      <c r="G100" s="1"/>
      <c r="H100" s="21"/>
    </row>
    <row r="101" spans="1:12" ht="15" thickBot="1">
      <c r="A101" s="8"/>
      <c r="B101" s="8"/>
      <c r="C101" s="9" t="s">
        <v>97</v>
      </c>
      <c r="D101" s="8"/>
      <c r="E101" s="8"/>
      <c r="F101" s="8"/>
      <c r="G101" s="8"/>
      <c r="H101" s="27"/>
      <c r="I101" s="8"/>
      <c r="J101" s="8"/>
      <c r="K101" s="8"/>
      <c r="L101" s="8"/>
    </row>
    <row r="102" spans="1:12">
      <c r="C102" s="1"/>
      <c r="D102" s="1"/>
      <c r="E102" s="1"/>
      <c r="F102" s="1"/>
      <c r="G102" s="1"/>
      <c r="H102" s="21"/>
    </row>
    <row r="103" spans="1:12">
      <c r="C103" s="40" t="s">
        <v>58</v>
      </c>
      <c r="D103" s="41">
        <f t="shared" ref="D103:D105" si="16">INDEX(J103:L103,$E$6)</f>
        <v>1.1000000000000001</v>
      </c>
      <c r="E103" s="42" t="s">
        <v>59</v>
      </c>
      <c r="F103" s="46" t="s">
        <v>438</v>
      </c>
      <c r="G103" s="31"/>
      <c r="H103" s="28"/>
      <c r="I103" s="1"/>
      <c r="J103" s="226">
        <v>1.1000000000000001</v>
      </c>
      <c r="K103" s="226">
        <v>1.1000000000000001</v>
      </c>
      <c r="L103" s="226">
        <v>1.1000000000000001</v>
      </c>
    </row>
    <row r="104" spans="1:12" ht="28.2">
      <c r="C104" s="40" t="s">
        <v>100</v>
      </c>
      <c r="D104" s="43">
        <f>INDEX(J104:L104,$E$6)</f>
        <v>220000</v>
      </c>
      <c r="E104" s="42" t="s">
        <v>40</v>
      </c>
      <c r="F104" s="39" t="s">
        <v>102</v>
      </c>
      <c r="G104" s="39" t="s">
        <v>104</v>
      </c>
      <c r="H104" s="21"/>
      <c r="J104" s="222">
        <v>190000</v>
      </c>
      <c r="K104" s="222">
        <f>AVERAGE(J104,L104)</f>
        <v>220000</v>
      </c>
      <c r="L104" s="222">
        <v>250000</v>
      </c>
    </row>
    <row r="105" spans="1:12">
      <c r="C105" s="40" t="s">
        <v>52</v>
      </c>
      <c r="D105" s="41">
        <f t="shared" si="16"/>
        <v>0.11349999999999999</v>
      </c>
      <c r="E105" s="4" t="s">
        <v>53</v>
      </c>
      <c r="F105" s="39" t="s">
        <v>101</v>
      </c>
      <c r="G105" s="47" t="s">
        <v>103</v>
      </c>
      <c r="H105" s="21"/>
      <c r="J105" s="221">
        <v>0.08</v>
      </c>
      <c r="K105" s="227">
        <f>AVERAGE(J105,L105)</f>
        <v>0.11349999999999999</v>
      </c>
      <c r="L105" s="221">
        <v>0.14699999999999999</v>
      </c>
    </row>
    <row r="106" spans="1:12">
      <c r="C106" s="40" t="s">
        <v>114</v>
      </c>
      <c r="D106" s="43">
        <f>INDEX(J106:L106,$E$6)</f>
        <v>3600000</v>
      </c>
      <c r="E106" s="42" t="s">
        <v>53</v>
      </c>
      <c r="F106" s="39" t="s">
        <v>98</v>
      </c>
      <c r="G106" s="31" t="s">
        <v>99</v>
      </c>
      <c r="H106" s="21"/>
      <c r="J106" s="222">
        <v>2400000</v>
      </c>
      <c r="K106" s="222">
        <f>AVERAGE(J106,L106)</f>
        <v>3600000</v>
      </c>
      <c r="L106" s="222">
        <v>4800000</v>
      </c>
    </row>
    <row r="107" spans="1:12">
      <c r="C107" s="40" t="s">
        <v>431</v>
      </c>
      <c r="D107" s="48">
        <f>INDEX(J107:L107,$E$6)</f>
        <v>50</v>
      </c>
      <c r="E107" s="42" t="s">
        <v>143</v>
      </c>
      <c r="F107" s="39" t="s">
        <v>461</v>
      </c>
      <c r="G107" s="31"/>
      <c r="H107" s="21"/>
      <c r="J107" s="222">
        <v>50</v>
      </c>
      <c r="K107" s="222">
        <v>50</v>
      </c>
      <c r="L107" s="222">
        <v>50</v>
      </c>
    </row>
    <row r="108" spans="1:12">
      <c r="C108" s="40" t="s">
        <v>115</v>
      </c>
      <c r="D108" s="30">
        <f t="shared" ref="D108" si="17">INDEX(J108:L108,$E$6)</f>
        <v>0.02</v>
      </c>
      <c r="E108" s="4" t="s">
        <v>127</v>
      </c>
      <c r="F108" s="39" t="s">
        <v>117</v>
      </c>
      <c r="G108" s="31" t="s">
        <v>99</v>
      </c>
      <c r="H108" s="21"/>
      <c r="J108" s="228">
        <v>0.02</v>
      </c>
      <c r="K108" s="228">
        <v>0.02</v>
      </c>
      <c r="L108" s="228">
        <v>0.02</v>
      </c>
    </row>
    <row r="109" spans="1:12">
      <c r="G109" s="1"/>
      <c r="H109" s="21"/>
    </row>
    <row r="110" spans="1:12" ht="15" thickBot="1">
      <c r="A110" s="8"/>
      <c r="B110" s="9"/>
      <c r="C110" s="9" t="s">
        <v>116</v>
      </c>
      <c r="D110" s="8"/>
      <c r="E110" s="8"/>
      <c r="F110" s="8"/>
      <c r="G110" s="8"/>
      <c r="H110" s="27"/>
      <c r="I110" s="8"/>
      <c r="J110" s="8"/>
      <c r="K110" s="8"/>
      <c r="L110" s="8"/>
    </row>
    <row r="111" spans="1:12">
      <c r="G111" s="1"/>
      <c r="H111" s="21"/>
    </row>
    <row r="112" spans="1:12">
      <c r="C112" s="1" t="s">
        <v>58</v>
      </c>
      <c r="D112" s="49">
        <f t="shared" ref="D112:D114" si="18">INDEX(J112:L112,$E$6)</f>
        <v>1.451E-2</v>
      </c>
      <c r="E112" s="4" t="s">
        <v>126</v>
      </c>
      <c r="F112" s="39" t="s">
        <v>439</v>
      </c>
      <c r="G112" s="47" t="s">
        <v>103</v>
      </c>
      <c r="H112" s="28"/>
      <c r="I112" s="1"/>
      <c r="J112" s="229">
        <f>1.451/100</f>
        <v>1.451E-2</v>
      </c>
      <c r="K112" s="229">
        <f t="shared" ref="K112:L112" si="19">1.451/100</f>
        <v>1.451E-2</v>
      </c>
      <c r="L112" s="229">
        <f t="shared" si="19"/>
        <v>1.451E-2</v>
      </c>
    </row>
    <row r="113" spans="3:12">
      <c r="C113" s="1" t="s">
        <v>94</v>
      </c>
      <c r="D113" s="43">
        <f>INDEX(J113:L113,$E$6)</f>
        <v>255000</v>
      </c>
      <c r="E113" s="42" t="s">
        <v>40</v>
      </c>
      <c r="F113" s="39" t="s">
        <v>440</v>
      </c>
      <c r="G113" s="31"/>
      <c r="H113" s="28"/>
      <c r="I113" s="1"/>
      <c r="J113" s="216">
        <f>J76+90000</f>
        <v>215000</v>
      </c>
      <c r="K113" s="216">
        <f>(K76+90000)</f>
        <v>255000</v>
      </c>
      <c r="L113" s="216">
        <f>L76+90000</f>
        <v>295000</v>
      </c>
    </row>
    <row r="114" spans="3:12">
      <c r="C114" s="1" t="s">
        <v>52</v>
      </c>
      <c r="D114" s="41">
        <f t="shared" si="18"/>
        <v>0.23</v>
      </c>
      <c r="E114" s="42" t="s">
        <v>53</v>
      </c>
      <c r="F114" s="39" t="s">
        <v>442</v>
      </c>
      <c r="G114" s="47" t="s">
        <v>103</v>
      </c>
      <c r="H114" s="28"/>
      <c r="I114" s="1"/>
      <c r="J114" s="215">
        <v>0.23</v>
      </c>
      <c r="K114" s="215">
        <v>0.23</v>
      </c>
      <c r="L114" s="215">
        <v>0.23</v>
      </c>
    </row>
    <row r="115" spans="3:12">
      <c r="C115" s="40" t="s">
        <v>120</v>
      </c>
      <c r="D115" s="162">
        <f>INDEX(J115:L115,$E$6)</f>
        <v>11.35</v>
      </c>
      <c r="E115" s="42" t="s">
        <v>391</v>
      </c>
      <c r="F115" s="44" t="s">
        <v>392</v>
      </c>
      <c r="G115" s="45" t="s">
        <v>441</v>
      </c>
      <c r="H115" s="28"/>
      <c r="I115" s="1"/>
      <c r="J115" s="230">
        <v>10.7</v>
      </c>
      <c r="K115" s="230">
        <f>AVERAGE(J115,L115)</f>
        <v>11.35</v>
      </c>
      <c r="L115" s="230">
        <v>12</v>
      </c>
    </row>
    <row r="116" spans="3:12">
      <c r="C116" s="40" t="s">
        <v>430</v>
      </c>
      <c r="D116" s="48">
        <f t="shared" ref="D116:D117" si="20">INDEX(J116:L116,$E$6)</f>
        <v>20</v>
      </c>
      <c r="E116" s="42" t="s">
        <v>143</v>
      </c>
      <c r="F116" s="44" t="s">
        <v>460</v>
      </c>
      <c r="G116" s="45"/>
      <c r="H116" s="21"/>
      <c r="J116" s="222">
        <v>20</v>
      </c>
      <c r="K116" s="222">
        <v>20</v>
      </c>
      <c r="L116" s="222">
        <v>20</v>
      </c>
    </row>
    <row r="117" spans="3:12">
      <c r="C117" s="40" t="s">
        <v>475</v>
      </c>
      <c r="D117" s="48">
        <f t="shared" si="20"/>
        <v>2</v>
      </c>
      <c r="E117" s="42" t="s">
        <v>143</v>
      </c>
      <c r="F117" s="39" t="s">
        <v>128</v>
      </c>
      <c r="G117" s="45"/>
      <c r="H117" s="21"/>
      <c r="J117" s="222">
        <v>2</v>
      </c>
      <c r="K117" s="222">
        <v>2</v>
      </c>
      <c r="L117" s="222">
        <v>2</v>
      </c>
    </row>
    <row r="118" spans="3:12">
      <c r="C118" s="1" t="s">
        <v>125</v>
      </c>
      <c r="D118" s="41">
        <f t="shared" ref="D118" si="21">INDEX(J118:L118,$E$6)</f>
        <v>0.80428954423592491</v>
      </c>
      <c r="E118" s="4" t="s">
        <v>394</v>
      </c>
      <c r="F118" s="44" t="s">
        <v>393</v>
      </c>
      <c r="G118" s="1"/>
      <c r="H118" s="28"/>
      <c r="I118" s="1"/>
      <c r="J118" s="220">
        <f>0.03/0.0373</f>
        <v>0.80428954423592491</v>
      </c>
      <c r="K118" s="220">
        <f t="shared" ref="K118:L118" si="22">0.03/0.0373</f>
        <v>0.80428954423592491</v>
      </c>
      <c r="L118" s="220">
        <f t="shared" si="22"/>
        <v>0.80428954423592491</v>
      </c>
    </row>
    <row r="119" spans="3:12">
      <c r="G119" s="1"/>
      <c r="H119" s="21"/>
    </row>
    <row r="120" spans="3:12">
      <c r="G120" s="1"/>
      <c r="H120" s="21"/>
    </row>
    <row r="121" spans="3:12">
      <c r="G121" s="1"/>
      <c r="H121" s="21"/>
    </row>
    <row r="122" spans="3:12">
      <c r="G122" s="1"/>
      <c r="H122" s="21"/>
    </row>
    <row r="123" spans="3:12" hidden="1">
      <c r="G123" s="1"/>
    </row>
    <row r="124" spans="3:12"/>
  </sheetData>
  <sheetProtection algorithmName="SHA-512" hashValue="P5NnrVsoaunHH0v8nvhlETUiopu7YPc6luTHfcIrMElUqvyKcnJrXuMINjDxeYdlIdiEPozTkZ0Sffo7IBBOpg==" saltValue="5JWt9cz4/V9DAJdJSmib0A==" spinCount="100000" sheet="1" objects="1" scenarios="1"/>
  <phoneticPr fontId="7" type="noConversion"/>
  <dataValidations disablePrompts="1" count="1">
    <dataValidation type="list" allowBlank="1" showInputMessage="1" showErrorMessage="1" sqref="C4" xr:uid="{46FFC2BD-5593-4FAB-AA2E-3EEF0D263E00}">
      <formula1>$Q$4:$Q$6</formula1>
    </dataValidation>
  </dataValidations>
  <hyperlinks>
    <hyperlink ref="G64" r:id="rId1" display="https://www2.nrcan.gc.ca/eneene/sources/pripri/prices_bycity_e.cfm?productID=5&amp;locationID=66&amp;locationID=8&amp;locationID=39&amp;locationID=28&amp;locationID=17&amp;frequency=M&amp;priceYear=2022&amp;Redisplay=" xr:uid="{BAC98F57-FA6D-45BE-96EE-BF4D3E57B497}"/>
    <hyperlink ref="G77" r:id="rId2" display="https://energie.hec.ca/wp-content/uploads/2020/09/Rapport-d%C3%A9tude_2020-4_Pedinotti-Castelle.pdf" xr:uid="{FA1B31F0-54B5-403D-BAB9-75ECD9CD29C9}"/>
    <hyperlink ref="G82" r:id="rId3" location=":~:text=This%20study%20reviews%20recent%20literature%20on%20current%20and,range%20as%20a%20function%20of%20total%20battery%20capacity." display="https://theicct.org/publication/purchase-cost-ze-trucks-feb22/ - :~:text=This%20study%20reviews%20recent%20literature%20on%20current%20and,range%20as%20a%20function%20of%20total%20battery%20capacity." xr:uid="{159A54E2-E913-4C8A-A63E-F488453CD636}"/>
    <hyperlink ref="G76" r:id="rId4" location=":~:text=This%20study%20reviews%20recent%20literature%20on%20current%20and,range%20as%20a%20function%20of%20total%20battery%20capacity." display="https://theicct.org/publication/purchase-cost-ze-trucks-feb22/ - :~:text=This%20study%20reviews%20recent%20literature%20on%20current%20and,range%20as%20a%20function%20of%20total%20battery%20capacity." xr:uid="{F80191F3-737D-4535-B288-79999CAC8886}"/>
    <hyperlink ref="G93" r:id="rId5" display="https://insideevs.com/news/444480/mercedes-genh2-truck-fuel-cell-concept-truck/" xr:uid="{B2240CFA-7A8A-4227-8890-D59BC8AE16B9}"/>
    <hyperlink ref="G75" r:id="rId6" xr:uid="{38EC8671-EDC0-490B-B3DB-853B058F6FC7}"/>
    <hyperlink ref="G95" r:id="rId7" xr:uid="{7150A3A1-87F3-4490-B525-90A0C0134CB5}"/>
    <hyperlink ref="G105" r:id="rId8" xr:uid="{B8FEE7FE-14DE-4BBC-AE5D-E52BD1163A50}"/>
    <hyperlink ref="G84" r:id="rId9" xr:uid="{C237F82D-9742-4734-9D1C-8FF20052A072}"/>
    <hyperlink ref="G96" r:id="rId10" display="http://www.hydrogen.energy.gov/pdfs/21002-hydrogen-fueling-station-cost.pdf" xr:uid="{BFF375F4-56B2-44F6-A8C3-C4A31C196592}"/>
    <hyperlink ref="G106" r:id="rId11" display="https://energie.hec.ca/canada-ehighway/" xr:uid="{1FEC65B5-A846-498B-9DD5-746D2E86328C}"/>
    <hyperlink ref="G108" r:id="rId12" xr:uid="{08F60808-0361-479F-8EFF-C36FF21BFA70}"/>
    <hyperlink ref="G112" r:id="rId13" xr:uid="{43595959-526B-404B-A253-69058E09504C}"/>
    <hyperlink ref="G114" r:id="rId14" xr:uid="{C8CD0DFC-C152-4A1B-B952-745632093FC5}"/>
    <hyperlink ref="G55" r:id="rId15" xr:uid="{EA53F3E5-7AD6-4894-AD97-189104F7EC29}"/>
    <hyperlink ref="G66" r:id="rId16" display="https://www.nrel.gov/docs/fy21osti/71796.pdf" xr:uid="{CDF85A73-CAF9-47C9-8724-C71FC716A874}"/>
    <hyperlink ref="G115" r:id="rId17" xr:uid="{15B62AEE-547A-4B0A-9B4B-01991DD656C5}"/>
    <hyperlink ref="G94" r:id="rId18" location=":~:text=This%20study%20reviews%20recent%20literature%20on%20current%20and,range%20as%20a%20function%20of%20total%20battery%20capacity." display="https://theicct.org/publication/purchase-cost-ze-trucks-feb22/ - :~:text=This%20study%20reviews%20recent%20literature%20on%20current%20and,range%20as%20a%20function%20of%20total%20battery%20capacity." xr:uid="{3E9809EB-7531-4BE5-BD47-52FC3FE1A869}"/>
    <hyperlink ref="G87" r:id="rId19" xr:uid="{20550C40-78AA-4614-B428-8F0F97516517}"/>
    <hyperlink ref="G85" r:id="rId20" display="https://cleantechnica.com/2022/03/18/estimating-the-cost-of-electric-vehicle-charging-stations/" xr:uid="{1E0B2EF6-47C5-4C97-A3BC-BF9411319D39}"/>
    <hyperlink ref="G60" r:id="rId21" display="https://natural-resources.canada.ca/energy-efficiency/transportation-alternative-fuels/greening-freight-programs/smartway-fuel-efficient-freight-transportation/smartway-tools-resources/smartway-trends-statistics/21076" xr:uid="{54AE6E8C-C197-4587-AAC4-844E9DDA6627}"/>
  </hyperlinks>
  <pageMargins left="0.7" right="0.7" top="0.75" bottom="0.75" header="0.3" footer="0.3"/>
  <pageSetup orientation="portrait" r:id="rId22"/>
  <ignoredErrors>
    <ignoredError sqref="J38:L3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3AFC-5E3D-4C13-AE85-0FCAC478F4E8}">
  <sheetPr codeName="Sheet3">
    <tabColor theme="6" tint="0.79998168889431442"/>
  </sheetPr>
  <dimension ref="A1:AV58"/>
  <sheetViews>
    <sheetView topLeftCell="F1" zoomScale="70" zoomScaleNormal="70" workbookViewId="0">
      <selection activeCell="H44" sqref="H44"/>
    </sheetView>
  </sheetViews>
  <sheetFormatPr baseColWidth="10" defaultColWidth="0" defaultRowHeight="14.4" zeroHeight="1"/>
  <cols>
    <col min="1" max="2" width="9.109375" customWidth="1"/>
    <col min="3" max="3" width="47.44140625" bestFit="1" customWidth="1"/>
    <col min="4" max="4" width="23.44140625" customWidth="1"/>
    <col min="5" max="5" width="23" bestFit="1" customWidth="1"/>
    <col min="6" max="6" width="68.6640625" bestFit="1" customWidth="1"/>
    <col min="7" max="7" width="5.44140625" customWidth="1"/>
    <col min="8" max="8" width="5.109375" customWidth="1"/>
    <col min="9" max="37" width="10" customWidth="1"/>
    <col min="38" max="47" width="10" hidden="1" customWidth="1"/>
    <col min="48" max="48" width="9.109375" customWidth="1"/>
    <col min="49" max="16384" width="9.109375" hidden="1"/>
  </cols>
  <sheetData>
    <row r="1" spans="1:47" ht="15" thickBot="1">
      <c r="A1" s="8"/>
      <c r="B1" s="8"/>
      <c r="C1" s="9" t="s">
        <v>20</v>
      </c>
      <c r="D1" s="8"/>
      <c r="E1" s="8"/>
      <c r="F1" s="8"/>
      <c r="G1" s="27"/>
      <c r="H1" s="1"/>
      <c r="I1" s="1"/>
      <c r="J1" s="1"/>
      <c r="K1" s="1"/>
      <c r="L1" s="1"/>
    </row>
    <row r="2" spans="1:47">
      <c r="A2" s="1"/>
      <c r="B2" s="1"/>
      <c r="C2" s="1"/>
      <c r="D2" s="67" t="s">
        <v>555</v>
      </c>
      <c r="E2" s="1"/>
      <c r="F2" s="1"/>
      <c r="G2" s="26"/>
      <c r="H2" s="1"/>
      <c r="I2" s="1"/>
      <c r="J2" s="61">
        <v>1</v>
      </c>
      <c r="K2" s="1" t="s">
        <v>557</v>
      </c>
      <c r="L2" s="1"/>
    </row>
    <row r="3" spans="1:47" ht="15" thickBot="1">
      <c r="A3" s="8"/>
      <c r="B3" s="8"/>
      <c r="C3" s="9" t="s">
        <v>1</v>
      </c>
      <c r="D3" s="8"/>
      <c r="E3" s="8"/>
      <c r="F3" s="8"/>
      <c r="G3" s="27"/>
      <c r="H3" s="1"/>
      <c r="I3" s="1"/>
      <c r="J3" s="1"/>
      <c r="K3" s="1"/>
      <c r="L3" s="1"/>
    </row>
    <row r="4" spans="1:47">
      <c r="A4" s="1"/>
      <c r="B4" s="1"/>
      <c r="C4" s="10"/>
      <c r="D4" s="1"/>
      <c r="E4" s="1"/>
      <c r="F4" s="1"/>
      <c r="G4" s="28"/>
      <c r="H4" s="1"/>
      <c r="I4" s="1"/>
      <c r="J4" s="1"/>
      <c r="K4" s="1"/>
      <c r="L4" s="1"/>
    </row>
    <row r="5" spans="1:47">
      <c r="A5" s="1"/>
      <c r="B5" s="1"/>
      <c r="C5" s="7" t="s">
        <v>4</v>
      </c>
      <c r="D5" s="5" t="s">
        <v>6</v>
      </c>
      <c r="E5" s="5" t="s">
        <v>7</v>
      </c>
      <c r="F5" s="7" t="s">
        <v>39</v>
      </c>
      <c r="G5" s="28"/>
      <c r="H5" s="1"/>
      <c r="I5" s="1"/>
      <c r="J5" s="1"/>
      <c r="K5" s="1"/>
      <c r="L5" s="1"/>
    </row>
    <row r="6" spans="1:47">
      <c r="A6" s="1"/>
      <c r="B6" s="1"/>
      <c r="C6" s="1"/>
      <c r="D6" s="1"/>
      <c r="E6" s="1"/>
      <c r="F6" s="1"/>
      <c r="G6" s="28"/>
      <c r="H6" s="1"/>
      <c r="I6" s="1"/>
      <c r="J6" s="1"/>
      <c r="K6" s="1"/>
      <c r="L6" s="1"/>
    </row>
    <row r="7" spans="1:47" ht="15" thickBot="1">
      <c r="A7" s="8"/>
      <c r="B7" s="8"/>
      <c r="C7" s="9" t="s">
        <v>38</v>
      </c>
      <c r="D7" s="8"/>
      <c r="E7" s="8"/>
      <c r="F7" s="8"/>
      <c r="G7" s="27"/>
      <c r="H7" s="8"/>
      <c r="I7" s="11">
        <v>2022</v>
      </c>
      <c r="J7" s="11">
        <f t="shared" ref="J7:AL7" si="0">I7+1</f>
        <v>2023</v>
      </c>
      <c r="K7" s="11">
        <f t="shared" si="0"/>
        <v>2024</v>
      </c>
      <c r="L7" s="11">
        <f t="shared" si="0"/>
        <v>2025</v>
      </c>
      <c r="M7" s="11">
        <f t="shared" si="0"/>
        <v>2026</v>
      </c>
      <c r="N7" s="11">
        <f t="shared" si="0"/>
        <v>2027</v>
      </c>
      <c r="O7" s="11">
        <f t="shared" si="0"/>
        <v>2028</v>
      </c>
      <c r="P7" s="11">
        <f t="shared" si="0"/>
        <v>2029</v>
      </c>
      <c r="Q7" s="11">
        <f t="shared" si="0"/>
        <v>2030</v>
      </c>
      <c r="R7" s="11">
        <f t="shared" si="0"/>
        <v>2031</v>
      </c>
      <c r="S7" s="11">
        <f t="shared" si="0"/>
        <v>2032</v>
      </c>
      <c r="T7" s="11">
        <f t="shared" si="0"/>
        <v>2033</v>
      </c>
      <c r="U7" s="11">
        <f t="shared" si="0"/>
        <v>2034</v>
      </c>
      <c r="V7" s="11">
        <f t="shared" si="0"/>
        <v>2035</v>
      </c>
      <c r="W7" s="11">
        <f>V7+1</f>
        <v>2036</v>
      </c>
      <c r="X7" s="11">
        <f t="shared" si="0"/>
        <v>2037</v>
      </c>
      <c r="Y7" s="11">
        <f t="shared" si="0"/>
        <v>2038</v>
      </c>
      <c r="Z7" s="11">
        <f t="shared" si="0"/>
        <v>2039</v>
      </c>
      <c r="AA7" s="11">
        <f t="shared" si="0"/>
        <v>2040</v>
      </c>
      <c r="AB7" s="11">
        <f t="shared" si="0"/>
        <v>2041</v>
      </c>
      <c r="AC7" s="11">
        <f t="shared" si="0"/>
        <v>2042</v>
      </c>
      <c r="AD7" s="11">
        <f t="shared" si="0"/>
        <v>2043</v>
      </c>
      <c r="AE7" s="11">
        <f t="shared" si="0"/>
        <v>2044</v>
      </c>
      <c r="AF7" s="11">
        <f>AE7+1</f>
        <v>2045</v>
      </c>
      <c r="AG7" s="11">
        <f t="shared" si="0"/>
        <v>2046</v>
      </c>
      <c r="AH7" s="11">
        <f t="shared" si="0"/>
        <v>2047</v>
      </c>
      <c r="AI7" s="11">
        <f>AH7+1</f>
        <v>2048</v>
      </c>
      <c r="AJ7" s="11">
        <f t="shared" si="0"/>
        <v>2049</v>
      </c>
      <c r="AK7" s="11">
        <f t="shared" si="0"/>
        <v>2050</v>
      </c>
      <c r="AL7" s="11">
        <f t="shared" si="0"/>
        <v>2051</v>
      </c>
      <c r="AM7" s="11">
        <f>AL7+1</f>
        <v>2052</v>
      </c>
      <c r="AN7" s="11">
        <f t="shared" ref="AN7:AO7" si="1">AM7+1</f>
        <v>2053</v>
      </c>
      <c r="AO7" s="11">
        <f t="shared" si="1"/>
        <v>2054</v>
      </c>
      <c r="AP7" s="11">
        <f t="shared" ref="AP7:AQ7" si="2">AO7+1</f>
        <v>2055</v>
      </c>
      <c r="AQ7" s="11">
        <f t="shared" si="2"/>
        <v>2056</v>
      </c>
      <c r="AR7" s="11">
        <f t="shared" ref="AR7:AS7" si="3">AQ7+1</f>
        <v>2057</v>
      </c>
      <c r="AS7" s="11">
        <f t="shared" si="3"/>
        <v>2058</v>
      </c>
      <c r="AT7" s="11">
        <f t="shared" ref="AT7" si="4">AS7+1</f>
        <v>2059</v>
      </c>
      <c r="AU7" s="11">
        <f>AT7+1</f>
        <v>2060</v>
      </c>
    </row>
    <row r="8" spans="1:47">
      <c r="A8" s="1"/>
      <c r="B8" s="1"/>
      <c r="C8" s="1"/>
      <c r="D8" s="1"/>
      <c r="E8" s="1"/>
      <c r="F8" s="1"/>
      <c r="G8" s="28"/>
      <c r="H8" s="1"/>
    </row>
    <row r="9" spans="1:47">
      <c r="A9" s="1"/>
      <c r="B9" s="1"/>
      <c r="C9" s="1" t="s">
        <v>21</v>
      </c>
      <c r="D9" s="4" t="s">
        <v>22</v>
      </c>
      <c r="E9" s="1" t="s">
        <v>23</v>
      </c>
      <c r="F9" s="32" t="s">
        <v>24</v>
      </c>
      <c r="G9" s="28"/>
      <c r="H9" s="1"/>
      <c r="I9" s="263">
        <v>50</v>
      </c>
      <c r="J9" s="263">
        <f>I9+15</f>
        <v>65</v>
      </c>
      <c r="K9" s="263">
        <f>J9+15</f>
        <v>80</v>
      </c>
      <c r="L9" s="263">
        <f>K9+15</f>
        <v>95</v>
      </c>
      <c r="M9" s="263">
        <f t="shared" ref="M9:P9" si="5">L9+15</f>
        <v>110</v>
      </c>
      <c r="N9" s="263">
        <f t="shared" si="5"/>
        <v>125</v>
      </c>
      <c r="O9" s="263">
        <f t="shared" si="5"/>
        <v>140</v>
      </c>
      <c r="P9" s="263">
        <f t="shared" si="5"/>
        <v>155</v>
      </c>
      <c r="Q9" s="263">
        <f>P9+15</f>
        <v>170</v>
      </c>
      <c r="R9" s="263">
        <f>Q9</f>
        <v>170</v>
      </c>
      <c r="S9" s="263">
        <f t="shared" ref="S9:AU9" si="6">R9</f>
        <v>170</v>
      </c>
      <c r="T9" s="263">
        <f t="shared" si="6"/>
        <v>170</v>
      </c>
      <c r="U9" s="263">
        <f t="shared" si="6"/>
        <v>170</v>
      </c>
      <c r="V9" s="263">
        <f t="shared" si="6"/>
        <v>170</v>
      </c>
      <c r="W9" s="263">
        <f t="shared" si="6"/>
        <v>170</v>
      </c>
      <c r="X9" s="263">
        <f t="shared" si="6"/>
        <v>170</v>
      </c>
      <c r="Y9" s="263">
        <f t="shared" si="6"/>
        <v>170</v>
      </c>
      <c r="Z9" s="263">
        <f t="shared" si="6"/>
        <v>170</v>
      </c>
      <c r="AA9" s="263">
        <f t="shared" si="6"/>
        <v>170</v>
      </c>
      <c r="AB9" s="263">
        <f t="shared" si="6"/>
        <v>170</v>
      </c>
      <c r="AC9" s="263">
        <f t="shared" si="6"/>
        <v>170</v>
      </c>
      <c r="AD9" s="263">
        <f t="shared" si="6"/>
        <v>170</v>
      </c>
      <c r="AE9" s="263">
        <f t="shared" si="6"/>
        <v>170</v>
      </c>
      <c r="AF9" s="263">
        <f t="shared" si="6"/>
        <v>170</v>
      </c>
      <c r="AG9" s="263">
        <f t="shared" si="6"/>
        <v>170</v>
      </c>
      <c r="AH9" s="263">
        <f t="shared" si="6"/>
        <v>170</v>
      </c>
      <c r="AI9" s="263">
        <f t="shared" si="6"/>
        <v>170</v>
      </c>
      <c r="AJ9" s="263">
        <f t="shared" si="6"/>
        <v>170</v>
      </c>
      <c r="AK9" s="263">
        <f t="shared" si="6"/>
        <v>170</v>
      </c>
      <c r="AL9" s="231">
        <f t="shared" si="6"/>
        <v>170</v>
      </c>
      <c r="AM9" s="231">
        <f t="shared" si="6"/>
        <v>170</v>
      </c>
      <c r="AN9" s="231">
        <f t="shared" si="6"/>
        <v>170</v>
      </c>
      <c r="AO9" s="231">
        <f t="shared" si="6"/>
        <v>170</v>
      </c>
      <c r="AP9" s="231">
        <f t="shared" si="6"/>
        <v>170</v>
      </c>
      <c r="AQ9" s="231">
        <f t="shared" si="6"/>
        <v>170</v>
      </c>
      <c r="AR9" s="231">
        <f t="shared" si="6"/>
        <v>170</v>
      </c>
      <c r="AS9" s="231">
        <f t="shared" si="6"/>
        <v>170</v>
      </c>
      <c r="AT9" s="231">
        <f t="shared" si="6"/>
        <v>170</v>
      </c>
      <c r="AU9" s="231">
        <f t="shared" si="6"/>
        <v>170</v>
      </c>
    </row>
    <row r="10" spans="1:47">
      <c r="A10" s="1"/>
      <c r="B10" s="1"/>
      <c r="C10" s="1"/>
      <c r="D10" s="4"/>
      <c r="E10" s="1"/>
      <c r="F10" s="1"/>
      <c r="G10" s="28"/>
      <c r="H10" s="1"/>
      <c r="J10" s="1"/>
      <c r="K10" s="1"/>
      <c r="L10" s="1"/>
    </row>
    <row r="11" spans="1:47" ht="15" thickBot="1">
      <c r="A11" s="8"/>
      <c r="B11" s="8"/>
      <c r="C11" s="9" t="s">
        <v>131</v>
      </c>
      <c r="D11" s="8"/>
      <c r="E11" s="8"/>
      <c r="F11" s="8"/>
      <c r="G11" s="27"/>
      <c r="H11" s="8"/>
      <c r="I11" s="11">
        <v>2022</v>
      </c>
      <c r="J11" s="11">
        <f t="shared" ref="J11" si="7">I11+1</f>
        <v>2023</v>
      </c>
      <c r="K11" s="11">
        <f t="shared" ref="K11" si="8">J11+1</f>
        <v>2024</v>
      </c>
      <c r="L11" s="11">
        <f t="shared" ref="L11" si="9">K11+1</f>
        <v>2025</v>
      </c>
      <c r="M11" s="11">
        <f t="shared" ref="M11" si="10">L11+1</f>
        <v>2026</v>
      </c>
      <c r="N11" s="11">
        <f t="shared" ref="N11" si="11">M11+1</f>
        <v>2027</v>
      </c>
      <c r="O11" s="11">
        <f t="shared" ref="O11" si="12">N11+1</f>
        <v>2028</v>
      </c>
      <c r="P11" s="11">
        <f t="shared" ref="P11" si="13">O11+1</f>
        <v>2029</v>
      </c>
      <c r="Q11" s="11">
        <f t="shared" ref="Q11" si="14">P11+1</f>
        <v>2030</v>
      </c>
      <c r="R11" s="11">
        <f t="shared" ref="R11" si="15">Q11+1</f>
        <v>2031</v>
      </c>
      <c r="S11" s="11">
        <f t="shared" ref="S11" si="16">R11+1</f>
        <v>2032</v>
      </c>
      <c r="T11" s="11">
        <f t="shared" ref="T11" si="17">S11+1</f>
        <v>2033</v>
      </c>
      <c r="U11" s="11">
        <f t="shared" ref="U11" si="18">T11+1</f>
        <v>2034</v>
      </c>
      <c r="V11" s="11">
        <f t="shared" ref="V11" si="19">U11+1</f>
        <v>2035</v>
      </c>
      <c r="W11" s="11">
        <f>V11+1</f>
        <v>2036</v>
      </c>
      <c r="X11" s="11">
        <f t="shared" ref="X11" si="20">W11+1</f>
        <v>2037</v>
      </c>
      <c r="Y11" s="11">
        <f t="shared" ref="Y11" si="21">X11+1</f>
        <v>2038</v>
      </c>
      <c r="Z11" s="11">
        <f t="shared" ref="Z11" si="22">Y11+1</f>
        <v>2039</v>
      </c>
      <c r="AA11" s="11">
        <f t="shared" ref="AA11" si="23">Z11+1</f>
        <v>2040</v>
      </c>
      <c r="AB11" s="11">
        <f t="shared" ref="AB11" si="24">AA11+1</f>
        <v>2041</v>
      </c>
      <c r="AC11" s="11">
        <f t="shared" ref="AC11" si="25">AB11+1</f>
        <v>2042</v>
      </c>
      <c r="AD11" s="11">
        <f t="shared" ref="AD11" si="26">AC11+1</f>
        <v>2043</v>
      </c>
      <c r="AE11" s="11">
        <f t="shared" ref="AE11" si="27">AD11+1</f>
        <v>2044</v>
      </c>
      <c r="AF11" s="11">
        <f>AE11+1</f>
        <v>2045</v>
      </c>
      <c r="AG11" s="11">
        <f t="shared" ref="AG11" si="28">AF11+1</f>
        <v>2046</v>
      </c>
      <c r="AH11" s="11">
        <f t="shared" ref="AH11" si="29">AG11+1</f>
        <v>2047</v>
      </c>
      <c r="AI11" s="11">
        <f>AH11+1</f>
        <v>2048</v>
      </c>
      <c r="AJ11" s="11">
        <f t="shared" ref="AJ11" si="30">AI11+1</f>
        <v>2049</v>
      </c>
      <c r="AK11" s="11">
        <f t="shared" ref="AK11" si="31">AJ11+1</f>
        <v>2050</v>
      </c>
      <c r="AL11" s="11">
        <f t="shared" ref="AL11" si="32">AK11+1</f>
        <v>2051</v>
      </c>
      <c r="AM11" s="11">
        <f>AL11+1</f>
        <v>2052</v>
      </c>
      <c r="AN11" s="11">
        <f t="shared" ref="AN11:AO11" si="33">AM11+1</f>
        <v>2053</v>
      </c>
      <c r="AO11" s="11">
        <f t="shared" si="33"/>
        <v>2054</v>
      </c>
      <c r="AP11" s="11">
        <f t="shared" ref="AP11:AQ11" si="34">AO11+1</f>
        <v>2055</v>
      </c>
      <c r="AQ11" s="11">
        <f t="shared" si="34"/>
        <v>2056</v>
      </c>
      <c r="AR11" s="11">
        <f t="shared" ref="AR11:AS11" si="35">AQ11+1</f>
        <v>2057</v>
      </c>
      <c r="AS11" s="11">
        <f t="shared" si="35"/>
        <v>2058</v>
      </c>
      <c r="AT11" s="11">
        <f t="shared" ref="AT11:AU11" si="36">AS11+1</f>
        <v>2059</v>
      </c>
      <c r="AU11" s="11">
        <f t="shared" si="36"/>
        <v>2060</v>
      </c>
    </row>
    <row r="12" spans="1:47">
      <c r="A12" s="1"/>
      <c r="B12" s="1"/>
      <c r="C12" s="1"/>
      <c r="D12" s="4"/>
      <c r="E12" s="1"/>
      <c r="F12" s="1"/>
      <c r="G12" s="28"/>
      <c r="H12" s="1"/>
      <c r="J12" s="1"/>
      <c r="K12" s="1"/>
      <c r="L12" s="1"/>
    </row>
    <row r="13" spans="1:47">
      <c r="C13" s="1" t="s">
        <v>154</v>
      </c>
      <c r="D13" s="4" t="s">
        <v>158</v>
      </c>
      <c r="E13" s="4" t="s">
        <v>128</v>
      </c>
      <c r="G13" s="21"/>
      <c r="I13" s="218">
        <v>0</v>
      </c>
      <c r="J13" s="218">
        <v>0</v>
      </c>
      <c r="K13" s="218">
        <v>0</v>
      </c>
      <c r="L13" s="218">
        <v>0.01</v>
      </c>
      <c r="M13" s="218">
        <v>0.01</v>
      </c>
      <c r="N13" s="218">
        <v>0.02</v>
      </c>
      <c r="O13" s="218">
        <v>0.05</v>
      </c>
      <c r="P13" s="261">
        <v>7.4999999999999997E-2</v>
      </c>
      <c r="Q13" s="218">
        <v>0.1</v>
      </c>
      <c r="R13" s="218">
        <v>0.15</v>
      </c>
      <c r="S13" s="218">
        <v>0.2</v>
      </c>
      <c r="T13" s="218">
        <v>0.25</v>
      </c>
      <c r="U13" s="218">
        <v>0.3</v>
      </c>
      <c r="V13" s="218">
        <v>0.35</v>
      </c>
      <c r="W13" s="218">
        <v>0.45</v>
      </c>
      <c r="X13" s="218">
        <v>0.55000000000000004</v>
      </c>
      <c r="Y13" s="218">
        <v>0.7</v>
      </c>
      <c r="Z13" s="218">
        <v>0.85</v>
      </c>
      <c r="AA13" s="262">
        <v>1</v>
      </c>
      <c r="AB13" s="218">
        <f>AA13</f>
        <v>1</v>
      </c>
      <c r="AC13" s="218">
        <f t="shared" ref="AC13:AU13" si="37">AB13</f>
        <v>1</v>
      </c>
      <c r="AD13" s="218">
        <f t="shared" si="37"/>
        <v>1</v>
      </c>
      <c r="AE13" s="218">
        <f t="shared" si="37"/>
        <v>1</v>
      </c>
      <c r="AF13" s="218">
        <f t="shared" si="37"/>
        <v>1</v>
      </c>
      <c r="AG13" s="218">
        <f t="shared" si="37"/>
        <v>1</v>
      </c>
      <c r="AH13" s="218">
        <f t="shared" si="37"/>
        <v>1</v>
      </c>
      <c r="AI13" s="218">
        <f t="shared" si="37"/>
        <v>1</v>
      </c>
      <c r="AJ13" s="218">
        <f t="shared" si="37"/>
        <v>1</v>
      </c>
      <c r="AK13" s="218">
        <f t="shared" si="37"/>
        <v>1</v>
      </c>
      <c r="AL13" s="209">
        <f t="shared" si="37"/>
        <v>1</v>
      </c>
      <c r="AM13" s="209">
        <f t="shared" si="37"/>
        <v>1</v>
      </c>
      <c r="AN13" s="209">
        <f t="shared" si="37"/>
        <v>1</v>
      </c>
      <c r="AO13" s="209">
        <f t="shared" si="37"/>
        <v>1</v>
      </c>
      <c r="AP13" s="209">
        <f t="shared" si="37"/>
        <v>1</v>
      </c>
      <c r="AQ13" s="209">
        <f t="shared" si="37"/>
        <v>1</v>
      </c>
      <c r="AR13" s="209">
        <f t="shared" si="37"/>
        <v>1</v>
      </c>
      <c r="AS13" s="209">
        <f t="shared" si="37"/>
        <v>1</v>
      </c>
      <c r="AT13" s="209">
        <f t="shared" si="37"/>
        <v>1</v>
      </c>
      <c r="AU13" s="209">
        <f t="shared" si="37"/>
        <v>1</v>
      </c>
    </row>
    <row r="14" spans="1:47">
      <c r="C14" s="1" t="s">
        <v>155</v>
      </c>
      <c r="D14" s="4" t="s">
        <v>158</v>
      </c>
      <c r="E14" s="4" t="s">
        <v>128</v>
      </c>
      <c r="G14" s="21"/>
      <c r="I14" s="218">
        <v>0</v>
      </c>
      <c r="J14" s="218">
        <v>0</v>
      </c>
      <c r="K14" s="218">
        <v>0</v>
      </c>
      <c r="L14" s="218">
        <v>0</v>
      </c>
      <c r="M14" s="218">
        <v>0</v>
      </c>
      <c r="N14" s="218">
        <v>0.01</v>
      </c>
      <c r="O14" s="218">
        <v>0.01</v>
      </c>
      <c r="P14" s="218">
        <v>0.02</v>
      </c>
      <c r="Q14" s="218">
        <v>0.05</v>
      </c>
      <c r="R14" s="261">
        <v>7.4999999999999997E-2</v>
      </c>
      <c r="S14" s="261">
        <v>0.1</v>
      </c>
      <c r="T14" s="261">
        <v>0.15</v>
      </c>
      <c r="U14" s="218">
        <v>0.25</v>
      </c>
      <c r="V14" s="218">
        <v>0.35</v>
      </c>
      <c r="W14" s="218">
        <v>0.45</v>
      </c>
      <c r="X14" s="218">
        <v>0.55000000000000004</v>
      </c>
      <c r="Y14" s="218">
        <v>0.65</v>
      </c>
      <c r="Z14" s="218">
        <v>0.85</v>
      </c>
      <c r="AA14" s="262">
        <v>1</v>
      </c>
      <c r="AB14" s="218">
        <f t="shared" ref="AB14:AB16" si="38">AA14</f>
        <v>1</v>
      </c>
      <c r="AC14" s="218">
        <f t="shared" ref="AC14:AC16" si="39">AB14</f>
        <v>1</v>
      </c>
      <c r="AD14" s="218">
        <f t="shared" ref="AD14:AD16" si="40">AC14</f>
        <v>1</v>
      </c>
      <c r="AE14" s="218">
        <f t="shared" ref="AE14:AE16" si="41">AD14</f>
        <v>1</v>
      </c>
      <c r="AF14" s="218">
        <f t="shared" ref="AF14:AF16" si="42">AE14</f>
        <v>1</v>
      </c>
      <c r="AG14" s="218">
        <f t="shared" ref="AG14:AG16" si="43">AF14</f>
        <v>1</v>
      </c>
      <c r="AH14" s="218">
        <f t="shared" ref="AH14:AH16" si="44">AG14</f>
        <v>1</v>
      </c>
      <c r="AI14" s="218">
        <f t="shared" ref="AI14:AI16" si="45">AH14</f>
        <v>1</v>
      </c>
      <c r="AJ14" s="218">
        <f t="shared" ref="AJ14:AJ16" si="46">AI14</f>
        <v>1</v>
      </c>
      <c r="AK14" s="218">
        <f t="shared" ref="AK14:AK16" si="47">AJ14</f>
        <v>1</v>
      </c>
      <c r="AL14" s="209">
        <f t="shared" ref="AL14:AL16" si="48">AK14</f>
        <v>1</v>
      </c>
      <c r="AM14" s="209">
        <f t="shared" ref="AM14:AM16" si="49">AL14</f>
        <v>1</v>
      </c>
      <c r="AN14" s="209">
        <f t="shared" ref="AN14:AN16" si="50">AM14</f>
        <v>1</v>
      </c>
      <c r="AO14" s="209">
        <f t="shared" ref="AO14:AO16" si="51">AN14</f>
        <v>1</v>
      </c>
      <c r="AP14" s="209">
        <f t="shared" ref="AP14:AP16" si="52">AO14</f>
        <v>1</v>
      </c>
      <c r="AQ14" s="209">
        <f t="shared" ref="AQ14:AQ16" si="53">AP14</f>
        <v>1</v>
      </c>
      <c r="AR14" s="209">
        <f t="shared" ref="AR14:AR16" si="54">AQ14</f>
        <v>1</v>
      </c>
      <c r="AS14" s="209">
        <f t="shared" ref="AS14:AS16" si="55">AR14</f>
        <v>1</v>
      </c>
      <c r="AT14" s="209">
        <f t="shared" ref="AT14:AT16" si="56">AS14</f>
        <v>1</v>
      </c>
      <c r="AU14" s="209">
        <f t="shared" ref="AU14:AU16" si="57">AT14</f>
        <v>1</v>
      </c>
    </row>
    <row r="15" spans="1:47">
      <c r="C15" s="1" t="s">
        <v>156</v>
      </c>
      <c r="D15" s="4" t="s">
        <v>158</v>
      </c>
      <c r="E15" s="4" t="s">
        <v>128</v>
      </c>
      <c r="G15" s="21"/>
      <c r="I15" s="218">
        <v>0</v>
      </c>
      <c r="J15" s="218">
        <v>0</v>
      </c>
      <c r="K15" s="218">
        <v>0</v>
      </c>
      <c r="L15" s="218">
        <v>0</v>
      </c>
      <c r="M15" s="218">
        <v>0</v>
      </c>
      <c r="N15" s="218">
        <v>0.01</v>
      </c>
      <c r="O15" s="218">
        <v>0.01</v>
      </c>
      <c r="P15" s="218">
        <v>0.02</v>
      </c>
      <c r="Q15" s="218">
        <v>0.05</v>
      </c>
      <c r="R15" s="261">
        <v>7.4999999999999997E-2</v>
      </c>
      <c r="S15" s="261">
        <v>0.1</v>
      </c>
      <c r="T15" s="261">
        <v>0.15</v>
      </c>
      <c r="U15" s="218">
        <v>0.25</v>
      </c>
      <c r="V15" s="218">
        <v>0.35</v>
      </c>
      <c r="W15" s="218">
        <v>0.45</v>
      </c>
      <c r="X15" s="218">
        <v>0.55000000000000004</v>
      </c>
      <c r="Y15" s="218">
        <v>0.65</v>
      </c>
      <c r="Z15" s="218">
        <v>0.85</v>
      </c>
      <c r="AA15" s="262">
        <v>1</v>
      </c>
      <c r="AB15" s="218">
        <f t="shared" si="38"/>
        <v>1</v>
      </c>
      <c r="AC15" s="218">
        <f t="shared" si="39"/>
        <v>1</v>
      </c>
      <c r="AD15" s="218">
        <f t="shared" si="40"/>
        <v>1</v>
      </c>
      <c r="AE15" s="218">
        <f t="shared" si="41"/>
        <v>1</v>
      </c>
      <c r="AF15" s="218">
        <f t="shared" si="42"/>
        <v>1</v>
      </c>
      <c r="AG15" s="218">
        <f t="shared" si="43"/>
        <v>1</v>
      </c>
      <c r="AH15" s="218">
        <f t="shared" si="44"/>
        <v>1</v>
      </c>
      <c r="AI15" s="218">
        <f t="shared" si="45"/>
        <v>1</v>
      </c>
      <c r="AJ15" s="218">
        <f t="shared" si="46"/>
        <v>1</v>
      </c>
      <c r="AK15" s="218">
        <f t="shared" si="47"/>
        <v>1</v>
      </c>
      <c r="AL15" s="209">
        <f t="shared" si="48"/>
        <v>1</v>
      </c>
      <c r="AM15" s="209">
        <f t="shared" si="49"/>
        <v>1</v>
      </c>
      <c r="AN15" s="209">
        <f t="shared" si="50"/>
        <v>1</v>
      </c>
      <c r="AO15" s="209">
        <f t="shared" si="51"/>
        <v>1</v>
      </c>
      <c r="AP15" s="209">
        <f t="shared" si="52"/>
        <v>1</v>
      </c>
      <c r="AQ15" s="209">
        <f t="shared" si="53"/>
        <v>1</v>
      </c>
      <c r="AR15" s="209">
        <f t="shared" si="54"/>
        <v>1</v>
      </c>
      <c r="AS15" s="209">
        <f t="shared" si="55"/>
        <v>1</v>
      </c>
      <c r="AT15" s="209">
        <f t="shared" si="56"/>
        <v>1</v>
      </c>
      <c r="AU15" s="209">
        <f t="shared" si="57"/>
        <v>1</v>
      </c>
    </row>
    <row r="16" spans="1:47">
      <c r="C16" s="1" t="s">
        <v>157</v>
      </c>
      <c r="D16" s="4" t="s">
        <v>158</v>
      </c>
      <c r="E16" s="4" t="s">
        <v>128</v>
      </c>
      <c r="G16" s="21"/>
      <c r="I16" s="218">
        <v>0</v>
      </c>
      <c r="J16" s="218">
        <v>0</v>
      </c>
      <c r="K16" s="218">
        <v>0.01</v>
      </c>
      <c r="L16" s="218">
        <v>0.01</v>
      </c>
      <c r="M16" s="218">
        <v>0.02</v>
      </c>
      <c r="N16" s="218">
        <v>0.05</v>
      </c>
      <c r="O16" s="261">
        <v>7.4999999999999997E-2</v>
      </c>
      <c r="P16" s="261">
        <v>0.1</v>
      </c>
      <c r="Q16" s="261">
        <v>0.15</v>
      </c>
      <c r="R16" s="261">
        <v>0.2</v>
      </c>
      <c r="S16" s="261">
        <v>0.25</v>
      </c>
      <c r="T16" s="261">
        <v>0.3</v>
      </c>
      <c r="U16" s="261">
        <v>0.35</v>
      </c>
      <c r="V16" s="218">
        <v>0.45</v>
      </c>
      <c r="W16" s="218">
        <v>0.55000000000000004</v>
      </c>
      <c r="X16" s="218">
        <v>0.7</v>
      </c>
      <c r="Y16" s="218">
        <v>0.85</v>
      </c>
      <c r="Z16" s="218">
        <v>1</v>
      </c>
      <c r="AA16" s="262">
        <v>1</v>
      </c>
      <c r="AB16" s="218">
        <f t="shared" si="38"/>
        <v>1</v>
      </c>
      <c r="AC16" s="218">
        <f t="shared" si="39"/>
        <v>1</v>
      </c>
      <c r="AD16" s="218">
        <f t="shared" si="40"/>
        <v>1</v>
      </c>
      <c r="AE16" s="218">
        <f t="shared" si="41"/>
        <v>1</v>
      </c>
      <c r="AF16" s="218">
        <f t="shared" si="42"/>
        <v>1</v>
      </c>
      <c r="AG16" s="218">
        <f t="shared" si="43"/>
        <v>1</v>
      </c>
      <c r="AH16" s="218">
        <f t="shared" si="44"/>
        <v>1</v>
      </c>
      <c r="AI16" s="218">
        <f t="shared" si="45"/>
        <v>1</v>
      </c>
      <c r="AJ16" s="218">
        <f t="shared" si="46"/>
        <v>1</v>
      </c>
      <c r="AK16" s="218">
        <f t="shared" si="47"/>
        <v>1</v>
      </c>
      <c r="AL16" s="209">
        <f t="shared" si="48"/>
        <v>1</v>
      </c>
      <c r="AM16" s="209">
        <f t="shared" si="49"/>
        <v>1</v>
      </c>
      <c r="AN16" s="209">
        <f t="shared" si="50"/>
        <v>1</v>
      </c>
      <c r="AO16" s="209">
        <f t="shared" si="51"/>
        <v>1</v>
      </c>
      <c r="AP16" s="209">
        <f t="shared" si="52"/>
        <v>1</v>
      </c>
      <c r="AQ16" s="209">
        <f t="shared" si="53"/>
        <v>1</v>
      </c>
      <c r="AR16" s="209">
        <f t="shared" si="54"/>
        <v>1</v>
      </c>
      <c r="AS16" s="209">
        <f t="shared" si="55"/>
        <v>1</v>
      </c>
      <c r="AT16" s="209">
        <f t="shared" si="56"/>
        <v>1</v>
      </c>
      <c r="AU16" s="209">
        <f t="shared" si="57"/>
        <v>1</v>
      </c>
    </row>
    <row r="17" spans="1:47">
      <c r="G17" s="21"/>
    </row>
    <row r="18" spans="1:47" ht="15" thickBot="1">
      <c r="A18" s="8"/>
      <c r="B18" s="8"/>
      <c r="C18" s="9" t="s">
        <v>399</v>
      </c>
      <c r="D18" s="8"/>
      <c r="E18" s="8"/>
      <c r="F18" s="8"/>
      <c r="G18" s="27"/>
      <c r="H18" s="8"/>
      <c r="I18" s="11">
        <v>2022</v>
      </c>
      <c r="J18" s="11">
        <f t="shared" ref="J18" si="58">I18+1</f>
        <v>2023</v>
      </c>
      <c r="K18" s="11">
        <f t="shared" ref="K18" si="59">J18+1</f>
        <v>2024</v>
      </c>
      <c r="L18" s="11">
        <f t="shared" ref="L18" si="60">K18+1</f>
        <v>2025</v>
      </c>
      <c r="M18" s="11">
        <f t="shared" ref="M18" si="61">L18+1</f>
        <v>2026</v>
      </c>
      <c r="N18" s="11">
        <f t="shared" ref="N18" si="62">M18+1</f>
        <v>2027</v>
      </c>
      <c r="O18" s="11">
        <f t="shared" ref="O18" si="63">N18+1</f>
        <v>2028</v>
      </c>
      <c r="P18" s="11">
        <f t="shared" ref="P18" si="64">O18+1</f>
        <v>2029</v>
      </c>
      <c r="Q18" s="11">
        <f t="shared" ref="Q18" si="65">P18+1</f>
        <v>2030</v>
      </c>
      <c r="R18" s="11">
        <f t="shared" ref="R18" si="66">Q18+1</f>
        <v>2031</v>
      </c>
      <c r="S18" s="11">
        <f t="shared" ref="S18" si="67">R18+1</f>
        <v>2032</v>
      </c>
      <c r="T18" s="11">
        <f t="shared" ref="T18" si="68">S18+1</f>
        <v>2033</v>
      </c>
      <c r="U18" s="11">
        <f t="shared" ref="U18" si="69">T18+1</f>
        <v>2034</v>
      </c>
      <c r="V18" s="11">
        <f t="shared" ref="V18" si="70">U18+1</f>
        <v>2035</v>
      </c>
      <c r="W18" s="11">
        <f>V18+1</f>
        <v>2036</v>
      </c>
      <c r="X18" s="11">
        <f t="shared" ref="X18" si="71">W18+1</f>
        <v>2037</v>
      </c>
      <c r="Y18" s="11">
        <f t="shared" ref="Y18" si="72">X18+1</f>
        <v>2038</v>
      </c>
      <c r="Z18" s="11">
        <f t="shared" ref="Z18" si="73">Y18+1</f>
        <v>2039</v>
      </c>
      <c r="AA18" s="11">
        <f t="shared" ref="AA18" si="74">Z18+1</f>
        <v>2040</v>
      </c>
      <c r="AB18" s="11">
        <f t="shared" ref="AB18" si="75">AA18+1</f>
        <v>2041</v>
      </c>
      <c r="AC18" s="11">
        <f t="shared" ref="AC18" si="76">AB18+1</f>
        <v>2042</v>
      </c>
      <c r="AD18" s="11">
        <f t="shared" ref="AD18" si="77">AC18+1</f>
        <v>2043</v>
      </c>
      <c r="AE18" s="11">
        <f t="shared" ref="AE18" si="78">AD18+1</f>
        <v>2044</v>
      </c>
      <c r="AF18" s="11">
        <f>AE18+1</f>
        <v>2045</v>
      </c>
      <c r="AG18" s="11">
        <f t="shared" ref="AG18" si="79">AF18+1</f>
        <v>2046</v>
      </c>
      <c r="AH18" s="11">
        <f t="shared" ref="AH18" si="80">AG18+1</f>
        <v>2047</v>
      </c>
      <c r="AI18" s="11">
        <f>AH18+1</f>
        <v>2048</v>
      </c>
      <c r="AJ18" s="11">
        <f t="shared" ref="AJ18" si="81">AI18+1</f>
        <v>2049</v>
      </c>
      <c r="AK18" s="11">
        <f t="shared" ref="AK18" si="82">AJ18+1</f>
        <v>2050</v>
      </c>
      <c r="AL18" s="11">
        <f t="shared" ref="AL18" si="83">AK18+1</f>
        <v>2051</v>
      </c>
      <c r="AM18" s="11">
        <f>AL18+1</f>
        <v>2052</v>
      </c>
      <c r="AN18" s="11">
        <f t="shared" ref="AN18" si="84">AM18+1</f>
        <v>2053</v>
      </c>
      <c r="AO18" s="11">
        <f t="shared" ref="AO18" si="85">AN18+1</f>
        <v>2054</v>
      </c>
      <c r="AP18" s="11">
        <f t="shared" ref="AP18" si="86">AO18+1</f>
        <v>2055</v>
      </c>
      <c r="AQ18" s="11">
        <f t="shared" ref="AQ18" si="87">AP18+1</f>
        <v>2056</v>
      </c>
      <c r="AR18" s="11">
        <f t="shared" ref="AR18" si="88">AQ18+1</f>
        <v>2057</v>
      </c>
      <c r="AS18" s="11">
        <f t="shared" ref="AS18" si="89">AR18+1</f>
        <v>2058</v>
      </c>
      <c r="AT18" s="11">
        <f t="shared" ref="AT18" si="90">AS18+1</f>
        <v>2059</v>
      </c>
      <c r="AU18" s="11">
        <f t="shared" ref="AU18" si="91">AT18+1</f>
        <v>2060</v>
      </c>
    </row>
    <row r="19" spans="1:47">
      <c r="C19" s="1"/>
      <c r="D19" s="4"/>
      <c r="G19" s="21"/>
    </row>
    <row r="20" spans="1:47">
      <c r="C20" s="1" t="s">
        <v>73</v>
      </c>
      <c r="D20" s="4" t="s">
        <v>400</v>
      </c>
      <c r="E20" s="4" t="s">
        <v>128</v>
      </c>
      <c r="G20" s="21"/>
      <c r="I20" s="218">
        <v>0</v>
      </c>
      <c r="J20" s="218">
        <v>0</v>
      </c>
      <c r="K20" s="218">
        <v>0</v>
      </c>
      <c r="L20" s="218">
        <v>0</v>
      </c>
      <c r="M20" s="218">
        <v>0</v>
      </c>
      <c r="N20" s="218">
        <v>0</v>
      </c>
      <c r="O20" s="218">
        <v>0</v>
      </c>
      <c r="P20" s="218">
        <v>0</v>
      </c>
      <c r="Q20" s="218">
        <v>0</v>
      </c>
      <c r="R20" s="218">
        <v>0</v>
      </c>
      <c r="S20" s="218">
        <v>0</v>
      </c>
      <c r="T20" s="218">
        <v>0</v>
      </c>
      <c r="U20" s="218">
        <v>0</v>
      </c>
      <c r="V20" s="218">
        <v>0</v>
      </c>
      <c r="W20" s="264">
        <v>0.25</v>
      </c>
      <c r="X20" s="264">
        <v>0.25</v>
      </c>
      <c r="Y20" s="264">
        <v>0.25</v>
      </c>
      <c r="Z20" s="264">
        <v>0.25</v>
      </c>
      <c r="AA20" s="218">
        <v>0</v>
      </c>
      <c r="AB20" s="218">
        <v>0</v>
      </c>
      <c r="AC20" s="218">
        <v>0</v>
      </c>
      <c r="AD20" s="218">
        <v>0</v>
      </c>
      <c r="AE20" s="218">
        <v>0</v>
      </c>
      <c r="AF20" s="218">
        <v>0</v>
      </c>
      <c r="AG20" s="218">
        <v>0</v>
      </c>
      <c r="AH20" s="218">
        <v>0</v>
      </c>
      <c r="AI20" s="218">
        <v>0</v>
      </c>
      <c r="AJ20" s="218">
        <v>0</v>
      </c>
      <c r="AK20" s="218">
        <v>0</v>
      </c>
      <c r="AL20" s="209">
        <v>0</v>
      </c>
      <c r="AM20" s="209">
        <v>0</v>
      </c>
      <c r="AN20" s="209">
        <v>0</v>
      </c>
      <c r="AO20" s="209">
        <v>0</v>
      </c>
      <c r="AP20" s="209">
        <v>0</v>
      </c>
      <c r="AQ20" s="209">
        <v>0</v>
      </c>
      <c r="AR20" s="209">
        <v>0</v>
      </c>
      <c r="AS20" s="209">
        <v>0</v>
      </c>
      <c r="AT20" s="209">
        <v>0</v>
      </c>
      <c r="AU20" s="209">
        <v>0</v>
      </c>
    </row>
    <row r="21" spans="1:47">
      <c r="C21" s="1" t="s">
        <v>75</v>
      </c>
      <c r="D21" s="4" t="s">
        <v>400</v>
      </c>
      <c r="E21" s="4" t="s">
        <v>128</v>
      </c>
      <c r="G21" s="21"/>
      <c r="I21" s="218">
        <v>0</v>
      </c>
      <c r="J21" s="218">
        <v>0</v>
      </c>
      <c r="K21" s="218">
        <v>0</v>
      </c>
      <c r="L21" s="218">
        <v>0</v>
      </c>
      <c r="M21" s="218">
        <v>0</v>
      </c>
      <c r="N21" s="218">
        <v>0</v>
      </c>
      <c r="O21" s="218">
        <v>0</v>
      </c>
      <c r="P21" s="218">
        <v>0</v>
      </c>
      <c r="Q21" s="218">
        <v>0</v>
      </c>
      <c r="R21" s="218">
        <v>0</v>
      </c>
      <c r="S21" s="264">
        <v>0.25</v>
      </c>
      <c r="T21" s="264">
        <v>0.25</v>
      </c>
      <c r="U21" s="264">
        <v>0.25</v>
      </c>
      <c r="V21" s="264">
        <v>0.25</v>
      </c>
      <c r="W21" s="218">
        <v>0</v>
      </c>
      <c r="X21" s="218">
        <v>0</v>
      </c>
      <c r="Y21" s="218">
        <v>0</v>
      </c>
      <c r="Z21" s="218">
        <v>0</v>
      </c>
      <c r="AA21" s="218">
        <v>0</v>
      </c>
      <c r="AB21" s="218">
        <v>0</v>
      </c>
      <c r="AC21" s="218">
        <v>0</v>
      </c>
      <c r="AD21" s="218">
        <v>0</v>
      </c>
      <c r="AE21" s="218">
        <v>0</v>
      </c>
      <c r="AF21" s="218">
        <v>0</v>
      </c>
      <c r="AG21" s="218">
        <v>0</v>
      </c>
      <c r="AH21" s="218">
        <v>0</v>
      </c>
      <c r="AI21" s="218">
        <v>0</v>
      </c>
      <c r="AJ21" s="218">
        <v>0</v>
      </c>
      <c r="AK21" s="218">
        <v>0</v>
      </c>
      <c r="AL21" s="209">
        <v>0</v>
      </c>
      <c r="AM21" s="209">
        <v>0</v>
      </c>
      <c r="AN21" s="209">
        <v>0</v>
      </c>
      <c r="AO21" s="209">
        <v>0</v>
      </c>
      <c r="AP21" s="209">
        <v>0</v>
      </c>
      <c r="AQ21" s="209">
        <v>0</v>
      </c>
      <c r="AR21" s="209">
        <v>0</v>
      </c>
      <c r="AS21" s="209">
        <v>0</v>
      </c>
      <c r="AT21" s="209">
        <v>0</v>
      </c>
      <c r="AU21" s="209">
        <v>0</v>
      </c>
    </row>
    <row r="22" spans="1:47">
      <c r="C22" s="1" t="s">
        <v>77</v>
      </c>
      <c r="D22" s="4" t="s">
        <v>400</v>
      </c>
      <c r="E22" s="4" t="s">
        <v>128</v>
      </c>
      <c r="G22" s="21"/>
      <c r="I22" s="218">
        <v>0</v>
      </c>
      <c r="J22" s="218">
        <v>0</v>
      </c>
      <c r="K22" s="218">
        <v>0</v>
      </c>
      <c r="L22" s="218">
        <v>0</v>
      </c>
      <c r="M22" s="218">
        <v>0</v>
      </c>
      <c r="N22" s="218">
        <v>0</v>
      </c>
      <c r="O22" s="264">
        <v>0.25</v>
      </c>
      <c r="P22" s="264">
        <v>0.25</v>
      </c>
      <c r="Q22" s="264">
        <v>0.25</v>
      </c>
      <c r="R22" s="264">
        <v>0.25</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09">
        <v>0</v>
      </c>
      <c r="AM22" s="209">
        <v>0</v>
      </c>
      <c r="AN22" s="209">
        <v>0</v>
      </c>
      <c r="AO22" s="209">
        <v>0</v>
      </c>
      <c r="AP22" s="209">
        <v>0</v>
      </c>
      <c r="AQ22" s="209">
        <v>0</v>
      </c>
      <c r="AR22" s="209">
        <v>0</v>
      </c>
      <c r="AS22" s="209">
        <v>0</v>
      </c>
      <c r="AT22" s="209">
        <v>0</v>
      </c>
      <c r="AU22" s="209">
        <v>0</v>
      </c>
    </row>
    <row r="23" spans="1:47">
      <c r="C23" s="1" t="s">
        <v>78</v>
      </c>
      <c r="D23" s="4" t="s">
        <v>400</v>
      </c>
      <c r="E23" s="4" t="s">
        <v>128</v>
      </c>
      <c r="G23" s="21"/>
      <c r="I23" s="218">
        <v>0</v>
      </c>
      <c r="J23" s="218">
        <v>0</v>
      </c>
      <c r="K23" s="218">
        <v>0</v>
      </c>
      <c r="L23" s="218">
        <v>0</v>
      </c>
      <c r="M23" s="218">
        <v>0</v>
      </c>
      <c r="N23" s="218">
        <v>0</v>
      </c>
      <c r="O23" s="264">
        <v>0.25</v>
      </c>
      <c r="P23" s="264">
        <v>0.25</v>
      </c>
      <c r="Q23" s="264">
        <v>0.25</v>
      </c>
      <c r="R23" s="264">
        <v>0.25</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09">
        <v>0</v>
      </c>
      <c r="AM23" s="209">
        <v>0</v>
      </c>
      <c r="AN23" s="209">
        <v>0</v>
      </c>
      <c r="AO23" s="209">
        <v>0</v>
      </c>
      <c r="AP23" s="209">
        <v>0</v>
      </c>
      <c r="AQ23" s="209">
        <v>0</v>
      </c>
      <c r="AR23" s="209">
        <v>0</v>
      </c>
      <c r="AS23" s="209">
        <v>0</v>
      </c>
      <c r="AT23" s="209">
        <v>0</v>
      </c>
      <c r="AU23" s="209">
        <v>0</v>
      </c>
    </row>
    <row r="24" spans="1:47">
      <c r="C24" s="1" t="s">
        <v>80</v>
      </c>
      <c r="D24" s="4" t="s">
        <v>400</v>
      </c>
      <c r="E24" s="4" t="s">
        <v>128</v>
      </c>
      <c r="G24" s="21"/>
      <c r="I24" s="218">
        <v>0</v>
      </c>
      <c r="J24" s="218">
        <v>0</v>
      </c>
      <c r="K24" s="264">
        <v>0.25</v>
      </c>
      <c r="L24" s="264">
        <v>0.25</v>
      </c>
      <c r="M24" s="264">
        <v>0.25</v>
      </c>
      <c r="N24" s="264">
        <v>0.25</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09">
        <v>0</v>
      </c>
      <c r="AM24" s="209">
        <v>0</v>
      </c>
      <c r="AN24" s="209">
        <v>0</v>
      </c>
      <c r="AO24" s="209">
        <v>0</v>
      </c>
      <c r="AP24" s="209">
        <v>0</v>
      </c>
      <c r="AQ24" s="209">
        <v>0</v>
      </c>
      <c r="AR24" s="209">
        <v>0</v>
      </c>
      <c r="AS24" s="209">
        <v>0</v>
      </c>
      <c r="AT24" s="209">
        <v>0</v>
      </c>
      <c r="AU24" s="209">
        <v>0</v>
      </c>
    </row>
    <row r="25" spans="1:47">
      <c r="G25" s="21"/>
    </row>
    <row r="26" spans="1:47">
      <c r="G26" s="21"/>
    </row>
    <row r="27" spans="1:47">
      <c r="G27" s="21"/>
    </row>
    <row r="28" spans="1:47">
      <c r="G28" s="21"/>
    </row>
    <row r="29" spans="1:47">
      <c r="G29" s="21"/>
    </row>
    <row r="30" spans="1:47">
      <c r="G30" s="21"/>
    </row>
    <row r="31" spans="1:47">
      <c r="G31" s="21"/>
    </row>
    <row r="32" spans="1:47">
      <c r="G32" s="21"/>
    </row>
    <row r="33" spans="7:7">
      <c r="G33" s="21"/>
    </row>
    <row r="34" spans="7:7">
      <c r="G34" s="21"/>
    </row>
    <row r="35" spans="7:7">
      <c r="G35" s="21"/>
    </row>
    <row r="36" spans="7:7">
      <c r="G36" s="21"/>
    </row>
    <row r="37" spans="7:7">
      <c r="G37" s="21"/>
    </row>
    <row r="38" spans="7:7">
      <c r="G38" s="21"/>
    </row>
    <row r="39" spans="7:7">
      <c r="G39" s="21"/>
    </row>
    <row r="40" spans="7:7">
      <c r="G40" s="21"/>
    </row>
    <row r="41" spans="7:7">
      <c r="G41" s="21"/>
    </row>
    <row r="42" spans="7:7">
      <c r="G42" s="21"/>
    </row>
    <row r="43" spans="7:7">
      <c r="G43" s="21"/>
    </row>
    <row r="44" spans="7:7">
      <c r="G44" s="21"/>
    </row>
    <row r="45" spans="7:7">
      <c r="G45" s="21"/>
    </row>
    <row r="46" spans="7:7">
      <c r="G46" s="21"/>
    </row>
    <row r="47" spans="7:7">
      <c r="G47" s="21"/>
    </row>
    <row r="48" spans="7:7">
      <c r="G48" s="21"/>
    </row>
    <row r="49" spans="7:7">
      <c r="G49" s="21"/>
    </row>
    <row r="50" spans="7:7">
      <c r="G50" s="21"/>
    </row>
    <row r="51" spans="7:7">
      <c r="G51" s="21"/>
    </row>
    <row r="52" spans="7:7">
      <c r="G52" s="21"/>
    </row>
    <row r="53" spans="7:7">
      <c r="G53" s="21"/>
    </row>
    <row r="54" spans="7:7">
      <c r="G54" s="21"/>
    </row>
    <row r="55" spans="7:7">
      <c r="G55" s="21"/>
    </row>
    <row r="56" spans="7:7">
      <c r="G56" s="21"/>
    </row>
    <row r="57" spans="7:7">
      <c r="G57" s="21"/>
    </row>
    <row r="58" spans="7:7">
      <c r="G58" s="21"/>
    </row>
  </sheetData>
  <sheetProtection algorithmName="SHA-512" hashValue="EArBYvSXY7Rswq47WbqIec36m5p6eY4Gii93jTBIB6aoIkOTA8/MNaWerDVnY+aZhOSyKWAXohk6AeN69h901Q==" saltValue="ezr1Zuafz5rE0riO6GOVcw==" spinCount="100000" sheet="1" objects="1" scenarios="1"/>
  <conditionalFormatting sqref="I20:J24 AB20:AU24">
    <cfRule type="cellIs" dxfId="0" priority="1" operator="greaterThan">
      <formula>0</formula>
    </cfRule>
  </conditionalFormatting>
  <hyperlinks>
    <hyperlink ref="F9" r:id="rId1" display="https://www.cbc.ca/news/politics/carbon-tax-hike-new-climate-plan-1.5837709" xr:uid="{D32EF29D-DEFA-4F5E-A834-08413BB3910B}"/>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A523-1E68-4483-9F13-B936FB9AEC00}">
  <sheetPr>
    <tabColor theme="7" tint="0.79998168889431442"/>
  </sheetPr>
  <dimension ref="A1:I41"/>
  <sheetViews>
    <sheetView topLeftCell="A10" zoomScaleNormal="100" workbookViewId="0">
      <selection activeCell="N41" sqref="N41"/>
    </sheetView>
  </sheetViews>
  <sheetFormatPr baseColWidth="10" defaultColWidth="8.88671875" defaultRowHeight="14.4"/>
  <cols>
    <col min="3" max="3" width="20.6640625" customWidth="1"/>
    <col min="8" max="8" width="25.88671875" customWidth="1"/>
  </cols>
  <sheetData>
    <row r="1" spans="1:9">
      <c r="A1" s="33" t="s">
        <v>455</v>
      </c>
      <c r="I1" s="33" t="s">
        <v>456</v>
      </c>
    </row>
    <row r="34" spans="3:9">
      <c r="C34" t="s">
        <v>556</v>
      </c>
      <c r="D34" t="s">
        <v>506</v>
      </c>
      <c r="H34" t="s">
        <v>556</v>
      </c>
      <c r="I34" t="s">
        <v>507</v>
      </c>
    </row>
    <row r="35" spans="3:9">
      <c r="C35" t="s">
        <v>457</v>
      </c>
      <c r="D35" s="197">
        <v>0.59</v>
      </c>
      <c r="H35" t="s">
        <v>457</v>
      </c>
    </row>
    <row r="36" spans="3:9">
      <c r="C36" t="s">
        <v>458</v>
      </c>
      <c r="D36" s="197">
        <v>0.24</v>
      </c>
      <c r="H36" t="s">
        <v>458</v>
      </c>
      <c r="I36" s="197">
        <v>0.94</v>
      </c>
    </row>
    <row r="37" spans="3:9">
      <c r="C37" t="s">
        <v>503</v>
      </c>
      <c r="D37" s="197">
        <v>0.08</v>
      </c>
      <c r="H37" t="s">
        <v>503</v>
      </c>
      <c r="I37" s="197">
        <v>0.05</v>
      </c>
    </row>
    <row r="38" spans="3:9">
      <c r="C38" t="s">
        <v>504</v>
      </c>
      <c r="D38" s="197">
        <v>7.0000000000000007E-2</v>
      </c>
      <c r="H38" t="s">
        <v>509</v>
      </c>
      <c r="I38" s="198">
        <v>1E-3</v>
      </c>
    </row>
    <row r="39" spans="3:9">
      <c r="C39" t="s">
        <v>505</v>
      </c>
      <c r="D39" s="197">
        <v>0.01</v>
      </c>
      <c r="H39" t="s">
        <v>508</v>
      </c>
      <c r="I39" s="198">
        <f>100%-SUM(I36:I38)-SUM(I40:I41)</f>
        <v>0</v>
      </c>
    </row>
    <row r="40" spans="3:9">
      <c r="C40" t="s">
        <v>513</v>
      </c>
      <c r="D40" s="197">
        <v>0.01</v>
      </c>
      <c r="H40" t="s">
        <v>510</v>
      </c>
      <c r="I40" s="198">
        <v>7.0000000000000001E-3</v>
      </c>
    </row>
    <row r="41" spans="3:9">
      <c r="C41" t="s">
        <v>512</v>
      </c>
      <c r="D41" s="198">
        <v>3.0000000000000001E-3</v>
      </c>
      <c r="H41" t="s">
        <v>511</v>
      </c>
      <c r="I41" s="198">
        <v>2E-3</v>
      </c>
    </row>
  </sheetData>
  <sheetProtection algorithmName="SHA-512" hashValue="WoEiVU/AAuN1ohtzaBwJCrjTjvTN36h1sfMGOTrJII1939rqKJr1vkdNpNCk0VWm6C6D1BFYjbqqdpChg/M3EQ==" saltValue="louvA0kTAE6+/+YNCPzwyQ==" spinCount="100000" sheet="1" objects="1" scenarios="1"/>
  <hyperlinks>
    <hyperlink ref="A1" r:id="rId1" display="https://www.cer-rec.gc.ca/en/data-analysis/energy-markets/provincial-territorial-energy-profiles/provincial-territorial-energy-profiles-ontario.html" xr:uid="{4AB90CF3-B576-4909-854A-8913986752ED}"/>
    <hyperlink ref="I1" r:id="rId2" display="https://www.cer-rec.gc.ca/en/data-analysis/energy-markets/provincial-territorial-energy-profiles/provincial-territorial-energy-profiles-quebec.html" xr:uid="{00A919B2-4266-4C8D-9616-08707E694048}"/>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FBE10-86C6-41A7-BCD0-D66D748C8CBA}">
  <dimension ref="B1:W105"/>
  <sheetViews>
    <sheetView topLeftCell="B1" workbookViewId="0">
      <selection activeCell="T30" sqref="T30"/>
    </sheetView>
  </sheetViews>
  <sheetFormatPr baseColWidth="10" defaultColWidth="8.88671875" defaultRowHeight="14.4"/>
  <cols>
    <col min="4" max="4" width="10.5546875" bestFit="1" customWidth="1"/>
    <col min="12" max="12" width="11.6640625" customWidth="1"/>
    <col min="13" max="13" width="14" customWidth="1"/>
    <col min="14" max="14" width="13.33203125" bestFit="1" customWidth="1"/>
    <col min="15" max="15" width="14.109375" customWidth="1"/>
    <col min="20" max="20" width="10.6640625" bestFit="1" customWidth="1"/>
    <col min="21" max="21" width="12.88671875" customWidth="1"/>
    <col min="22" max="22" width="13" customWidth="1"/>
    <col min="23" max="23" width="14.5546875" customWidth="1"/>
  </cols>
  <sheetData>
    <row r="1" spans="2:23">
      <c r="T1" s="1" t="s">
        <v>262</v>
      </c>
    </row>
    <row r="2" spans="2:23">
      <c r="B2" s="33" t="s">
        <v>216</v>
      </c>
    </row>
    <row r="3" spans="2:23">
      <c r="H3" t="s">
        <v>202</v>
      </c>
      <c r="I3">
        <v>1.36</v>
      </c>
      <c r="J3" t="s">
        <v>204</v>
      </c>
      <c r="T3" s="1"/>
      <c r="U3" s="35" t="s">
        <v>9</v>
      </c>
      <c r="V3" s="35" t="s">
        <v>10</v>
      </c>
      <c r="W3" s="35" t="s">
        <v>261</v>
      </c>
    </row>
    <row r="4" spans="2:23">
      <c r="B4" s="65" t="s">
        <v>141</v>
      </c>
      <c r="C4" s="65" t="s">
        <v>61</v>
      </c>
      <c r="D4" s="65" t="s">
        <v>244</v>
      </c>
      <c r="T4" s="1" t="s">
        <v>258</v>
      </c>
      <c r="U4" s="54">
        <v>125000</v>
      </c>
      <c r="V4" s="54">
        <v>205000</v>
      </c>
      <c r="W4" s="54">
        <f>AVERAGE(U4:V4)</f>
        <v>165000</v>
      </c>
    </row>
    <row r="5" spans="2:23">
      <c r="B5" s="65">
        <v>2020</v>
      </c>
      <c r="C5" s="87">
        <v>240</v>
      </c>
      <c r="D5" s="87">
        <f>C5*1.36</f>
        <v>326.40000000000003</v>
      </c>
      <c r="T5" s="1" t="s">
        <v>256</v>
      </c>
      <c r="U5" s="54">
        <f>O73</f>
        <v>430000</v>
      </c>
      <c r="V5" s="54">
        <f>O74</f>
        <v>575000</v>
      </c>
      <c r="W5" s="54">
        <f t="shared" ref="W5:W8" si="0">AVERAGE(U5:V5)</f>
        <v>502500</v>
      </c>
    </row>
    <row r="6" spans="2:23">
      <c r="B6" s="65">
        <v>2021</v>
      </c>
      <c r="C6" s="87">
        <f>C5*(1+$K$6)</f>
        <v>218.46770386450481</v>
      </c>
      <c r="D6" s="87">
        <f t="shared" ref="D6:D15" si="1">C6*1.36</f>
        <v>297.11607725572657</v>
      </c>
      <c r="G6" t="s">
        <v>245</v>
      </c>
      <c r="K6" s="62">
        <v>-8.9717900564563316E-2</v>
      </c>
      <c r="M6">
        <f>C5*(1+K6)^5</f>
        <v>149.99999828822016</v>
      </c>
      <c r="O6">
        <v>150</v>
      </c>
      <c r="T6" s="1" t="s">
        <v>257</v>
      </c>
      <c r="U6" s="54">
        <f>O64</f>
        <v>328000</v>
      </c>
      <c r="V6" s="54">
        <f>O65</f>
        <v>351000</v>
      </c>
      <c r="W6" s="54">
        <f t="shared" si="0"/>
        <v>339500</v>
      </c>
    </row>
    <row r="7" spans="2:23">
      <c r="B7" s="65">
        <v>2022</v>
      </c>
      <c r="C7" s="87">
        <f t="shared" ref="C7:C9" si="2">C6*(1+$K$6)</f>
        <v>198.86724013262071</v>
      </c>
      <c r="D7" s="87">
        <f t="shared" si="1"/>
        <v>270.45944658036416</v>
      </c>
      <c r="K7" s="62"/>
      <c r="T7" s="1" t="s">
        <v>259</v>
      </c>
      <c r="U7" s="54">
        <v>190000</v>
      </c>
      <c r="V7" s="54">
        <v>250000</v>
      </c>
      <c r="W7" s="54">
        <f t="shared" si="0"/>
        <v>220000</v>
      </c>
    </row>
    <row r="8" spans="2:23">
      <c r="B8" s="65">
        <v>2023</v>
      </c>
      <c r="C8" s="87">
        <f t="shared" si="2"/>
        <v>181.02528885685311</v>
      </c>
      <c r="D8" s="87">
        <f t="shared" si="1"/>
        <v>246.19439284532024</v>
      </c>
      <c r="G8" t="s">
        <v>246</v>
      </c>
      <c r="K8" s="62">
        <v>-7.7892069203668479E-2</v>
      </c>
      <c r="M8">
        <f>C10*(1+K8)^5</f>
        <v>100.00001047307175</v>
      </c>
      <c r="O8">
        <v>100</v>
      </c>
      <c r="T8" s="1" t="s">
        <v>260</v>
      </c>
      <c r="U8" s="54">
        <f>U4+90000</f>
        <v>215000</v>
      </c>
      <c r="V8" s="54">
        <f>V4+90000</f>
        <v>295000</v>
      </c>
      <c r="W8" s="54">
        <f t="shared" si="0"/>
        <v>255000</v>
      </c>
    </row>
    <row r="9" spans="2:23">
      <c r="B9" s="65">
        <v>2024</v>
      </c>
      <c r="C9" s="87">
        <f t="shared" si="2"/>
        <v>164.78407999152262</v>
      </c>
      <c r="D9" s="87">
        <f t="shared" si="1"/>
        <v>224.10634878847077</v>
      </c>
    </row>
    <row r="10" spans="2:23">
      <c r="B10" s="65">
        <v>2025</v>
      </c>
      <c r="C10" s="87">
        <v>150</v>
      </c>
      <c r="D10" s="87">
        <f t="shared" si="1"/>
        <v>204.00000000000003</v>
      </c>
    </row>
    <row r="11" spans="2:23">
      <c r="B11" s="65">
        <v>2026</v>
      </c>
      <c r="C11" s="87">
        <f>C10*(1+$K$8)</f>
        <v>138.31618961944974</v>
      </c>
      <c r="D11" s="87">
        <f t="shared" si="1"/>
        <v>188.11001788245167</v>
      </c>
    </row>
    <row r="12" spans="2:23">
      <c r="B12" s="65">
        <v>2027</v>
      </c>
      <c r="C12" s="87">
        <f t="shared" ref="C12:C14" si="3">C11*(1+$K$8)</f>
        <v>127.54245540562384</v>
      </c>
      <c r="D12" s="87">
        <f t="shared" si="1"/>
        <v>173.45773935164843</v>
      </c>
    </row>
    <row r="13" spans="2:23">
      <c r="B13" s="65">
        <v>2028</v>
      </c>
      <c r="C13" s="87">
        <f t="shared" si="3"/>
        <v>117.60790964276319</v>
      </c>
      <c r="D13" s="87">
        <f t="shared" si="1"/>
        <v>159.94675711415795</v>
      </c>
    </row>
    <row r="14" spans="2:23">
      <c r="B14" s="65">
        <v>2029</v>
      </c>
      <c r="C14" s="87">
        <f t="shared" si="3"/>
        <v>108.4471862059703</v>
      </c>
      <c r="D14" s="87">
        <f t="shared" si="1"/>
        <v>147.48817324011961</v>
      </c>
    </row>
    <row r="15" spans="2:23">
      <c r="B15" s="65">
        <v>2030</v>
      </c>
      <c r="C15" s="87">
        <v>100</v>
      </c>
      <c r="D15" s="87">
        <f t="shared" si="1"/>
        <v>136</v>
      </c>
    </row>
    <row r="53" spans="14:17">
      <c r="N53" s="1"/>
      <c r="O53" s="1"/>
      <c r="P53" s="1"/>
      <c r="Q53" s="1"/>
    </row>
    <row r="54" spans="14:17">
      <c r="N54" s="1"/>
      <c r="O54" s="1" t="s">
        <v>248</v>
      </c>
      <c r="P54" s="1">
        <v>1.36</v>
      </c>
      <c r="Q54" s="1" t="s">
        <v>204</v>
      </c>
    </row>
    <row r="55" spans="14:17">
      <c r="N55" s="1"/>
      <c r="O55" s="1"/>
      <c r="P55" s="1"/>
      <c r="Q55" s="1"/>
    </row>
    <row r="56" spans="14:17">
      <c r="N56" s="6" t="s">
        <v>249</v>
      </c>
      <c r="O56" s="1"/>
      <c r="P56" s="1"/>
      <c r="Q56" s="1"/>
    </row>
    <row r="57" spans="14:17">
      <c r="O57" s="1"/>
      <c r="P57" s="1"/>
      <c r="Q57" s="1"/>
    </row>
    <row r="58" spans="14:17">
      <c r="N58" s="6" t="s">
        <v>247</v>
      </c>
      <c r="O58" s="35" t="s">
        <v>251</v>
      </c>
      <c r="P58" s="1"/>
      <c r="Q58" s="1"/>
    </row>
    <row r="59" spans="14:17">
      <c r="N59" s="29">
        <v>258000</v>
      </c>
      <c r="O59" s="29">
        <f>ROUND(N59*$P$54,-3)</f>
        <v>351000</v>
      </c>
      <c r="P59" s="1"/>
      <c r="Q59" s="1"/>
    </row>
    <row r="60" spans="14:17">
      <c r="N60" s="29">
        <v>241000</v>
      </c>
      <c r="O60" s="29">
        <f t="shared" ref="O60" si="4">ROUND(N60*$P$54,-3)</f>
        <v>328000</v>
      </c>
      <c r="P60" s="1"/>
      <c r="Q60" s="1"/>
    </row>
    <row r="61" spans="14:17">
      <c r="N61" s="29"/>
      <c r="O61" s="29"/>
      <c r="P61" s="1"/>
      <c r="Q61" s="1"/>
    </row>
    <row r="62" spans="14:17">
      <c r="N62" s="29"/>
      <c r="O62" s="29"/>
      <c r="P62" s="1"/>
      <c r="Q62" s="1"/>
    </row>
    <row r="63" spans="14:17">
      <c r="N63" s="1"/>
      <c r="O63" s="4"/>
      <c r="P63" s="1"/>
      <c r="Q63" s="1"/>
    </row>
    <row r="64" spans="14:17">
      <c r="N64" s="82" t="s">
        <v>252</v>
      </c>
      <c r="O64" s="29">
        <f>MIN(O59:O60)</f>
        <v>328000</v>
      </c>
    </row>
    <row r="65" spans="14:15">
      <c r="N65" s="82" t="s">
        <v>253</v>
      </c>
      <c r="O65" s="29">
        <f>MAX(O59:O60)</f>
        <v>351000</v>
      </c>
    </row>
    <row r="66" spans="14:15">
      <c r="O66" s="65"/>
    </row>
    <row r="67" spans="14:15">
      <c r="N67" s="6" t="s">
        <v>250</v>
      </c>
      <c r="O67" s="65"/>
    </row>
    <row r="68" spans="14:15">
      <c r="O68" s="65"/>
    </row>
    <row r="69" spans="14:15">
      <c r="N69" s="6" t="s">
        <v>247</v>
      </c>
      <c r="O69" s="35" t="s">
        <v>251</v>
      </c>
    </row>
    <row r="70" spans="14:15">
      <c r="N70" s="29">
        <v>316000</v>
      </c>
      <c r="O70" s="29">
        <f>ROUND(N70*$P$54,-3)</f>
        <v>430000</v>
      </c>
    </row>
    <row r="71" spans="14:15">
      <c r="N71" s="29">
        <v>423000</v>
      </c>
      <c r="O71" s="29">
        <f>ROUND(N71*$P$54,-3)</f>
        <v>575000</v>
      </c>
    </row>
    <row r="73" spans="14:15">
      <c r="N73" s="82" t="s">
        <v>252</v>
      </c>
      <c r="O73" s="29">
        <f>MIN(O70:O71)</f>
        <v>430000</v>
      </c>
    </row>
    <row r="74" spans="14:15">
      <c r="N74" s="82" t="s">
        <v>253</v>
      </c>
      <c r="O74" s="29">
        <f>MAX(O70:O71)</f>
        <v>575000</v>
      </c>
    </row>
    <row r="79" spans="14:15">
      <c r="N79" s="6" t="s">
        <v>250</v>
      </c>
    </row>
    <row r="81" spans="14:15">
      <c r="N81" s="6" t="s">
        <v>254</v>
      </c>
      <c r="O81" s="35" t="s">
        <v>255</v>
      </c>
    </row>
    <row r="82" spans="14:15">
      <c r="N82" s="29">
        <v>196000</v>
      </c>
      <c r="O82" s="29">
        <f>ROUND(N82*$P$54,-3)</f>
        <v>267000</v>
      </c>
    </row>
    <row r="83" spans="14:15">
      <c r="N83" s="29">
        <v>145000</v>
      </c>
      <c r="O83" s="29">
        <f>ROUND(N83*$P$54,-3)</f>
        <v>197000</v>
      </c>
    </row>
    <row r="85" spans="14:15">
      <c r="N85" s="82" t="s">
        <v>252</v>
      </c>
      <c r="O85" s="29">
        <f>MIN(O82:O83)</f>
        <v>197000</v>
      </c>
    </row>
    <row r="86" spans="14:15">
      <c r="N86" s="82" t="s">
        <v>253</v>
      </c>
      <c r="O86" s="29">
        <f>MAX(O82:O83)</f>
        <v>267000</v>
      </c>
    </row>
    <row r="97" spans="2:13">
      <c r="B97" s="33" t="s">
        <v>220</v>
      </c>
    </row>
    <row r="100" spans="2:13">
      <c r="M100" s="1"/>
    </row>
    <row r="101" spans="2:13">
      <c r="M101" s="1" t="s">
        <v>263</v>
      </c>
    </row>
    <row r="102" spans="2:13">
      <c r="L102" s="1" t="s">
        <v>258</v>
      </c>
      <c r="M102" s="29">
        <v>109159</v>
      </c>
    </row>
    <row r="103" spans="2:13">
      <c r="L103" s="1" t="s">
        <v>256</v>
      </c>
      <c r="M103" s="29">
        <v>200006</v>
      </c>
    </row>
    <row r="104" spans="2:13">
      <c r="L104" s="1" t="s">
        <v>259</v>
      </c>
      <c r="M104" s="29">
        <v>136872</v>
      </c>
    </row>
    <row r="105" spans="2:13">
      <c r="L105" s="1" t="s">
        <v>257</v>
      </c>
      <c r="M105" s="29">
        <v>209572</v>
      </c>
    </row>
  </sheetData>
  <hyperlinks>
    <hyperlink ref="B2" r:id="rId1" display="https://theicct.org/wp-content/uploads/2022/02/purchase-cost-ze-trucks-feb22-1.pdf" xr:uid="{0E42041E-2673-424E-86CC-C07FFEA61340}"/>
    <hyperlink ref="B97" r:id="rId2" display="https://www.transportenvironment.org/wp-content/uploads/2021/07/2021_04_TE_how_to_decarbonise_long_haul_trucking_in_Germany_final.pdf" xr:uid="{0DA2170E-60F1-45B9-B832-3DD90C1844B4}"/>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5EFF-2F1A-40F9-A1BC-612A2623C09F}">
  <dimension ref="B1:Q108"/>
  <sheetViews>
    <sheetView topLeftCell="A46" workbookViewId="0">
      <selection activeCell="I67" sqref="I67"/>
    </sheetView>
  </sheetViews>
  <sheetFormatPr baseColWidth="10" defaultColWidth="8.88671875" defaultRowHeight="14.4"/>
  <cols>
    <col min="3" max="4" width="14.44140625" customWidth="1"/>
    <col min="5" max="5" width="13.88671875" customWidth="1"/>
    <col min="6" max="6" width="16.33203125" customWidth="1"/>
    <col min="7" max="7" width="21.88671875" customWidth="1"/>
    <col min="8" max="8" width="24.6640625" bestFit="1" customWidth="1"/>
    <col min="9" max="9" width="12.5546875" bestFit="1" customWidth="1"/>
    <col min="10" max="10" width="17.6640625" customWidth="1"/>
  </cols>
  <sheetData>
    <row r="1" spans="2:17">
      <c r="H1" s="1" t="s">
        <v>205</v>
      </c>
      <c r="I1" s="1"/>
      <c r="J1" s="1"/>
      <c r="K1" s="78">
        <v>0.193</v>
      </c>
      <c r="L1" s="1"/>
    </row>
    <row r="2" spans="2:17">
      <c r="B2" s="33" t="s">
        <v>199</v>
      </c>
      <c r="H2" s="1" t="s">
        <v>201</v>
      </c>
      <c r="I2" s="1"/>
      <c r="J2" s="1" t="s">
        <v>202</v>
      </c>
      <c r="K2" s="1">
        <v>1.36</v>
      </c>
      <c r="L2" s="1" t="s">
        <v>204</v>
      </c>
      <c r="N2" s="33" t="s">
        <v>214</v>
      </c>
    </row>
    <row r="3" spans="2:17">
      <c r="B3" s="33" t="s">
        <v>210</v>
      </c>
      <c r="H3" s="1"/>
      <c r="I3" s="1"/>
      <c r="J3" s="1" t="s">
        <v>207</v>
      </c>
      <c r="K3" s="1">
        <v>121.3</v>
      </c>
      <c r="L3" s="1" t="s">
        <v>208</v>
      </c>
    </row>
    <row r="5" spans="2:17">
      <c r="B5" t="s">
        <v>211</v>
      </c>
    </row>
    <row r="6" spans="2:17">
      <c r="O6" t="s">
        <v>215</v>
      </c>
    </row>
    <row r="8" spans="2:17">
      <c r="O8" t="s">
        <v>217</v>
      </c>
      <c r="Q8" s="33" t="s">
        <v>216</v>
      </c>
    </row>
    <row r="10" spans="2:17">
      <c r="O10" s="81">
        <f>0.11/1.609</f>
        <v>6.836544437538844E-2</v>
      </c>
      <c r="P10" s="80">
        <f>0.17/1.609</f>
        <v>0.10565568676196396</v>
      </c>
      <c r="Q10" t="s">
        <v>67</v>
      </c>
    </row>
    <row r="12" spans="2:17">
      <c r="O12">
        <f>32/400</f>
        <v>0.08</v>
      </c>
      <c r="P12" t="s">
        <v>67</v>
      </c>
      <c r="Q12" s="33" t="s">
        <v>218</v>
      </c>
    </row>
    <row r="14" spans="2:17">
      <c r="O14">
        <f>80/1000</f>
        <v>0.08</v>
      </c>
      <c r="P14" t="s">
        <v>67</v>
      </c>
      <c r="Q14" s="33" t="s">
        <v>219</v>
      </c>
    </row>
    <row r="20" spans="2:11">
      <c r="C20" s="35" t="s">
        <v>206</v>
      </c>
      <c r="D20" s="35" t="s">
        <v>209</v>
      </c>
      <c r="E20" s="35" t="s">
        <v>200</v>
      </c>
      <c r="F20" s="35" t="s">
        <v>203</v>
      </c>
      <c r="G20" s="35" t="s">
        <v>212</v>
      </c>
      <c r="H20" s="35" t="s">
        <v>213</v>
      </c>
    </row>
    <row r="21" spans="2:11">
      <c r="B21" s="6" t="s">
        <v>9</v>
      </c>
      <c r="C21" s="50">
        <v>1500</v>
      </c>
      <c r="D21" s="50">
        <f>C21*$K$3</f>
        <v>181950</v>
      </c>
      <c r="E21" s="77">
        <v>1200000</v>
      </c>
      <c r="F21" s="77">
        <f>E21*(1+$K$1)*$K$2</f>
        <v>1946976.0000000002</v>
      </c>
      <c r="G21" s="77">
        <f>F21/C21</f>
        <v>1297.9840000000002</v>
      </c>
      <c r="H21" s="79">
        <f>F21/D21</f>
        <v>10.700610057708163</v>
      </c>
    </row>
    <row r="22" spans="2:11">
      <c r="B22" s="6" t="s">
        <v>10</v>
      </c>
      <c r="C22" s="50">
        <v>2000</v>
      </c>
      <c r="D22" s="50">
        <f>C22*$K$3</f>
        <v>242600</v>
      </c>
      <c r="E22" s="77">
        <v>1800000</v>
      </c>
      <c r="F22" s="77">
        <f>E22*(1+$K$1)*$K$2</f>
        <v>2920464</v>
      </c>
      <c r="G22" s="77">
        <f>F22/C22</f>
        <v>1460.232</v>
      </c>
      <c r="H22" s="79">
        <f>F22/D22</f>
        <v>12.038186314921681</v>
      </c>
    </row>
    <row r="25" spans="2:11">
      <c r="B25" s="33" t="s">
        <v>220</v>
      </c>
    </row>
    <row r="27" spans="2:11">
      <c r="H27" s="1" t="s">
        <v>221</v>
      </c>
      <c r="I27" s="69">
        <v>0.16</v>
      </c>
      <c r="J27" s="1"/>
    </row>
    <row r="28" spans="2:11">
      <c r="H28" s="1" t="s">
        <v>222</v>
      </c>
      <c r="I28" s="1">
        <v>1.43</v>
      </c>
      <c r="J28" s="1" t="s">
        <v>204</v>
      </c>
    </row>
    <row r="30" spans="2:11">
      <c r="H30" s="1"/>
      <c r="I30" s="1"/>
      <c r="J30" s="1"/>
      <c r="K30" s="1"/>
    </row>
    <row r="31" spans="2:11">
      <c r="H31" s="1" t="s">
        <v>223</v>
      </c>
      <c r="I31" s="50">
        <v>5468</v>
      </c>
      <c r="J31" s="1" t="s">
        <v>224</v>
      </c>
      <c r="K31" s="1"/>
    </row>
    <row r="32" spans="2:11">
      <c r="H32" s="1" t="s">
        <v>225</v>
      </c>
      <c r="I32" s="50">
        <v>6970000</v>
      </c>
      <c r="J32" s="1" t="s">
        <v>226</v>
      </c>
      <c r="K32" s="1"/>
    </row>
    <row r="33" spans="8:11">
      <c r="H33" s="1"/>
      <c r="I33" s="1"/>
      <c r="J33" s="1"/>
      <c r="K33" s="1"/>
    </row>
    <row r="34" spans="8:11">
      <c r="H34" s="1" t="s">
        <v>225</v>
      </c>
      <c r="I34" s="50">
        <f>I32*I28*(1+I27)</f>
        <v>11561836</v>
      </c>
      <c r="J34" s="1" t="s">
        <v>227</v>
      </c>
      <c r="K34" s="1"/>
    </row>
    <row r="35" spans="8:11">
      <c r="H35" s="1" t="s">
        <v>225</v>
      </c>
      <c r="I35" s="50">
        <f>ROUNDUP(I34/I31,-2)</f>
        <v>2200</v>
      </c>
      <c r="J35" s="1" t="s">
        <v>228</v>
      </c>
      <c r="K35" s="1"/>
    </row>
    <row r="36" spans="8:11">
      <c r="H36" s="1"/>
      <c r="I36" s="1"/>
      <c r="J36" s="1"/>
      <c r="K36" s="1"/>
    </row>
    <row r="37" spans="8:11">
      <c r="H37" s="1"/>
      <c r="I37" s="1"/>
      <c r="J37" s="1"/>
      <c r="K37" s="1"/>
    </row>
    <row r="48" spans="8:11">
      <c r="H48" s="82" t="s">
        <v>202</v>
      </c>
      <c r="I48" s="1">
        <v>1.36</v>
      </c>
      <c r="J48" s="1" t="s">
        <v>204</v>
      </c>
    </row>
    <row r="49" spans="2:10">
      <c r="B49" s="33" t="s">
        <v>229</v>
      </c>
      <c r="H49" s="82" t="s">
        <v>231</v>
      </c>
      <c r="I49" s="78">
        <v>0.24199999999999999</v>
      </c>
      <c r="J49" s="1"/>
    </row>
    <row r="50" spans="2:10">
      <c r="H50" s="1"/>
      <c r="I50" s="1"/>
      <c r="J50" s="1"/>
    </row>
    <row r="51" spans="2:10">
      <c r="H51" s="82" t="s">
        <v>9</v>
      </c>
      <c r="I51" s="50">
        <v>1200</v>
      </c>
      <c r="J51" s="1" t="s">
        <v>230</v>
      </c>
    </row>
    <row r="52" spans="2:10">
      <c r="H52" s="82" t="s">
        <v>10</v>
      </c>
      <c r="I52" s="50">
        <v>3000</v>
      </c>
      <c r="J52" s="1" t="s">
        <v>230</v>
      </c>
    </row>
    <row r="53" spans="2:10">
      <c r="H53" s="1"/>
      <c r="I53" s="1"/>
      <c r="J53" s="1"/>
    </row>
    <row r="54" spans="2:10">
      <c r="H54" s="82" t="s">
        <v>9</v>
      </c>
      <c r="I54" s="50">
        <f>ROUND(I51*$I$48*(1+$I$49),-2)</f>
        <v>2000</v>
      </c>
      <c r="J54" s="1" t="s">
        <v>228</v>
      </c>
    </row>
    <row r="55" spans="2:10">
      <c r="H55" s="82" t="s">
        <v>10</v>
      </c>
      <c r="I55" s="50">
        <f>ROUND(I52*$I$48*(1+$I$49),-2)</f>
        <v>5100</v>
      </c>
      <c r="J55" s="1" t="s">
        <v>228</v>
      </c>
    </row>
    <row r="56" spans="2:10">
      <c r="H56" s="1"/>
      <c r="I56" s="1"/>
      <c r="J56" s="1"/>
    </row>
    <row r="57" spans="2:10">
      <c r="H57" s="1"/>
      <c r="I57" s="1"/>
      <c r="J57" s="1"/>
    </row>
    <row r="58" spans="2:10">
      <c r="H58" s="1"/>
      <c r="I58" s="1"/>
      <c r="J58" s="1"/>
    </row>
    <row r="103" spans="9:9">
      <c r="I103" s="83"/>
    </row>
    <row r="104" spans="9:9">
      <c r="I104" s="83"/>
    </row>
    <row r="106" spans="9:9">
      <c r="I106" s="84"/>
    </row>
    <row r="107" spans="9:9">
      <c r="I107" s="84"/>
    </row>
    <row r="108" spans="9:9">
      <c r="I108" s="84"/>
    </row>
  </sheetData>
  <hyperlinks>
    <hyperlink ref="B2" r:id="rId1" display="https://www.bankofcanada.ca/rates/related/inflation-calculator/" xr:uid="{5C04E04A-B8D1-4CCE-8B7D-D6A8AC043C01}"/>
    <hyperlink ref="B3" r:id="rId2" display="https://www.justintools.com/unit-conversion/energy.php?k1=gasoline-gallon-equivalent&amp;k2=megajoules" xr:uid="{EF85D6A1-1E46-4C83-A150-D5437DCF036F}"/>
    <hyperlink ref="B5" r:id="rId3" display="https://www.osti.gov/biblio/1156975/" xr:uid="{12204523-2ED6-441E-894F-FED6C7F261BC}"/>
    <hyperlink ref="N2" r:id="rId4" display="https://www.omnicalculator.com/conversion/natural-gas-converter" xr:uid="{FED08C40-876B-47ED-9B72-F5D0CA938364}"/>
    <hyperlink ref="Q8" r:id="rId5" display="https://theicct.org/wp-content/uploads/2022/02/purchase-cost-ze-trucks-feb22-1.pdf" xr:uid="{711BFE2A-7764-4780-A70F-7FA54C968CC1}"/>
    <hyperlink ref="Q12" r:id="rId6" display="https://www.hyundai.news/eu/articles/press-releases/hyundai-xcient-fuel-cell-heads-to-europe-for-commercial-use.html" xr:uid="{1DA06A63-7974-44A0-A547-E494994DE201}"/>
    <hyperlink ref="Q14" r:id="rId7" display="https://insideevs.com/news/444480/mercedes-genh2-truck-fuel-cell-concept-truck/" xr:uid="{1CCD8C62-943F-4653-906C-2B5E9F01C4F8}"/>
    <hyperlink ref="B25" r:id="rId8" display="https://www.transportenvironment.org/wp-content/uploads/2021/07/2021_04_TE_how_to_decarbonise_long_haul_trucking_in_Germany_final.pdf" xr:uid="{39096DC1-4C52-4BEF-8A44-B0299D74A9DE}"/>
    <hyperlink ref="B49" r:id="rId9" display="https://www.hydrogen.energy.gov/pdfs/21002-hydrogen-fueling-station-cost.pdf" xr:uid="{88603B5F-3B8B-404A-AC8F-E116AE5D05BE}"/>
  </hyperlinks>
  <pageMargins left="0.7" right="0.7" top="0.75" bottom="0.75" header="0.3" footer="0.3"/>
  <pageSetup orientation="portrait"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CDA23-73BE-4B63-9D06-BEA2C19FCEC3}">
  <sheetPr>
    <tabColor theme="1"/>
  </sheetPr>
  <dimension ref="A1:AI196"/>
  <sheetViews>
    <sheetView workbookViewId="0">
      <selection activeCell="D14" sqref="D14"/>
    </sheetView>
  </sheetViews>
  <sheetFormatPr baseColWidth="10" defaultColWidth="0" defaultRowHeight="14.4" zeroHeight="1"/>
  <cols>
    <col min="1" max="1" width="9.109375" customWidth="1"/>
    <col min="2" max="2" width="39.6640625" customWidth="1"/>
    <col min="3" max="3" width="18.33203125" customWidth="1"/>
    <col min="4" max="32" width="18.5546875" customWidth="1"/>
    <col min="33" max="35" width="9.109375" customWidth="1"/>
    <col min="36" max="16384" width="9.109375" hidden="1"/>
  </cols>
  <sheetData>
    <row r="1" spans="2:7"/>
    <row r="2" spans="2:7">
      <c r="B2" s="6" t="s">
        <v>421</v>
      </c>
    </row>
    <row r="3" spans="2:7" ht="15" thickBot="1">
      <c r="B3" s="6"/>
    </row>
    <row r="4" spans="2:7">
      <c r="B4" s="172" t="s">
        <v>408</v>
      </c>
      <c r="C4" s="171" t="s">
        <v>258</v>
      </c>
      <c r="D4" s="238" t="s">
        <v>256</v>
      </c>
      <c r="E4" s="153" t="s">
        <v>257</v>
      </c>
      <c r="F4" s="154" t="s">
        <v>259</v>
      </c>
      <c r="G4" s="155" t="s">
        <v>260</v>
      </c>
    </row>
    <row r="5" spans="2:7">
      <c r="B5" s="104" t="s">
        <v>426</v>
      </c>
      <c r="C5" s="112">
        <f>Calc_Lifecycle!F24</f>
        <v>165000</v>
      </c>
      <c r="D5" s="112">
        <f>Calc_Lifecycle!F46</f>
        <v>486000</v>
      </c>
      <c r="E5" s="112">
        <f>Calc_Lifecycle!F76</f>
        <v>339500</v>
      </c>
      <c r="F5" s="112">
        <f>Calc_Lifecycle!F107</f>
        <v>220000</v>
      </c>
      <c r="G5" s="112">
        <f>Calc_Lifecycle!F136</f>
        <v>255000</v>
      </c>
    </row>
    <row r="6" spans="2:7">
      <c r="B6" s="104" t="s">
        <v>427</v>
      </c>
      <c r="C6" s="112">
        <f>Calc_Lifecycle!F25</f>
        <v>698250</v>
      </c>
      <c r="D6" s="112">
        <f>Calc_Lifecycle!F47</f>
        <v>114142.5</v>
      </c>
      <c r="E6" s="112">
        <f>Calc_Lifecycle!F77</f>
        <v>983249.99999999988</v>
      </c>
      <c r="F6" s="112">
        <f>Calc_Lifecycle!F108</f>
        <v>94050</v>
      </c>
      <c r="G6" s="112">
        <f>Calc_Lifecycle!F137</f>
        <v>221549.80563002685</v>
      </c>
    </row>
    <row r="7" spans="2:7">
      <c r="B7" s="104" t="s">
        <v>406</v>
      </c>
      <c r="C7" s="112">
        <f>Calc_Lifecycle!F26</f>
        <v>209000</v>
      </c>
      <c r="D7" s="112">
        <f>Calc_Lifecycle!F48</f>
        <v>107824.99999999999</v>
      </c>
      <c r="E7" s="112">
        <f>Calc_Lifecycle!F78</f>
        <v>125400</v>
      </c>
      <c r="F7" s="112">
        <f>Calc_Lifecycle!F109</f>
        <v>107824.99999999999</v>
      </c>
      <c r="G7" s="112">
        <f>Calc_Lifecycle!F138</f>
        <v>218500</v>
      </c>
    </row>
    <row r="8" spans="2:7">
      <c r="B8" s="104" t="s">
        <v>339</v>
      </c>
      <c r="C8" s="112">
        <f>Calc_Lifecycle!F27</f>
        <v>107445</v>
      </c>
      <c r="D8" s="112">
        <v>0</v>
      </c>
      <c r="E8" s="112">
        <v>0</v>
      </c>
      <c r="F8" s="112">
        <v>0</v>
      </c>
      <c r="G8" s="112">
        <v>0</v>
      </c>
    </row>
    <row r="9" spans="2:7">
      <c r="B9" s="104" t="s">
        <v>414</v>
      </c>
      <c r="C9" s="112">
        <v>0</v>
      </c>
      <c r="D9" s="112">
        <f>Calc_Lifecycle!F49</f>
        <v>239500</v>
      </c>
      <c r="E9" s="112">
        <f>Calc_Lifecycle!F79</f>
        <v>40993.150684931512</v>
      </c>
      <c r="F9" s="112">
        <f>Calc_Lifecycle!F110</f>
        <v>21495.076801890504</v>
      </c>
      <c r="G9" s="112">
        <f>Calc_Lifecycle!F139</f>
        <v>21432.065068493142</v>
      </c>
    </row>
    <row r="10" spans="2:7">
      <c r="B10" s="104" t="s">
        <v>415</v>
      </c>
      <c r="C10" s="112">
        <v>0</v>
      </c>
      <c r="D10" s="112">
        <f>Calc_Lifecycle!F50</f>
        <v>5450</v>
      </c>
      <c r="E10" s="112">
        <f>Calc_Lifecycle!F80</f>
        <v>42750</v>
      </c>
      <c r="F10" s="112">
        <f>Calc_Lifecycle!F111</f>
        <v>21495.076801890504</v>
      </c>
      <c r="G10" s="112">
        <f>Calc_Lifecycle!F140</f>
        <v>11086.729222520109</v>
      </c>
    </row>
    <row r="11" spans="2:7">
      <c r="B11" s="173" t="s">
        <v>428</v>
      </c>
      <c r="C11" s="108"/>
      <c r="D11" s="109"/>
      <c r="E11" s="109"/>
      <c r="F11" s="109"/>
      <c r="G11" s="109"/>
    </row>
    <row r="12" spans="2:7">
      <c r="B12" s="104" t="s">
        <v>408</v>
      </c>
      <c r="C12" s="112">
        <f>Calc_Lifecycle!F31</f>
        <v>1179695</v>
      </c>
      <c r="D12" s="112">
        <f>Calc_Lifecycle!F53</f>
        <v>952917.5</v>
      </c>
      <c r="E12" s="112">
        <f>Calc_Lifecycle!F83</f>
        <v>1531893.1506849315</v>
      </c>
      <c r="F12" s="112">
        <f>Calc_Lifecycle!F114</f>
        <v>464865.15360378101</v>
      </c>
      <c r="G12" s="112">
        <f>Calc_Lifecycle!F143</f>
        <v>727568.59992104012</v>
      </c>
    </row>
    <row r="13" spans="2:7">
      <c r="B13" s="104" t="s">
        <v>410</v>
      </c>
      <c r="C13" s="112">
        <f>Calc_Lifecycle!F32</f>
        <v>117969.5</v>
      </c>
      <c r="D13" s="112">
        <f>Calc_Lifecycle!F54</f>
        <v>95291.75</v>
      </c>
      <c r="E13" s="112">
        <f>Calc_Lifecycle!F84</f>
        <v>153189.31506849316</v>
      </c>
      <c r="F13" s="112">
        <f>Calc_Lifecycle!F115</f>
        <v>46486.5153603781</v>
      </c>
      <c r="G13" s="112">
        <f>Calc_Lifecycle!F144</f>
        <v>72756.859992104015</v>
      </c>
    </row>
    <row r="14" spans="2:7">
      <c r="B14" s="104" t="s">
        <v>409</v>
      </c>
      <c r="C14" s="174">
        <f>Calc_Lifecycle!F33</f>
        <v>0.62089210526315786</v>
      </c>
      <c r="D14" s="175">
        <f>Calc_Lifecycle!F55</f>
        <v>0.50153552631578946</v>
      </c>
      <c r="E14" s="175">
        <f>Calc_Lifecycle!F85</f>
        <v>0.8062595529920692</v>
      </c>
      <c r="F14" s="175">
        <f>Calc_Lifecycle!F116</f>
        <v>0.24466587031777948</v>
      </c>
      <c r="G14" s="175">
        <f>Calc_Lifecycle!F145</f>
        <v>0.38293084206370531</v>
      </c>
    </row>
    <row r="15" spans="2:7">
      <c r="B15" s="104" t="s">
        <v>476</v>
      </c>
      <c r="C15" s="189" t="s">
        <v>379</v>
      </c>
      <c r="D15" s="112">
        <f>Calc_Lifecycle!F56</f>
        <v>-244.83400809716599</v>
      </c>
      <c r="E15" s="112">
        <f>Calc_Lifecycle!F86</f>
        <v>380.24091841827965</v>
      </c>
      <c r="F15" s="112">
        <f>Calc_Lifecycle!F117</f>
        <v>-771.74612296487885</v>
      </c>
      <c r="G15" s="112">
        <f>Calc_Lifecycle!F146</f>
        <v>-488.12566810144119</v>
      </c>
    </row>
    <row r="16" spans="2:7">
      <c r="B16" s="173" t="s">
        <v>429</v>
      </c>
      <c r="C16" s="108"/>
      <c r="D16" s="109"/>
      <c r="E16" s="109"/>
      <c r="F16" s="109"/>
      <c r="G16" s="109"/>
    </row>
    <row r="17" spans="2:7">
      <c r="B17" s="104" t="s">
        <v>408</v>
      </c>
      <c r="C17" s="112"/>
      <c r="D17" s="112">
        <f>Calc_Lifecycle!F59</f>
        <v>707967.5</v>
      </c>
      <c r="E17" s="112">
        <f>Calc_Lifecycle!F89</f>
        <v>1448150</v>
      </c>
      <c r="F17" s="112">
        <f>Calc_Lifecycle!F120</f>
        <v>421875</v>
      </c>
      <c r="G17" s="112">
        <f>Calc_Lifecycle!F149</f>
        <v>695049.80563002685</v>
      </c>
    </row>
    <row r="18" spans="2:7">
      <c r="B18" s="104" t="s">
        <v>410</v>
      </c>
      <c r="C18" s="112"/>
      <c r="D18" s="112">
        <f>Calc_Lifecycle!F60</f>
        <v>70796.75</v>
      </c>
      <c r="E18" s="112">
        <f>Calc_Lifecycle!F90</f>
        <v>144815</v>
      </c>
      <c r="F18" s="112">
        <f>Calc_Lifecycle!F121</f>
        <v>42187.5</v>
      </c>
      <c r="G18" s="112">
        <f>Calc_Lifecycle!F150</f>
        <v>69504.980563002682</v>
      </c>
    </row>
    <row r="19" spans="2:7">
      <c r="B19" s="104" t="s">
        <v>409</v>
      </c>
      <c r="C19" s="174"/>
      <c r="D19" s="175">
        <f>Calc_Lifecycle!F61</f>
        <v>0.37261447368421052</v>
      </c>
      <c r="E19" s="175">
        <f>Calc_Lifecycle!F91</f>
        <v>0.7621842105263158</v>
      </c>
      <c r="F19" s="175">
        <f>Calc_Lifecycle!F122</f>
        <v>0.22203947368421054</v>
      </c>
      <c r="G19" s="175">
        <f>Calc_Lifecycle!F151</f>
        <v>0.36581568717369833</v>
      </c>
    </row>
    <row r="20" spans="2:7">
      <c r="B20" s="104" t="s">
        <v>476</v>
      </c>
      <c r="C20" s="189" t="s">
        <v>379</v>
      </c>
      <c r="D20" s="112">
        <f>Calc_Lifecycle!F62</f>
        <v>-509.28744939271257</v>
      </c>
      <c r="E20" s="112">
        <f>Calc_Lifecycle!F92</f>
        <v>289.82995951417001</v>
      </c>
      <c r="F20" s="112">
        <f>Calc_Lifecycle!F123</f>
        <v>-818.15924426450738</v>
      </c>
      <c r="G20" s="112">
        <f>Calc_Lifecycle!F152</f>
        <v>-523.23367813222467</v>
      </c>
    </row>
    <row r="21" spans="2:7"/>
    <row r="22" spans="2:7">
      <c r="B22" s="6" t="s">
        <v>343</v>
      </c>
    </row>
    <row r="23" spans="2:7" ht="15" thickBot="1">
      <c r="B23" s="6"/>
    </row>
    <row r="24" spans="2:7">
      <c r="B24" s="152" t="s">
        <v>356</v>
      </c>
      <c r="C24" s="105" t="s">
        <v>344</v>
      </c>
      <c r="D24" s="238" t="s">
        <v>256</v>
      </c>
      <c r="E24" s="153" t="s">
        <v>257</v>
      </c>
      <c r="F24" s="154" t="s">
        <v>259</v>
      </c>
      <c r="G24" s="155" t="s">
        <v>260</v>
      </c>
    </row>
    <row r="25" spans="2:7">
      <c r="B25" s="106" t="s">
        <v>345</v>
      </c>
      <c r="C25" s="125">
        <f>C26+C27</f>
        <v>5580.8447272551266</v>
      </c>
      <c r="D25" s="125">
        <f t="shared" ref="D25:G25" si="0">D26+D27</f>
        <v>8376.2237848020814</v>
      </c>
      <c r="E25" s="125">
        <f t="shared" si="0"/>
        <v>6970.8902787768748</v>
      </c>
      <c r="F25" s="125">
        <f t="shared" si="0"/>
        <v>6018.967966989776</v>
      </c>
      <c r="G25" s="156">
        <f t="shared" si="0"/>
        <v>6459.4738604426939</v>
      </c>
    </row>
    <row r="26" spans="2:7">
      <c r="B26" s="114" t="s">
        <v>348</v>
      </c>
      <c r="C26" s="113">
        <f>C56/1000000</f>
        <v>5580.8447272551266</v>
      </c>
      <c r="D26" s="113">
        <f>C79/1000000</f>
        <v>4143.9676416001512</v>
      </c>
      <c r="E26" s="113">
        <f>C107/1000000</f>
        <v>4266.4750080511849</v>
      </c>
      <c r="F26" s="113">
        <f>C135/1000000</f>
        <v>4266.4750080511849</v>
      </c>
      <c r="G26" s="133">
        <f>C163/1000000</f>
        <v>3970.0246497445901</v>
      </c>
    </row>
    <row r="27" spans="2:7">
      <c r="B27" s="111" t="s">
        <v>347</v>
      </c>
      <c r="C27" s="113">
        <f>C57/1000000</f>
        <v>0</v>
      </c>
      <c r="D27" s="113">
        <f>C80/1000000</f>
        <v>4232.2561432019311</v>
      </c>
      <c r="E27" s="113">
        <f>C108/1000000</f>
        <v>2704.4152707256903</v>
      </c>
      <c r="F27" s="113">
        <f>C136/1000000</f>
        <v>1752.4929589385915</v>
      </c>
      <c r="G27" s="133">
        <f>C164/1000000</f>
        <v>2489.4492106981038</v>
      </c>
    </row>
    <row r="28" spans="2:7">
      <c r="B28" s="106" t="s">
        <v>309</v>
      </c>
      <c r="C28" s="125">
        <f>C29+C30</f>
        <v>5394.8191070959256</v>
      </c>
      <c r="D28" s="125">
        <f t="shared" ref="D28:G28" si="1">D29+D30</f>
        <v>4988.8593855326608</v>
      </c>
      <c r="E28" s="125">
        <f t="shared" si="1"/>
        <v>5092.9410348162919</v>
      </c>
      <c r="F28" s="125">
        <f t="shared" si="1"/>
        <v>5029.4780309847783</v>
      </c>
      <c r="G28" s="156">
        <f t="shared" si="1"/>
        <v>5438.3526663666371</v>
      </c>
    </row>
    <row r="29" spans="2:7">
      <c r="B29" s="111" t="s">
        <v>348</v>
      </c>
      <c r="C29" s="113">
        <f>C59/1000000</f>
        <v>5394.8191070959256</v>
      </c>
      <c r="D29" s="113">
        <f>C82/1000000</f>
        <v>4556.2168653689941</v>
      </c>
      <c r="E29" s="113">
        <f>C110/1000000</f>
        <v>4640.1239263968437</v>
      </c>
      <c r="F29" s="113">
        <f>C138/1000000</f>
        <v>4640.1239263968437</v>
      </c>
      <c r="G29" s="133">
        <f>C166/1000000</f>
        <v>4437.0808031402357</v>
      </c>
    </row>
    <row r="30" spans="2:7">
      <c r="B30" s="111" t="s">
        <v>347</v>
      </c>
      <c r="C30" s="113">
        <f>C60/1000000</f>
        <v>0</v>
      </c>
      <c r="D30" s="113">
        <f>C83/1000000</f>
        <v>432.64252016366669</v>
      </c>
      <c r="E30" s="113">
        <f>C111/1000000</f>
        <v>452.81710841944846</v>
      </c>
      <c r="F30" s="113">
        <f>C139/1000000</f>
        <v>389.35410458793478</v>
      </c>
      <c r="G30" s="133">
        <f>C167/1000000</f>
        <v>1001.2718632264014</v>
      </c>
    </row>
    <row r="31" spans="2:7">
      <c r="B31" s="106" t="s">
        <v>346</v>
      </c>
      <c r="C31" s="125">
        <f>C32+C33</f>
        <v>18023.600198706838</v>
      </c>
      <c r="D31" s="125">
        <f t="shared" ref="D31:G31" si="2">D32+D33</f>
        <v>15679.897524498641</v>
      </c>
      <c r="E31" s="125">
        <f t="shared" si="2"/>
        <v>19052.729990569223</v>
      </c>
      <c r="F31" s="125">
        <f t="shared" si="2"/>
        <v>15841.845039958589</v>
      </c>
      <c r="G31" s="156">
        <f t="shared" si="2"/>
        <v>15839.131128605186</v>
      </c>
    </row>
    <row r="32" spans="2:7">
      <c r="B32" s="111" t="s">
        <v>348</v>
      </c>
      <c r="C32" s="113">
        <f>C62/1000000</f>
        <v>18023.600198706838</v>
      </c>
      <c r="D32" s="113">
        <f>C85/1000000</f>
        <v>15221.906345664593</v>
      </c>
      <c r="E32" s="113">
        <f>C113/1000000</f>
        <v>15502.232208644004</v>
      </c>
      <c r="F32" s="113">
        <f>C141/1000000</f>
        <v>15502.232208644004</v>
      </c>
      <c r="G32" s="133">
        <f>C169/1000000</f>
        <v>14823.883592309425</v>
      </c>
    </row>
    <row r="33" spans="2:7">
      <c r="B33" s="111" t="s">
        <v>388</v>
      </c>
      <c r="C33" s="113">
        <f>C63/1000000</f>
        <v>0</v>
      </c>
      <c r="D33" s="113">
        <f>C86/1000000</f>
        <v>457.99117883404887</v>
      </c>
      <c r="E33" s="113">
        <f>C114/1000000</f>
        <v>3550.4977819252194</v>
      </c>
      <c r="F33" s="113">
        <f>C142/1000000</f>
        <v>339.61283131458623</v>
      </c>
      <c r="G33" s="133">
        <f>C170/1000000</f>
        <v>1015.247536295762</v>
      </c>
    </row>
    <row r="34" spans="2:7">
      <c r="B34" s="106" t="s">
        <v>377</v>
      </c>
      <c r="C34" s="125">
        <f>C35+C36</f>
        <v>0</v>
      </c>
      <c r="D34" s="125">
        <f t="shared" ref="D34:G34" si="3">D35+D36</f>
        <v>290.93523146485012</v>
      </c>
      <c r="E34" s="125">
        <f t="shared" si="3"/>
        <v>674.9222405499778</v>
      </c>
      <c r="F34" s="125">
        <f t="shared" si="3"/>
        <v>2382.560133743254</v>
      </c>
      <c r="G34" s="156">
        <f t="shared" si="3"/>
        <v>374.46417728439411</v>
      </c>
    </row>
    <row r="35" spans="2:7">
      <c r="B35" s="111" t="s">
        <v>375</v>
      </c>
      <c r="C35" s="113">
        <f>C65/1000000</f>
        <v>0</v>
      </c>
      <c r="D35" s="113">
        <f>C88/1000000</f>
        <v>287.91764947359013</v>
      </c>
      <c r="E35" s="113">
        <f>C116/1000000</f>
        <v>520.55277177062044</v>
      </c>
      <c r="F35" s="113">
        <f>C144/1000000</f>
        <v>1999.4486666994762</v>
      </c>
      <c r="G35" s="133">
        <f>C172/1000000</f>
        <v>323.6594632078756</v>
      </c>
    </row>
    <row r="36" spans="2:7">
      <c r="B36" s="111" t="s">
        <v>376</v>
      </c>
      <c r="C36" s="113">
        <f>C66/1000000</f>
        <v>0</v>
      </c>
      <c r="D36" s="113">
        <f>C89/1000000</f>
        <v>3.0175819912599673</v>
      </c>
      <c r="E36" s="113">
        <f>C117/1000000</f>
        <v>154.36946877935739</v>
      </c>
      <c r="F36" s="113">
        <f>C145/1000000</f>
        <v>383.11146704377796</v>
      </c>
      <c r="G36" s="133">
        <f>C173/1000000</f>
        <v>50.804714076518522</v>
      </c>
    </row>
    <row r="37" spans="2:7">
      <c r="B37" s="107" t="s">
        <v>350</v>
      </c>
      <c r="C37" s="108"/>
      <c r="D37" s="108"/>
      <c r="E37" s="108"/>
      <c r="F37" s="108"/>
      <c r="G37" s="157"/>
    </row>
    <row r="38" spans="2:7">
      <c r="B38" s="111" t="s">
        <v>351</v>
      </c>
      <c r="C38" s="113">
        <f>C25+C28+C31</f>
        <v>28999.264033057891</v>
      </c>
      <c r="D38" s="113">
        <f t="shared" ref="D38:G38" si="4">D25+D28+D31</f>
        <v>29044.980694833386</v>
      </c>
      <c r="E38" s="113">
        <f t="shared" si="4"/>
        <v>31116.561304162391</v>
      </c>
      <c r="F38" s="113">
        <f t="shared" si="4"/>
        <v>26890.291037933144</v>
      </c>
      <c r="G38" s="133">
        <f t="shared" si="4"/>
        <v>27736.957655414517</v>
      </c>
    </row>
    <row r="39" spans="2:7">
      <c r="B39" s="111" t="s">
        <v>352</v>
      </c>
      <c r="C39" s="113">
        <f>C34</f>
        <v>0</v>
      </c>
      <c r="D39" s="113">
        <f t="shared" ref="D39:G39" si="5">D35+D36</f>
        <v>290.93523146485012</v>
      </c>
      <c r="E39" s="113">
        <f t="shared" si="5"/>
        <v>674.9222405499778</v>
      </c>
      <c r="F39" s="113">
        <f t="shared" si="5"/>
        <v>2382.560133743254</v>
      </c>
      <c r="G39" s="133">
        <f t="shared" si="5"/>
        <v>374.46417728439411</v>
      </c>
    </row>
    <row r="40" spans="2:7">
      <c r="B40" s="185" t="s">
        <v>403</v>
      </c>
      <c r="C40" s="125">
        <f>C38+C39</f>
        <v>28999.264033057891</v>
      </c>
      <c r="D40" s="125">
        <f t="shared" ref="D40:G40" si="6">D38+D39</f>
        <v>29335.915926298236</v>
      </c>
      <c r="E40" s="125">
        <f t="shared" si="6"/>
        <v>31791.48354471237</v>
      </c>
      <c r="F40" s="125">
        <f t="shared" si="6"/>
        <v>29272.851171676397</v>
      </c>
      <c r="G40" s="156">
        <f t="shared" si="6"/>
        <v>28111.42183269891</v>
      </c>
    </row>
    <row r="41" spans="2:7">
      <c r="B41" s="107" t="s">
        <v>339</v>
      </c>
      <c r="C41" s="108"/>
      <c r="D41" s="108"/>
      <c r="E41" s="108"/>
      <c r="F41" s="108"/>
      <c r="G41" s="157"/>
    </row>
    <row r="42" spans="2:7">
      <c r="B42" s="111" t="s">
        <v>357</v>
      </c>
      <c r="C42" s="124">
        <f>C71/1000000</f>
        <v>71.445367499999975</v>
      </c>
      <c r="D42" s="124">
        <f>C94/1000000</f>
        <v>43.100487300000012</v>
      </c>
      <c r="E42" s="124">
        <f>C122/1000000</f>
        <v>44.445402300000005</v>
      </c>
      <c r="F42" s="124">
        <f>C150/1000000</f>
        <v>44.445402300000005</v>
      </c>
      <c r="G42" s="188">
        <f>C178/1000000</f>
        <v>40.555152300000003</v>
      </c>
    </row>
    <row r="43" spans="2:7">
      <c r="B43" s="111" t="s">
        <v>358</v>
      </c>
      <c r="C43" s="124">
        <f>C72/1000000</f>
        <v>0</v>
      </c>
      <c r="D43" s="124">
        <f>$C$42-D42</f>
        <v>28.344880199999963</v>
      </c>
      <c r="E43" s="124">
        <f t="shared" ref="E43:G43" si="7">$C$42-E42</f>
        <v>26.99996519999997</v>
      </c>
      <c r="F43" s="124">
        <f t="shared" si="7"/>
        <v>26.99996519999997</v>
      </c>
      <c r="G43" s="188">
        <f t="shared" si="7"/>
        <v>30.890215199999972</v>
      </c>
    </row>
    <row r="44" spans="2:7" ht="15" thickBot="1">
      <c r="B44" s="149" t="s">
        <v>381</v>
      </c>
      <c r="C44" s="150">
        <f>C73/1000000</f>
        <v>3106.4008450109181</v>
      </c>
      <c r="D44" s="150">
        <f>C96/1000000</f>
        <v>2475.8298510345285</v>
      </c>
      <c r="E44" s="150">
        <f>C124/1000000</f>
        <v>2538.0210561740878</v>
      </c>
      <c r="F44" s="150">
        <f>C152/1000000</f>
        <v>2538.0210561740878</v>
      </c>
      <c r="G44" s="151">
        <f>C180/1000000</f>
        <v>2387.3798259413479</v>
      </c>
    </row>
    <row r="45" spans="2:7" ht="15" thickBot="1">
      <c r="B45" s="6"/>
    </row>
    <row r="46" spans="2:7">
      <c r="B46" s="138" t="s">
        <v>453</v>
      </c>
      <c r="C46" s="136" t="s">
        <v>379</v>
      </c>
      <c r="D46" s="158">
        <f>C98/1000000</f>
        <v>3086.3142890118047</v>
      </c>
      <c r="E46" s="158">
        <f>C126/1000000</f>
        <v>3094.0975839341063</v>
      </c>
      <c r="F46" s="158">
        <f>C154/1000000</f>
        <v>2820.683373477902</v>
      </c>
      <c r="G46" s="180">
        <f>C182/1000000</f>
        <v>1296.6268697426733</v>
      </c>
    </row>
    <row r="47" spans="2:7">
      <c r="B47" s="139" t="s">
        <v>454</v>
      </c>
      <c r="C47" s="135" t="s">
        <v>379</v>
      </c>
      <c r="D47" s="113">
        <f>C99/1000000</f>
        <v>3380.233389747852</v>
      </c>
      <c r="E47" s="113">
        <f>C127/1000000</f>
        <v>870.25786111646255</v>
      </c>
      <c r="F47" s="113">
        <f>C155/1000000</f>
        <v>3115.476023696227</v>
      </c>
      <c r="G47" s="133">
        <f>C183/1000000</f>
        <v>2903.4900891712205</v>
      </c>
    </row>
    <row r="48" spans="2:7">
      <c r="B48" s="139" t="s">
        <v>353</v>
      </c>
      <c r="C48" s="135" t="s">
        <v>379</v>
      </c>
      <c r="D48" s="113">
        <f>D47-D46</f>
        <v>293.91910073604731</v>
      </c>
      <c r="E48" s="113">
        <f>E47-E46</f>
        <v>-2223.8397228176436</v>
      </c>
      <c r="F48" s="113">
        <f>F47-F46</f>
        <v>294.79265021832498</v>
      </c>
      <c r="G48" s="133">
        <f>G47-G46</f>
        <v>1606.8632194285472</v>
      </c>
    </row>
    <row r="49" spans="2:32">
      <c r="B49" s="139" t="s">
        <v>378</v>
      </c>
      <c r="C49" s="135" t="s">
        <v>379</v>
      </c>
      <c r="D49" s="181">
        <f>C101</f>
        <v>1.0952330427858519</v>
      </c>
      <c r="E49" s="181">
        <f>C129</f>
        <v>0.28126387016208476</v>
      </c>
      <c r="F49" s="181">
        <f>C157</f>
        <v>1.1045110745112969</v>
      </c>
      <c r="G49" s="182">
        <f>C185</f>
        <v>2.2392641683782495</v>
      </c>
    </row>
    <row r="50" spans="2:32" ht="15" thickBot="1">
      <c r="B50" s="140" t="s">
        <v>482</v>
      </c>
      <c r="C50" s="137" t="s">
        <v>379</v>
      </c>
      <c r="D50" s="184">
        <f>C102</f>
        <v>3.9855751468135026E-2</v>
      </c>
      <c r="E50" s="243" t="e">
        <f>C130</f>
        <v>#NUM!</v>
      </c>
      <c r="F50" s="184">
        <f>C158</f>
        <v>8.6987212349050047E-3</v>
      </c>
      <c r="G50" s="183">
        <f>C186</f>
        <v>0.29361814498602334</v>
      </c>
    </row>
    <row r="51" spans="2:32">
      <c r="B51" s="6"/>
    </row>
    <row r="52" spans="2:32">
      <c r="B52" s="6"/>
    </row>
    <row r="53" spans="2:32"/>
    <row r="54" spans="2:32">
      <c r="B54" s="142" t="s">
        <v>344</v>
      </c>
      <c r="C54" s="143" t="s">
        <v>353</v>
      </c>
      <c r="D54" s="144">
        <f>Time!I$4</f>
        <v>2022</v>
      </c>
      <c r="E54" s="144">
        <f>Time!J$4</f>
        <v>2023</v>
      </c>
      <c r="F54" s="144">
        <f>Time!K$4</f>
        <v>2024</v>
      </c>
      <c r="G54" s="144">
        <f>Time!L$4</f>
        <v>2025</v>
      </c>
      <c r="H54" s="144">
        <f>Time!M$4</f>
        <v>2026</v>
      </c>
      <c r="I54" s="144">
        <f>Time!N$4</f>
        <v>2027</v>
      </c>
      <c r="J54" s="144">
        <f>Time!O$4</f>
        <v>2028</v>
      </c>
      <c r="K54" s="144">
        <f>Time!P$4</f>
        <v>2029</v>
      </c>
      <c r="L54" s="144">
        <f>Time!Q$4</f>
        <v>2030</v>
      </c>
      <c r="M54" s="144">
        <f>Time!R$4</f>
        <v>2031</v>
      </c>
      <c r="N54" s="144">
        <f>Time!S$4</f>
        <v>2032</v>
      </c>
      <c r="O54" s="144">
        <f>Time!T$4</f>
        <v>2033</v>
      </c>
      <c r="P54" s="144">
        <f>Time!U$4</f>
        <v>2034</v>
      </c>
      <c r="Q54" s="144">
        <f>Time!V$4</f>
        <v>2035</v>
      </c>
      <c r="R54" s="144">
        <f>Time!W$4</f>
        <v>2036</v>
      </c>
      <c r="S54" s="144">
        <f>Time!X$4</f>
        <v>2037</v>
      </c>
      <c r="T54" s="144">
        <f>Time!Y$4</f>
        <v>2038</v>
      </c>
      <c r="U54" s="144">
        <f>Time!Z$4</f>
        <v>2039</v>
      </c>
      <c r="V54" s="144">
        <f>Time!AA$4</f>
        <v>2040</v>
      </c>
      <c r="W54" s="144">
        <f>Time!AB$4</f>
        <v>2041</v>
      </c>
      <c r="X54" s="144">
        <f>Time!AC$4</f>
        <v>2042</v>
      </c>
      <c r="Y54" s="144">
        <f>Time!AD$4</f>
        <v>2043</v>
      </c>
      <c r="Z54" s="144">
        <f>Time!AE$4</f>
        <v>2044</v>
      </c>
      <c r="AA54" s="144">
        <f>Time!AF$4</f>
        <v>2045</v>
      </c>
      <c r="AB54" s="144">
        <f>Time!AG$4</f>
        <v>2046</v>
      </c>
      <c r="AC54" s="144">
        <f>Time!AH$4</f>
        <v>2047</v>
      </c>
      <c r="AD54" s="144">
        <f>Time!AI$4</f>
        <v>2048</v>
      </c>
      <c r="AE54" s="144">
        <f>Time!AJ$4</f>
        <v>2049</v>
      </c>
      <c r="AF54" s="144">
        <f>Time!AK$4</f>
        <v>2050</v>
      </c>
    </row>
    <row r="55" spans="2:32">
      <c r="B55" s="145" t="s">
        <v>345</v>
      </c>
      <c r="C55" s="128"/>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pans="2:32">
      <c r="B56" s="146" t="s">
        <v>348</v>
      </c>
      <c r="C56" s="113">
        <f>SUM(D56:AF56)</f>
        <v>5580844727.255127</v>
      </c>
      <c r="D56" s="113">
        <f>Calc_Fleet!H19</f>
        <v>475530000</v>
      </c>
      <c r="E56" s="113">
        <f>Calc_Fleet!I19</f>
        <v>476250000</v>
      </c>
      <c r="F56" s="113">
        <f>Calc_Fleet!J19</f>
        <v>432545454.5454545</v>
      </c>
      <c r="G56" s="113">
        <f>Calc_Fleet!K19</f>
        <v>393842975.20661145</v>
      </c>
      <c r="H56" s="113">
        <f>Calc_Fleet!L19</f>
        <v>358264462.80991727</v>
      </c>
      <c r="I56" s="113">
        <f>Calc_Fleet!M19</f>
        <v>326002322.2457481</v>
      </c>
      <c r="J56" s="113">
        <f>Calc_Fleet!N19</f>
        <v>296552023.8930524</v>
      </c>
      <c r="K56" s="113">
        <f>Calc_Fleet!O19</f>
        <v>270016104.44122428</v>
      </c>
      <c r="L56" s="113">
        <f>Calc_Fleet!P19</f>
        <v>245623133.29112765</v>
      </c>
      <c r="M56" s="113">
        <f>Calc_Fleet!Q19</f>
        <v>223433709.75145167</v>
      </c>
      <c r="N56" s="113">
        <f>Calc_Fleet!R19</f>
        <v>203376012.89052501</v>
      </c>
      <c r="O56" s="113">
        <f>Calc_Fleet!S19</f>
        <v>202063237.99001741</v>
      </c>
      <c r="P56" s="113">
        <f>Calc_Fleet!T19</f>
        <v>183641278.63327545</v>
      </c>
      <c r="Q56" s="113">
        <f>Calc_Fleet!U19</f>
        <v>167376768.54325032</v>
      </c>
      <c r="R56" s="113">
        <f>Calc_Fleet!V19</f>
        <v>152421396.61744508</v>
      </c>
      <c r="S56" s="113">
        <f>Calc_Fleet!W19</f>
        <v>138722904.76844281</v>
      </c>
      <c r="T56" s="113">
        <f>Calc_Fleet!X19</f>
        <v>126363093.25951289</v>
      </c>
      <c r="U56" s="113">
        <f>Calc_Fleet!Y19</f>
        <v>115104049.91940956</v>
      </c>
      <c r="V56" s="113">
        <f>Calc_Fleet!Z19</f>
        <v>104877458.98396157</v>
      </c>
      <c r="W56" s="113">
        <f>Calc_Fleet!AA19</f>
        <v>95451059.804819658</v>
      </c>
      <c r="X56" s="113">
        <f>Calc_Fleet!AB19</f>
        <v>86920847.923398152</v>
      </c>
      <c r="Y56" s="113">
        <f>Calc_Fleet!AC19</f>
        <v>85774805.551331997</v>
      </c>
      <c r="Z56" s="113">
        <f>Calc_Fleet!AD19</f>
        <v>77997365.541396007</v>
      </c>
      <c r="AA56" s="113">
        <f>Calc_Fleet!AE19</f>
        <v>71146245.595192298</v>
      </c>
      <c r="AB56" s="113">
        <f>Calc_Fleet!AF19</f>
        <v>64829170.599560693</v>
      </c>
      <c r="AC56" s="113">
        <f>Calc_Fleet!AG19</f>
        <v>59072669.19325719</v>
      </c>
      <c r="AD56" s="113">
        <f>Calc_Fleet!AH19</f>
        <v>53813181.737137191</v>
      </c>
      <c r="AE56" s="113">
        <f>Calc_Fleet!AI19</f>
        <v>49084689.93962042</v>
      </c>
      <c r="AF56" s="113">
        <f>Calc_Fleet!AJ19</f>
        <v>44748303.578987285</v>
      </c>
    </row>
    <row r="57" spans="2:32">
      <c r="B57" s="147" t="s">
        <v>347</v>
      </c>
      <c r="C57" s="113">
        <v>0</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row>
    <row r="58" spans="2:32">
      <c r="B58" s="145" t="s">
        <v>309</v>
      </c>
      <c r="C58" s="128"/>
      <c r="D58" s="128"/>
      <c r="E58" s="128"/>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row>
    <row r="59" spans="2:32">
      <c r="B59" s="147" t="s">
        <v>348</v>
      </c>
      <c r="C59" s="113">
        <f>SUM(D59:AF59)</f>
        <v>5394819107.0959253</v>
      </c>
      <c r="D59" s="113">
        <f>Calc_Fleet!H28</f>
        <v>481920560</v>
      </c>
      <c r="E59" s="113">
        <f>Calc_Fleet!I28</f>
        <v>442517600</v>
      </c>
      <c r="F59" s="113">
        <f>Calc_Fleet!J28</f>
        <v>406295999.99999994</v>
      </c>
      <c r="G59" s="113">
        <f>Calc_Fleet!K28</f>
        <v>373065785.12396681</v>
      </c>
      <c r="H59" s="113">
        <f>Calc_Fleet!L28</f>
        <v>342542449.28625083</v>
      </c>
      <c r="I59" s="113">
        <f>Calc_Fleet!M28</f>
        <v>314516767.9803291</v>
      </c>
      <c r="J59" s="113">
        <f>Calc_Fleet!N28</f>
        <v>288774611.76894265</v>
      </c>
      <c r="K59" s="113">
        <f>Calc_Fleet!O28</f>
        <v>265156435.48260531</v>
      </c>
      <c r="L59" s="113">
        <f>Calc_Fleet!P28</f>
        <v>243461506.03389263</v>
      </c>
      <c r="M59" s="113">
        <f>Calc_Fleet!Q28</f>
        <v>223533915.53672072</v>
      </c>
      <c r="N59" s="113">
        <f>Calc_Fleet!R28</f>
        <v>205243229.88469538</v>
      </c>
      <c r="O59" s="113">
        <f>Calc_Fleet!S28</f>
        <v>188454176.74241805</v>
      </c>
      <c r="P59" s="113">
        <f>Calc_Fleet!T28</f>
        <v>173032108.6910933</v>
      </c>
      <c r="Q59" s="113">
        <f>Calc_Fleet!U28</f>
        <v>158875953.23139217</v>
      </c>
      <c r="R59" s="113">
        <f>Calc_Fleet!V28</f>
        <v>145881238.38599825</v>
      </c>
      <c r="S59" s="113">
        <f>Calc_Fleet!W28</f>
        <v>133940177.19523406</v>
      </c>
      <c r="T59" s="113">
        <f>Calc_Fleet!X28</f>
        <v>122982781.76560056</v>
      </c>
      <c r="U59" s="113">
        <f>Calc_Fleet!Y28</f>
        <v>112917312.36299014</v>
      </c>
      <c r="V59" s="113">
        <f>Calc_Fleet!Z28</f>
        <v>103683585.1139506</v>
      </c>
      <c r="W59" s="113">
        <f>Calc_Fleet!AA28</f>
        <v>95200984.143329889</v>
      </c>
      <c r="X59" s="113">
        <f>Calc_Fleet!AB28</f>
        <v>87408755.768024594</v>
      </c>
      <c r="Y59" s="113">
        <f>Calc_Fleet!AC28</f>
        <v>80260067.49418506</v>
      </c>
      <c r="Z59" s="113">
        <f>Calc_Fleet!AD28</f>
        <v>73692862.282730296</v>
      </c>
      <c r="AA59" s="113">
        <f>Calc_Fleet!AE28</f>
        <v>67663857.074715257</v>
      </c>
      <c r="AB59" s="113">
        <f>Calc_Fleet!AF28</f>
        <v>62127095.236097313</v>
      </c>
      <c r="AC59" s="113">
        <f>Calc_Fleet!AG28</f>
        <v>57045527.883215204</v>
      </c>
      <c r="AD59" s="113">
        <f>Calc_Fleet!AH28</f>
        <v>52375837.698326141</v>
      </c>
      <c r="AE59" s="113">
        <f>Calc_Fleet!AI28</f>
        <v>48091383.626148276</v>
      </c>
      <c r="AF59" s="113">
        <f>Calc_Fleet!AJ28</f>
        <v>44156541.303071856</v>
      </c>
    </row>
    <row r="60" spans="2:32">
      <c r="B60" s="147" t="s">
        <v>347</v>
      </c>
      <c r="C60" s="113">
        <v>0</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row>
    <row r="61" spans="2:32">
      <c r="B61" s="145" t="s">
        <v>346</v>
      </c>
      <c r="C61" s="128"/>
      <c r="D61" s="128"/>
      <c r="E61" s="128"/>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row>
    <row r="62" spans="2:32">
      <c r="B62" s="111" t="s">
        <v>348</v>
      </c>
      <c r="C62" s="113">
        <f>SUM(D62:AF62)</f>
        <v>18023600198.706837</v>
      </c>
      <c r="D62" s="113">
        <f>Calc_Fleet!H35</f>
        <v>1610052780</v>
      </c>
      <c r="E62" s="113">
        <f>Calc_Fleet!I35</f>
        <v>1478411072.7272727</v>
      </c>
      <c r="F62" s="113">
        <f>Calc_Fleet!J35</f>
        <v>1357397999.9999998</v>
      </c>
      <c r="G62" s="113">
        <f>Calc_Fleet!K35</f>
        <v>1246378873.0277982</v>
      </c>
      <c r="H62" s="113">
        <f>Calc_Fleet!L35</f>
        <v>1144403182.8427017</v>
      </c>
      <c r="I62" s="113">
        <f>Calc_Fleet!M35</f>
        <v>1050771929.3888267</v>
      </c>
      <c r="J62" s="113">
        <f>Calc_Fleet!N35</f>
        <v>964769725.68260384</v>
      </c>
      <c r="K62" s="113">
        <f>Calc_Fleet!O35</f>
        <v>885863545.81688583</v>
      </c>
      <c r="L62" s="113">
        <f>Calc_Fleet!P35</f>
        <v>813382758.79505038</v>
      </c>
      <c r="M62" s="113">
        <f>Calc_Fleet!Q35</f>
        <v>746806490.54313517</v>
      </c>
      <c r="N62" s="113">
        <f>Calc_Fleet!R35</f>
        <v>685698972.56932318</v>
      </c>
      <c r="O62" s="113">
        <f>Calc_Fleet!S35</f>
        <v>629608272.29853296</v>
      </c>
      <c r="P62" s="113">
        <f>Calc_Fleet!T35</f>
        <v>578084544.94524348</v>
      </c>
      <c r="Q62" s="113">
        <f>Calc_Fleet!U35</f>
        <v>530790116.47760564</v>
      </c>
      <c r="R62" s="113">
        <f>Calc_Fleet!V35</f>
        <v>487375955.51685774</v>
      </c>
      <c r="S62" s="113">
        <f>Calc_Fleet!W35</f>
        <v>447481955.62953198</v>
      </c>
      <c r="T62" s="113">
        <f>Calc_Fleet!X35</f>
        <v>410874293.62598366</v>
      </c>
      <c r="U62" s="113">
        <f>Calc_Fleet!Y35</f>
        <v>377246475.39453524</v>
      </c>
      <c r="V62" s="113">
        <f>Calc_Fleet!Z35</f>
        <v>346397432.085244</v>
      </c>
      <c r="W62" s="113">
        <f>Calc_Fleet!AA35</f>
        <v>318057833.38794303</v>
      </c>
      <c r="X62" s="113">
        <f>Calc_Fleet!AB35</f>
        <v>292024706.77044582</v>
      </c>
      <c r="Y62" s="113">
        <f>Calc_Fleet!AC35</f>
        <v>268141589.1283001</v>
      </c>
      <c r="Z62" s="113">
        <f>Calc_Fleet!AD35</f>
        <v>246201153.5354853</v>
      </c>
      <c r="AA62" s="113">
        <f>Calc_Fleet!AE35</f>
        <v>226058795.22688961</v>
      </c>
      <c r="AB62" s="113">
        <f>Calc_Fleet!AF35</f>
        <v>207560977.2660524</v>
      </c>
      <c r="AC62" s="113">
        <f>Calc_Fleet!AG35</f>
        <v>190583922.70074171</v>
      </c>
      <c r="AD62" s="113">
        <f>Calc_Fleet!AH35</f>
        <v>174982912.31031686</v>
      </c>
      <c r="AE62" s="113">
        <f>Calc_Fleet!AI35</f>
        <v>160668940.7509954</v>
      </c>
      <c r="AF62" s="113">
        <f>Calc_Fleet!AJ35</f>
        <v>147522990.26253554</v>
      </c>
    </row>
    <row r="63" spans="2:32">
      <c r="B63" s="111" t="s">
        <v>388</v>
      </c>
      <c r="C63" s="113">
        <v>0</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row>
    <row r="64" spans="2:32">
      <c r="B64" s="145" t="s">
        <v>377</v>
      </c>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row>
    <row r="65" spans="2:32">
      <c r="B65" s="147" t="s">
        <v>375</v>
      </c>
      <c r="C65" s="113">
        <v>0</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row>
    <row r="66" spans="2:32">
      <c r="B66" s="147" t="s">
        <v>376</v>
      </c>
      <c r="C66" s="113">
        <v>0</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row>
    <row r="67" spans="2:32">
      <c r="B67" s="148" t="s">
        <v>350</v>
      </c>
      <c r="C67" s="108"/>
      <c r="D67" s="108"/>
      <c r="E67" s="108"/>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row>
    <row r="68" spans="2:32">
      <c r="B68" s="147" t="s">
        <v>351</v>
      </c>
      <c r="C68" s="113">
        <f>SUM(C56:C57)+SUM(C59:C60)+SUM(C62:C63)</f>
        <v>28999264033.057888</v>
      </c>
      <c r="D68" s="113">
        <f t="shared" ref="D68:I68" si="8">SUM(D56:D57)+SUM(D59:D60)+SUM(D62:D63)</f>
        <v>2567503340</v>
      </c>
      <c r="E68" s="113">
        <f t="shared" si="8"/>
        <v>2397178672.727273</v>
      </c>
      <c r="F68" s="113">
        <f t="shared" si="8"/>
        <v>2196239454.545454</v>
      </c>
      <c r="G68" s="113">
        <f t="shared" si="8"/>
        <v>2013287633.3583765</v>
      </c>
      <c r="H68" s="113">
        <f t="shared" si="8"/>
        <v>1845210094.9388697</v>
      </c>
      <c r="I68" s="113">
        <f t="shared" si="8"/>
        <v>1691291019.6149039</v>
      </c>
      <c r="J68" s="113">
        <f t="shared" ref="J68:AF68" si="9">SUM(J56:J57)+SUM(J59:J60)+SUM(J62:J63)</f>
        <v>1550096361.3445988</v>
      </c>
      <c r="K68" s="113">
        <f t="shared" si="9"/>
        <v>1421036085.7407155</v>
      </c>
      <c r="L68" s="113">
        <f t="shared" si="9"/>
        <v>1302467398.1200707</v>
      </c>
      <c r="M68" s="113">
        <f t="shared" si="9"/>
        <v>1193774115.8313074</v>
      </c>
      <c r="N68" s="113">
        <f t="shared" si="9"/>
        <v>1094318215.3445435</v>
      </c>
      <c r="O68" s="113">
        <f t="shared" si="9"/>
        <v>1020125687.0309684</v>
      </c>
      <c r="P68" s="113">
        <f t="shared" si="9"/>
        <v>934757932.26961219</v>
      </c>
      <c r="Q68" s="113">
        <f t="shared" si="9"/>
        <v>857042838.25224805</v>
      </c>
      <c r="R68" s="113">
        <f t="shared" si="9"/>
        <v>785678590.5203011</v>
      </c>
      <c r="S68" s="113">
        <f t="shared" si="9"/>
        <v>720145037.59320879</v>
      </c>
      <c r="T68" s="113">
        <f t="shared" si="9"/>
        <v>660220168.65109706</v>
      </c>
      <c r="U68" s="113">
        <f t="shared" si="9"/>
        <v>605267837.67693496</v>
      </c>
      <c r="V68" s="113">
        <f t="shared" si="9"/>
        <v>554958476.18315613</v>
      </c>
      <c r="W68" s="113">
        <f t="shared" si="9"/>
        <v>508709877.33609259</v>
      </c>
      <c r="X68" s="113">
        <f t="shared" si="9"/>
        <v>466354310.46186858</v>
      </c>
      <c r="Y68" s="113">
        <f t="shared" si="9"/>
        <v>434176462.17381716</v>
      </c>
      <c r="Z68" s="113">
        <f t="shared" si="9"/>
        <v>397891381.35961163</v>
      </c>
      <c r="AA68" s="113">
        <f t="shared" si="9"/>
        <v>364868897.89679718</v>
      </c>
      <c r="AB68" s="113">
        <f t="shared" si="9"/>
        <v>334517243.10171044</v>
      </c>
      <c r="AC68" s="113">
        <f t="shared" si="9"/>
        <v>306702119.77721411</v>
      </c>
      <c r="AD68" s="113">
        <f t="shared" si="9"/>
        <v>281171931.74578023</v>
      </c>
      <c r="AE68" s="113">
        <f t="shared" si="9"/>
        <v>257845014.31676409</v>
      </c>
      <c r="AF68" s="113">
        <f t="shared" si="9"/>
        <v>236427835.14459467</v>
      </c>
    </row>
    <row r="69" spans="2:32">
      <c r="B69" s="147" t="s">
        <v>352</v>
      </c>
      <c r="C69" s="113">
        <f>SUM(C65:C66)</f>
        <v>0</v>
      </c>
      <c r="D69" s="113">
        <f t="shared" ref="D69:I69" si="10">SUM(D65:D66)</f>
        <v>0</v>
      </c>
      <c r="E69" s="113">
        <f t="shared" si="10"/>
        <v>0</v>
      </c>
      <c r="F69" s="113">
        <f t="shared" si="10"/>
        <v>0</v>
      </c>
      <c r="G69" s="113">
        <f t="shared" si="10"/>
        <v>0</v>
      </c>
      <c r="H69" s="113">
        <f t="shared" si="10"/>
        <v>0</v>
      </c>
      <c r="I69" s="113">
        <f t="shared" si="10"/>
        <v>0</v>
      </c>
      <c r="J69" s="113">
        <f t="shared" ref="J69:AF69" si="11">SUM(J65:J66)</f>
        <v>0</v>
      </c>
      <c r="K69" s="113">
        <f t="shared" si="11"/>
        <v>0</v>
      </c>
      <c r="L69" s="113">
        <f t="shared" si="11"/>
        <v>0</v>
      </c>
      <c r="M69" s="113">
        <f t="shared" si="11"/>
        <v>0</v>
      </c>
      <c r="N69" s="113">
        <f t="shared" si="11"/>
        <v>0</v>
      </c>
      <c r="O69" s="113">
        <f t="shared" si="11"/>
        <v>0</v>
      </c>
      <c r="P69" s="113">
        <f t="shared" si="11"/>
        <v>0</v>
      </c>
      <c r="Q69" s="113">
        <f t="shared" si="11"/>
        <v>0</v>
      </c>
      <c r="R69" s="113">
        <f t="shared" si="11"/>
        <v>0</v>
      </c>
      <c r="S69" s="113">
        <f t="shared" si="11"/>
        <v>0</v>
      </c>
      <c r="T69" s="113">
        <f t="shared" si="11"/>
        <v>0</v>
      </c>
      <c r="U69" s="113">
        <f t="shared" si="11"/>
        <v>0</v>
      </c>
      <c r="V69" s="113">
        <f t="shared" si="11"/>
        <v>0</v>
      </c>
      <c r="W69" s="113">
        <f t="shared" si="11"/>
        <v>0</v>
      </c>
      <c r="X69" s="113">
        <f t="shared" si="11"/>
        <v>0</v>
      </c>
      <c r="Y69" s="113">
        <f t="shared" si="11"/>
        <v>0</v>
      </c>
      <c r="Z69" s="113">
        <f t="shared" si="11"/>
        <v>0</v>
      </c>
      <c r="AA69" s="113">
        <f t="shared" si="11"/>
        <v>0</v>
      </c>
      <c r="AB69" s="113">
        <f t="shared" si="11"/>
        <v>0</v>
      </c>
      <c r="AC69" s="113">
        <f t="shared" si="11"/>
        <v>0</v>
      </c>
      <c r="AD69" s="113">
        <f t="shared" si="11"/>
        <v>0</v>
      </c>
      <c r="AE69" s="113">
        <f t="shared" si="11"/>
        <v>0</v>
      </c>
      <c r="AF69" s="113">
        <f t="shared" si="11"/>
        <v>0</v>
      </c>
    </row>
    <row r="70" spans="2:32">
      <c r="B70" s="148" t="s">
        <v>339</v>
      </c>
      <c r="C70" s="108"/>
      <c r="D70" s="108"/>
      <c r="E70" s="108"/>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row>
    <row r="71" spans="2:32">
      <c r="B71" s="147" t="s">
        <v>354</v>
      </c>
      <c r="C71" s="112">
        <f>SUM(D71:AF71)</f>
        <v>71445367.49999997</v>
      </c>
      <c r="D71" s="112">
        <f>Calc_Fleet!H41</f>
        <v>2135784.2999999998</v>
      </c>
      <c r="E71" s="112">
        <f>Calc_Fleet!I41</f>
        <v>2157273.2999999998</v>
      </c>
      <c r="F71" s="112">
        <f>Calc_Fleet!J41</f>
        <v>2178762.2999999998</v>
      </c>
      <c r="G71" s="112">
        <f>Calc_Fleet!K41</f>
        <v>2200621.7999999998</v>
      </c>
      <c r="H71" s="112">
        <f>Calc_Fleet!L41</f>
        <v>2222629.5</v>
      </c>
      <c r="I71" s="112">
        <f>Calc_Fleet!M41</f>
        <v>2244859.5</v>
      </c>
      <c r="J71" s="112">
        <f>Calc_Fleet!N41</f>
        <v>2267237.7000000002</v>
      </c>
      <c r="K71" s="112">
        <f>Calc_Fleet!O41</f>
        <v>2289986.4</v>
      </c>
      <c r="L71" s="112">
        <f>Calc_Fleet!P41</f>
        <v>2312883.2999999998</v>
      </c>
      <c r="M71" s="112">
        <f>Calc_Fleet!Q41</f>
        <v>2335928.4</v>
      </c>
      <c r="N71" s="112">
        <f>Calc_Fleet!R41</f>
        <v>2359269.9</v>
      </c>
      <c r="O71" s="112">
        <f>Calc_Fleet!S41</f>
        <v>2382907.7999999998</v>
      </c>
      <c r="P71" s="112">
        <f>Calc_Fleet!T41</f>
        <v>2406693.9</v>
      </c>
      <c r="Q71" s="112">
        <f>Calc_Fleet!U41</f>
        <v>2430776.4</v>
      </c>
      <c r="R71" s="112">
        <f>Calc_Fleet!V41</f>
        <v>2455155.2999999998</v>
      </c>
      <c r="S71" s="112">
        <f>Calc_Fleet!W41</f>
        <v>2479608.2999999998</v>
      </c>
      <c r="T71" s="112">
        <f>Calc_Fleet!X41</f>
        <v>2504431.7999999998</v>
      </c>
      <c r="U71" s="112">
        <f>Calc_Fleet!Y41</f>
        <v>2529403.5</v>
      </c>
      <c r="V71" s="112">
        <f>Calc_Fleet!Z41</f>
        <v>2554819.7999999998</v>
      </c>
      <c r="W71" s="112">
        <f>Calc_Fleet!AA41</f>
        <v>2580384.2999999998</v>
      </c>
      <c r="X71" s="112">
        <f>Calc_Fleet!AB41</f>
        <v>2606097</v>
      </c>
      <c r="Y71" s="112">
        <f>Calc_Fleet!AC41</f>
        <v>2632254.2999999998</v>
      </c>
      <c r="Z71" s="112">
        <f>Calc_Fleet!AD41</f>
        <v>2658559.7999999998</v>
      </c>
      <c r="AA71" s="112">
        <f>Calc_Fleet!AE41</f>
        <v>2685161.7</v>
      </c>
      <c r="AB71" s="112">
        <f>Calc_Fleet!AF41</f>
        <v>2711985.9</v>
      </c>
      <c r="AC71" s="112">
        <f>Calc_Fleet!AG41</f>
        <v>2739180.6</v>
      </c>
      <c r="AD71" s="112">
        <f>Calc_Fleet!AH41</f>
        <v>2766449.4</v>
      </c>
      <c r="AE71" s="112">
        <f>Calc_Fleet!AI41</f>
        <v>2794162.8</v>
      </c>
      <c r="AF71" s="112">
        <f>Calc_Fleet!AJ41</f>
        <v>2822098.5</v>
      </c>
    </row>
    <row r="72" spans="2:32">
      <c r="B72" s="147" t="s">
        <v>355</v>
      </c>
      <c r="C72" s="112">
        <v>0</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12">
        <v>0</v>
      </c>
      <c r="X72" s="112">
        <v>0</v>
      </c>
      <c r="Y72" s="112">
        <v>0</v>
      </c>
      <c r="Z72" s="112">
        <v>0</v>
      </c>
      <c r="AA72" s="112">
        <v>0</v>
      </c>
      <c r="AB72" s="112">
        <v>0</v>
      </c>
      <c r="AC72" s="112">
        <v>0</v>
      </c>
      <c r="AD72" s="112">
        <v>0</v>
      </c>
      <c r="AE72" s="112">
        <v>0</v>
      </c>
      <c r="AF72" s="112">
        <v>0</v>
      </c>
    </row>
    <row r="73" spans="2:32">
      <c r="B73" s="147" t="s">
        <v>381</v>
      </c>
      <c r="C73" s="113">
        <f>SUM(D73:AF73)</f>
        <v>3106400845.0109181</v>
      </c>
      <c r="D73" s="113">
        <f>Calc_Fleet!H44</f>
        <v>106789214.99999999</v>
      </c>
      <c r="E73" s="113">
        <f>Calc_Fleet!I44</f>
        <v>127475240.45454545</v>
      </c>
      <c r="F73" s="113">
        <f>Calc_Fleet!J44</f>
        <v>144050399.99999997</v>
      </c>
      <c r="G73" s="113">
        <f>Calc_Fleet!K44</f>
        <v>157069174.30503374</v>
      </c>
      <c r="H73" s="113">
        <f>Calc_Fleet!L44</f>
        <v>166989444.02704728</v>
      </c>
      <c r="I73" s="113">
        <f>Calc_Fleet!M44</f>
        <v>174235141.35273913</v>
      </c>
      <c r="J73" s="113">
        <f>Calc_Fleet!N44</f>
        <v>179171520.48391214</v>
      </c>
      <c r="K73" s="113">
        <f>Calc_Fleet!O44</f>
        <v>182144392.32867602</v>
      </c>
      <c r="L73" s="113">
        <f>Calc_Fleet!P44</f>
        <v>183426111.93235317</v>
      </c>
      <c r="M73" s="113">
        <f>Calc_Fleet!Q44</f>
        <v>168412484.09187028</v>
      </c>
      <c r="N73" s="113">
        <f>Calc_Fleet!R44</f>
        <v>154632115.2426739</v>
      </c>
      <c r="O73" s="113">
        <f>Calc_Fleet!S44</f>
        <v>141983089.97752631</v>
      </c>
      <c r="P73" s="113">
        <f>Calc_Fleet!T44</f>
        <v>130363963.70703961</v>
      </c>
      <c r="Q73" s="113">
        <f>Calc_Fleet!U44</f>
        <v>119698587.49137841</v>
      </c>
      <c r="R73" s="113">
        <f>Calc_Fleet!V44</f>
        <v>109908251.19308729</v>
      </c>
      <c r="S73" s="113">
        <f>Calc_Fleet!W44</f>
        <v>100911747.13686383</v>
      </c>
      <c r="T73" s="113">
        <f>Calc_Fleet!X44</f>
        <v>92656345.807492226</v>
      </c>
      <c r="U73" s="113">
        <f>Calc_Fleet!Y44</f>
        <v>85072929.655298248</v>
      </c>
      <c r="V73" s="113">
        <f>Calc_Fleet!Z44</f>
        <v>78116155.602896854</v>
      </c>
      <c r="W73" s="113">
        <f>Calc_Fleet!AA44</f>
        <v>71725286.91707693</v>
      </c>
      <c r="X73" s="113">
        <f>Calc_Fleet!AB44</f>
        <v>65854551.220682167</v>
      </c>
      <c r="Y73" s="113">
        <f>Calc_Fleet!AC44</f>
        <v>60468664.487096235</v>
      </c>
      <c r="Z73" s="113">
        <f>Calc_Fleet!AD44</f>
        <v>55520872.378920659</v>
      </c>
      <c r="AA73" s="113">
        <f>Calc_Fleet!AE44</f>
        <v>50978565.046063893</v>
      </c>
      <c r="AB73" s="113">
        <f>Calc_Fleet!AF44</f>
        <v>46807118.342650592</v>
      </c>
      <c r="AC73" s="113">
        <f>Calc_Fleet!AG44</f>
        <v>42978619.302922368</v>
      </c>
      <c r="AD73" s="113">
        <f>Calc_Fleet!AH44</f>
        <v>39460432.265897989</v>
      </c>
      <c r="AE73" s="113">
        <f>Calc_Fleet!AI44</f>
        <v>36232485.618336707</v>
      </c>
      <c r="AF73" s="113">
        <f>Calc_Fleet!AJ44</f>
        <v>33267939.640837096</v>
      </c>
    </row>
    <row r="74" spans="2:32"/>
    <row r="75" spans="2:32"/>
    <row r="76" spans="2:32" ht="15" thickBot="1"/>
    <row r="77" spans="2:32">
      <c r="B77" s="239" t="s">
        <v>256</v>
      </c>
      <c r="C77" s="240" t="s">
        <v>353</v>
      </c>
      <c r="D77" s="241">
        <f>Time!I$4</f>
        <v>2022</v>
      </c>
      <c r="E77" s="241">
        <f>Time!J$4</f>
        <v>2023</v>
      </c>
      <c r="F77" s="241">
        <f>Time!K$4</f>
        <v>2024</v>
      </c>
      <c r="G77" s="241">
        <f>Time!L$4</f>
        <v>2025</v>
      </c>
      <c r="H77" s="241">
        <f>Time!M$4</f>
        <v>2026</v>
      </c>
      <c r="I77" s="241">
        <f>Time!N$4</f>
        <v>2027</v>
      </c>
      <c r="J77" s="241">
        <f>Time!O$4</f>
        <v>2028</v>
      </c>
      <c r="K77" s="241">
        <f>Time!P$4</f>
        <v>2029</v>
      </c>
      <c r="L77" s="241">
        <f>Time!Q$4</f>
        <v>2030</v>
      </c>
      <c r="M77" s="241">
        <f>Time!R$4</f>
        <v>2031</v>
      </c>
      <c r="N77" s="241">
        <f>Time!S$4</f>
        <v>2032</v>
      </c>
      <c r="O77" s="241">
        <f>Time!T$4</f>
        <v>2033</v>
      </c>
      <c r="P77" s="241">
        <f>Time!U$4</f>
        <v>2034</v>
      </c>
      <c r="Q77" s="241">
        <f>Time!V$4</f>
        <v>2035</v>
      </c>
      <c r="R77" s="241">
        <f>Time!W$4</f>
        <v>2036</v>
      </c>
      <c r="S77" s="241">
        <f>Time!X$4</f>
        <v>2037</v>
      </c>
      <c r="T77" s="241">
        <f>Time!Y$4</f>
        <v>2038</v>
      </c>
      <c r="U77" s="241">
        <f>Time!Z$4</f>
        <v>2039</v>
      </c>
      <c r="V77" s="241">
        <f>Time!AA$4</f>
        <v>2040</v>
      </c>
      <c r="W77" s="241">
        <f>Time!AB$4</f>
        <v>2041</v>
      </c>
      <c r="X77" s="241">
        <f>Time!AC$4</f>
        <v>2042</v>
      </c>
      <c r="Y77" s="241">
        <f>Time!AD$4</f>
        <v>2043</v>
      </c>
      <c r="Z77" s="241">
        <f>Time!AE$4</f>
        <v>2044</v>
      </c>
      <c r="AA77" s="241">
        <f>Time!AF$4</f>
        <v>2045</v>
      </c>
      <c r="AB77" s="241">
        <f>Time!AG$4</f>
        <v>2046</v>
      </c>
      <c r="AC77" s="241">
        <f>Time!AH$4</f>
        <v>2047</v>
      </c>
      <c r="AD77" s="241">
        <f>Time!AI$4</f>
        <v>2048</v>
      </c>
      <c r="AE77" s="241">
        <f>Time!AJ$4</f>
        <v>2049</v>
      </c>
      <c r="AF77" s="242">
        <f>Time!AK$4</f>
        <v>2050</v>
      </c>
    </row>
    <row r="78" spans="2:32">
      <c r="B78" s="127" t="s">
        <v>345</v>
      </c>
      <c r="C78" s="128"/>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32"/>
    </row>
    <row r="79" spans="2:32">
      <c r="B79" s="114" t="s">
        <v>348</v>
      </c>
      <c r="C79" s="113">
        <f>SUM(D79:AF79)</f>
        <v>4143967641.6001515</v>
      </c>
      <c r="D79" s="113">
        <f>Calc_Fleet!H59</f>
        <v>475530000</v>
      </c>
      <c r="E79" s="113">
        <f>Calc_Fleet!I59</f>
        <v>476250000</v>
      </c>
      <c r="F79" s="113">
        <f>Calc_Fleet!J59</f>
        <v>432545454.5454545</v>
      </c>
      <c r="G79" s="113">
        <f>Calc_Fleet!K59</f>
        <v>389999999.99999988</v>
      </c>
      <c r="H79" s="113">
        <f>Calc_Fleet!L59</f>
        <v>354770848.98572493</v>
      </c>
      <c r="I79" s="113">
        <f>Calc_Fleet!M59</f>
        <v>319342941.05593866</v>
      </c>
      <c r="J79" s="113">
        <f>Calc_Fleet!N59</f>
        <v>281743050.33809155</v>
      </c>
      <c r="K79" s="113">
        <f>Calc_Fleet!O59</f>
        <v>249695042.9592883</v>
      </c>
      <c r="L79" s="113">
        <f>Calc_Fleet!P59</f>
        <v>221068517.33378834</v>
      </c>
      <c r="M79" s="113">
        <f>Calc_Fleet!Q59</f>
        <v>189915154.48338234</v>
      </c>
      <c r="N79" s="113">
        <f>Calc_Fleet!R59</f>
        <v>162726256.16952235</v>
      </c>
      <c r="O79" s="113">
        <f>Calc_Fleet!S59</f>
        <v>151576344.23922029</v>
      </c>
      <c r="P79" s="113">
        <f>Calc_Fleet!T59</f>
        <v>128491063.54987839</v>
      </c>
      <c r="Q79" s="113">
        <f>Calc_Fleet!U59</f>
        <v>108828355.78897229</v>
      </c>
      <c r="R79" s="113">
        <f>Calc_Fleet!V59</f>
        <v>83814388.276810586</v>
      </c>
      <c r="S79" s="113">
        <f>Calc_Fleet!W59</f>
        <v>62449006.958686806</v>
      </c>
      <c r="T79" s="113">
        <f>Calc_Fleet!X59</f>
        <v>37919700.620075479</v>
      </c>
      <c r="U79" s="113">
        <f>Calc_Fleet!Y59</f>
        <v>17301516.295316808</v>
      </c>
      <c r="V79" s="113">
        <f>Calc_Fleet!Z59</f>
        <v>0</v>
      </c>
      <c r="W79" s="113">
        <f>Calc_Fleet!AA59</f>
        <v>0</v>
      </c>
      <c r="X79" s="113">
        <f>Calc_Fleet!AB59</f>
        <v>0</v>
      </c>
      <c r="Y79" s="113">
        <f>Calc_Fleet!AC59</f>
        <v>0</v>
      </c>
      <c r="Z79" s="113">
        <f>Calc_Fleet!AD59</f>
        <v>0</v>
      </c>
      <c r="AA79" s="113">
        <f>Calc_Fleet!AE59</f>
        <v>0</v>
      </c>
      <c r="AB79" s="113">
        <f>Calc_Fleet!AF59</f>
        <v>0</v>
      </c>
      <c r="AC79" s="113">
        <f>Calc_Fleet!AG59</f>
        <v>0</v>
      </c>
      <c r="AD79" s="113">
        <f>Calc_Fleet!AH59</f>
        <v>0</v>
      </c>
      <c r="AE79" s="113">
        <f>Calc_Fleet!AI59</f>
        <v>0</v>
      </c>
      <c r="AF79" s="133">
        <f>Calc_Fleet!AJ59</f>
        <v>0</v>
      </c>
    </row>
    <row r="80" spans="2:32">
      <c r="B80" s="111" t="s">
        <v>347</v>
      </c>
      <c r="C80" s="113">
        <f>SUM(D80:AF80)</f>
        <v>4232256143.201931</v>
      </c>
      <c r="D80" s="113">
        <f>Calc_Fleet!H56</f>
        <v>0</v>
      </c>
      <c r="E80" s="113">
        <f>Calc_Fleet!I56</f>
        <v>0</v>
      </c>
      <c r="F80" s="113">
        <f>Calc_Fleet!J56</f>
        <v>0</v>
      </c>
      <c r="G80" s="113">
        <f>Calc_Fleet!K56</f>
        <v>11319308.790383168</v>
      </c>
      <c r="H80" s="113">
        <f>Calc_Fleet!L56</f>
        <v>10290280.718530152</v>
      </c>
      <c r="I80" s="113">
        <f>Calc_Fleet!M56</f>
        <v>19614904.595438704</v>
      </c>
      <c r="J80" s="113">
        <f>Calc_Fleet!N56</f>
        <v>43619158.470975578</v>
      </c>
      <c r="K80" s="113">
        <f>Calc_Fleet!O56</f>
        <v>59854762.910429597</v>
      </c>
      <c r="L80" s="113">
        <f>Calc_Fleet!P56</f>
        <v>72324505.183435768</v>
      </c>
      <c r="M80" s="113">
        <f>Calc_Fleet!Q56</f>
        <v>98727380.971404195</v>
      </c>
      <c r="N80" s="113">
        <f>Calc_Fleet!R56</f>
        <v>119732010.70549873</v>
      </c>
      <c r="O80" s="113">
        <f>Calc_Fleet!S56</f>
        <v>148706850.68416613</v>
      </c>
      <c r="P80" s="113">
        <f>Calc_Fleet!T56</f>
        <v>162442451.70018771</v>
      </c>
      <c r="Q80" s="113">
        <f>Calc_Fleet!U56</f>
        <v>172451688.47623709</v>
      </c>
      <c r="R80" s="113">
        <f>Calc_Fleet!V56</f>
        <v>202078824.56695974</v>
      </c>
      <c r="S80" s="113">
        <f>Calc_Fleet!W56</f>
        <v>224661299.0032813</v>
      </c>
      <c r="T80" s="113">
        <f>Calc_Fleet!X56</f>
        <v>260505992.86525202</v>
      </c>
      <c r="U80" s="113">
        <f>Calc_Fleet!Y56</f>
        <v>288072917.22005498</v>
      </c>
      <c r="V80" s="113">
        <f>Calc_Fleet!Z56</f>
        <v>308911788.28003228</v>
      </c>
      <c r="W80" s="113">
        <f>Calc_Fleet!AA56</f>
        <v>281146757.97055972</v>
      </c>
      <c r="X80" s="113">
        <f>Calc_Fleet!AB56</f>
        <v>256021406.61073637</v>
      </c>
      <c r="Y80" s="113">
        <f>Calc_Fleet!AC56</f>
        <v>252645790.89665061</v>
      </c>
      <c r="Z80" s="113">
        <f>Calc_Fleet!AD56</f>
        <v>229737694.86738458</v>
      </c>
      <c r="AA80" s="113">
        <f>Calc_Fleet!AE56</f>
        <v>209558032.48038456</v>
      </c>
      <c r="AB80" s="113">
        <f>Calc_Fleet!AF56</f>
        <v>190951375.22052422</v>
      </c>
      <c r="AC80" s="113">
        <f>Calc_Fleet!AG56</f>
        <v>173995861.9874121</v>
      </c>
      <c r="AD80" s="113">
        <f>Calc_Fleet!AH56</f>
        <v>158504280.75302228</v>
      </c>
      <c r="AE80" s="113">
        <f>Calc_Fleet!AI56</f>
        <v>144576723.09488195</v>
      </c>
      <c r="AF80" s="133">
        <f>Calc_Fleet!AJ56</f>
        <v>131804094.17810799</v>
      </c>
    </row>
    <row r="81" spans="2:32">
      <c r="B81" s="127" t="s">
        <v>309</v>
      </c>
      <c r="C81" s="128"/>
      <c r="D81" s="128"/>
      <c r="E81" s="128"/>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1"/>
    </row>
    <row r="82" spans="2:32">
      <c r="B82" s="111" t="s">
        <v>348</v>
      </c>
      <c r="C82" s="113">
        <f>SUM(D82:AF82)</f>
        <v>4556216865.3689938</v>
      </c>
      <c r="D82" s="113">
        <f>Calc_Fleet!H76</f>
        <v>481920560</v>
      </c>
      <c r="E82" s="113">
        <f>Calc_Fleet!I76</f>
        <v>442517600</v>
      </c>
      <c r="F82" s="113">
        <f>Calc_Fleet!J76</f>
        <v>406295999.99999994</v>
      </c>
      <c r="G82" s="113">
        <f>Calc_Fleet!K76</f>
        <v>372676363.63636351</v>
      </c>
      <c r="H82" s="113">
        <f>Calc_Fleet!L76</f>
        <v>341834410.2178812</v>
      </c>
      <c r="I82" s="113">
        <f>Calc_Fleet!M76</f>
        <v>313198278.80609238</v>
      </c>
      <c r="J82" s="113">
        <f>Calc_Fleet!N76</f>
        <v>286075342.59333986</v>
      </c>
      <c r="K82" s="113">
        <f>Calc_Fleet!O76</f>
        <v>260643353.51703933</v>
      </c>
      <c r="L82" s="113">
        <f>Calc_Fleet!P76</f>
        <v>236870503.16333744</v>
      </c>
      <c r="M82" s="113">
        <f>Calc_Fleet!Q76</f>
        <v>214145547.8114759</v>
      </c>
      <c r="N82" s="113">
        <f>Calc_Fleet!R76</f>
        <v>192589174.78674453</v>
      </c>
      <c r="O82" s="113">
        <f>Calc_Fleet!S76</f>
        <v>171834485.05632135</v>
      </c>
      <c r="P82" s="113">
        <f>Calc_Fleet!T76</f>
        <v>152334742.93891811</v>
      </c>
      <c r="Q82" s="113">
        <f>Calc_Fleet!U76</f>
        <v>134277399.19949847</v>
      </c>
      <c r="R82" s="113">
        <f>Calc_Fleet!V76</f>
        <v>116703229.5493698</v>
      </c>
      <c r="S82" s="113">
        <f>Calc_Fleet!W76</f>
        <v>99945797.584346727</v>
      </c>
      <c r="T82" s="113">
        <f>Calc_Fleet!X76</f>
        <v>83695099.218609929</v>
      </c>
      <c r="U82" s="113">
        <f>Calc_Fleet!Y76</f>
        <v>68084491.667059124</v>
      </c>
      <c r="V82" s="113">
        <f>Calc_Fleet!Z76</f>
        <v>53258202.110565141</v>
      </c>
      <c r="W82" s="113">
        <f>Calc_Fleet!AA76</f>
        <v>40996868.684874222</v>
      </c>
      <c r="X82" s="113">
        <f>Calc_Fleet!AB76</f>
        <v>30912428.326491043</v>
      </c>
      <c r="Y82" s="113">
        <f>Calc_Fleet!AC76</f>
        <v>22180364.343957853</v>
      </c>
      <c r="Z82" s="113">
        <f>Calc_Fleet!AD76</f>
        <v>15144029.032013224</v>
      </c>
      <c r="AA82" s="113">
        <f>Calc_Fleet!AE76</f>
        <v>9515550.8362377957</v>
      </c>
      <c r="AB82" s="113">
        <f>Calc_Fleet!AF76</f>
        <v>5376007.8311626054</v>
      </c>
      <c r="AC82" s="113">
        <f>Calc_Fleet!AG76</f>
        <v>2447497.8959795302</v>
      </c>
      <c r="AD82" s="113">
        <f>Calc_Fleet!AH76</f>
        <v>743536.56131442799</v>
      </c>
      <c r="AE82" s="113">
        <f>Calc_Fleet!AI76</f>
        <v>0</v>
      </c>
      <c r="AF82" s="133">
        <f>Calc_Fleet!AJ76</f>
        <v>0</v>
      </c>
    </row>
    <row r="83" spans="2:32">
      <c r="B83" s="111" t="s">
        <v>347</v>
      </c>
      <c r="C83" s="113">
        <f>SUM(D83:AF83)</f>
        <v>432642520.16366667</v>
      </c>
      <c r="D83" s="113">
        <f>Calc_Fleet!H73</f>
        <v>0</v>
      </c>
      <c r="E83" s="113">
        <f>Calc_Fleet!I73</f>
        <v>0</v>
      </c>
      <c r="F83" s="113">
        <f>Calc_Fleet!J73</f>
        <v>0</v>
      </c>
      <c r="G83" s="113">
        <f>Calc_Fleet!K73</f>
        <v>200906.08564988725</v>
      </c>
      <c r="H83" s="113">
        <f>Calc_Fleet!L73</f>
        <v>365283.79209070408</v>
      </c>
      <c r="I83" s="113">
        <f>Calc_Fleet!M73</f>
        <v>680220.55125395034</v>
      </c>
      <c r="J83" s="113">
        <f>Calc_Fleet!N73</f>
        <v>1392577.5065041503</v>
      </c>
      <c r="K83" s="113">
        <f>Calc_Fleet!O73</f>
        <v>2328340.0140533471</v>
      </c>
      <c r="L83" s="113">
        <f>Calc_Fleet!P73</f>
        <v>3400358.2991273385</v>
      </c>
      <c r="M83" s="113">
        <f>Calc_Fleet!Q73</f>
        <v>4843544.2582513141</v>
      </c>
      <c r="N83" s="113">
        <f>Calc_Fleet!R73</f>
        <v>6528342.0618973691</v>
      </c>
      <c r="O83" s="113">
        <f>Calc_Fleet!S73</f>
        <v>8574250.028963523</v>
      </c>
      <c r="P83" s="113">
        <f>Calc_Fleet!T73</f>
        <v>10677959.149417646</v>
      </c>
      <c r="Q83" s="113">
        <f>Calc_Fleet!U73</f>
        <v>12690617.648272429</v>
      </c>
      <c r="R83" s="113">
        <f>Calc_Fleet!V73</f>
        <v>15053200.013442403</v>
      </c>
      <c r="S83" s="113">
        <f>Calc_Fleet!W73</f>
        <v>17538009.48107142</v>
      </c>
      <c r="T83" s="113">
        <f>Calc_Fleet!X73</f>
        <v>20268872.586742893</v>
      </c>
      <c r="U83" s="113">
        <f>Calc_Fleet!Y73</f>
        <v>23129659.768128049</v>
      </c>
      <c r="V83" s="113">
        <f>Calc_Fleet!Z73</f>
        <v>26014913.504019313</v>
      </c>
      <c r="W83" s="113">
        <f>Calc_Fleet!AA73</f>
        <v>27964395.929703262</v>
      </c>
      <c r="X83" s="113">
        <f>Calc_Fleet!AB73</f>
        <v>29146968.930063903</v>
      </c>
      <c r="Y83" s="113">
        <f>Calc_Fleet!AC73</f>
        <v>29963846.852503583</v>
      </c>
      <c r="Z83" s="113">
        <f>Calc_Fleet!AD73</f>
        <v>30205875.336165398</v>
      </c>
      <c r="AA83" s="113">
        <f>Calc_Fleet!AE73</f>
        <v>29999239.80939633</v>
      </c>
      <c r="AB83" s="113">
        <f>Calc_Fleet!AF73</f>
        <v>29278401.911182225</v>
      </c>
      <c r="AC83" s="113">
        <f>Calc_Fleet!AG73</f>
        <v>28167620.01614204</v>
      </c>
      <c r="AD83" s="113">
        <f>Calc_Fleet!AH73</f>
        <v>26637573.541140132</v>
      </c>
      <c r="AE83" s="113">
        <f>Calc_Fleet!AI73</f>
        <v>24810782.007126499</v>
      </c>
      <c r="AF83" s="133">
        <f>Calc_Fleet!AJ73</f>
        <v>22780761.081357528</v>
      </c>
    </row>
    <row r="84" spans="2:32">
      <c r="B84" s="127" t="s">
        <v>346</v>
      </c>
      <c r="C84" s="128"/>
      <c r="D84" s="128"/>
      <c r="E84" s="128"/>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1"/>
    </row>
    <row r="85" spans="2:32">
      <c r="B85" s="111" t="s">
        <v>348</v>
      </c>
      <c r="C85" s="113">
        <f>SUM(D85:AF85)</f>
        <v>15221906345.664593</v>
      </c>
      <c r="D85" s="113">
        <f>Calc_Fleet!H94</f>
        <v>1610052780</v>
      </c>
      <c r="E85" s="113">
        <f>Calc_Fleet!I94</f>
        <v>1478411072.7272727</v>
      </c>
      <c r="F85" s="113">
        <f>Calc_Fleet!J94</f>
        <v>1357397999.9999998</v>
      </c>
      <c r="G85" s="113">
        <f>Calc_Fleet!K94</f>
        <v>1245077851.2396691</v>
      </c>
      <c r="H85" s="113">
        <f>Calc_Fleet!L94</f>
        <v>1142037688.6824667</v>
      </c>
      <c r="I85" s="113">
        <f>Calc_Fleet!M94</f>
        <v>1046366976.920354</v>
      </c>
      <c r="J85" s="113">
        <f>Calc_Fleet!N94</f>
        <v>955751712.75502193</v>
      </c>
      <c r="K85" s="113">
        <f>Calc_Fleet!O94</f>
        <v>870785749.25010872</v>
      </c>
      <c r="L85" s="113">
        <f>Calc_Fleet!P94</f>
        <v>791362817.38660455</v>
      </c>
      <c r="M85" s="113">
        <f>Calc_Fleet!Q94</f>
        <v>715440807.4610672</v>
      </c>
      <c r="N85" s="113">
        <f>Calc_Fleet!R94</f>
        <v>643422924.85571468</v>
      </c>
      <c r="O85" s="113">
        <f>Calc_Fleet!S94</f>
        <v>574083393.25634634</v>
      </c>
      <c r="P85" s="113">
        <f>Calc_Fleet!T94</f>
        <v>508936527.54593098</v>
      </c>
      <c r="Q85" s="113">
        <f>Calc_Fleet!U94</f>
        <v>448608583.68923354</v>
      </c>
      <c r="R85" s="113">
        <f>Calc_Fleet!V94</f>
        <v>389894880.53994</v>
      </c>
      <c r="S85" s="113">
        <f>Calc_Fleet!W94</f>
        <v>333909823.74770385</v>
      </c>
      <c r="T85" s="113">
        <f>Calc_Fleet!X94</f>
        <v>279617717.84399229</v>
      </c>
      <c r="U85" s="113">
        <f>Calc_Fleet!Y94</f>
        <v>227464097.16040206</v>
      </c>
      <c r="V85" s="113">
        <f>Calc_Fleet!Z94</f>
        <v>177930811.59666082</v>
      </c>
      <c r="W85" s="113">
        <f>Calc_Fleet!AA94</f>
        <v>136966811.28810251</v>
      </c>
      <c r="X85" s="113">
        <f>Calc_Fleet!AB94</f>
        <v>103275612.81804961</v>
      </c>
      <c r="Y85" s="113">
        <f>Calc_Fleet!AC94</f>
        <v>74102580.876404643</v>
      </c>
      <c r="Z85" s="113">
        <f>Calc_Fleet!AD94</f>
        <v>50594824.266044185</v>
      </c>
      <c r="AA85" s="113">
        <f>Calc_Fleet!AE94</f>
        <v>31790590.293794449</v>
      </c>
      <c r="AB85" s="113">
        <f>Calc_Fleet!AF94</f>
        <v>17960753.435929615</v>
      </c>
      <c r="AC85" s="113">
        <f>Calc_Fleet!AG94</f>
        <v>8176867.9706588853</v>
      </c>
      <c r="AD85" s="113">
        <f>Calc_Fleet!AH94</f>
        <v>2484088.057118657</v>
      </c>
      <c r="AE85" s="113">
        <f>Calc_Fleet!AI94</f>
        <v>0</v>
      </c>
      <c r="AF85" s="133">
        <f>Calc_Fleet!AJ94</f>
        <v>0</v>
      </c>
    </row>
    <row r="86" spans="2:32">
      <c r="B86" s="111" t="s">
        <v>349</v>
      </c>
      <c r="C86" s="113">
        <f>SUM(D86:AF86)</f>
        <v>457991178.83404887</v>
      </c>
      <c r="D86" s="113">
        <f>Calc_Fleet!H91</f>
        <v>0</v>
      </c>
      <c r="E86" s="113">
        <f>Calc_Fleet!I91</f>
        <v>0</v>
      </c>
      <c r="F86" s="113">
        <f>Calc_Fleet!J91</f>
        <v>0</v>
      </c>
      <c r="G86" s="113">
        <f>Calc_Fleet!K91</f>
        <v>212677.23516153259</v>
      </c>
      <c r="H86" s="113">
        <f>Calc_Fleet!L91</f>
        <v>386685.88211187744</v>
      </c>
      <c r="I86" s="113">
        <f>Calc_Fleet!M91</f>
        <v>720074.88311156072</v>
      </c>
      <c r="J86" s="113">
        <f>Calc_Fleet!N91</f>
        <v>1474169.0520394156</v>
      </c>
      <c r="K86" s="113">
        <f>Calc_Fleet!O91</f>
        <v>2464758.1734670447</v>
      </c>
      <c r="L86" s="113">
        <f>Calc_Fleet!P91</f>
        <v>3599586.3404418477</v>
      </c>
      <c r="M86" s="113">
        <f>Calc_Fleet!Q91</f>
        <v>5127329.009946214</v>
      </c>
      <c r="N86" s="113">
        <f>Calc_Fleet!R91</f>
        <v>6910839.6364490651</v>
      </c>
      <c r="O86" s="113">
        <f>Calc_Fleet!S91</f>
        <v>9076617.9822023548</v>
      </c>
      <c r="P86" s="113">
        <f>Calc_Fleet!T91</f>
        <v>11303584.06874476</v>
      </c>
      <c r="Q86" s="113">
        <f>Calc_Fleet!U91</f>
        <v>13434164.849691035</v>
      </c>
      <c r="R86" s="113">
        <f>Calc_Fleet!V91</f>
        <v>15935171.644185944</v>
      </c>
      <c r="S86" s="113">
        <f>Calc_Fleet!W91</f>
        <v>18565566.86476415</v>
      </c>
      <c r="T86" s="113">
        <f>Calc_Fleet!X91</f>
        <v>21456432.081913289</v>
      </c>
      <c r="U86" s="113">
        <f>Calc_Fleet!Y91</f>
        <v>24484833.66643687</v>
      </c>
      <c r="V86" s="113">
        <f>Calc_Fleet!Z91</f>
        <v>27539135.308439825</v>
      </c>
      <c r="W86" s="113">
        <f>Calc_Fleet!AA91</f>
        <v>29602838.510606579</v>
      </c>
      <c r="X86" s="113">
        <f>Calc_Fleet!AB91</f>
        <v>30854698.827728435</v>
      </c>
      <c r="Y86" s="113">
        <f>Calc_Fleet!AC91</f>
        <v>31719437.879544545</v>
      </c>
      <c r="Z86" s="113">
        <f>Calc_Fleet!AD91</f>
        <v>31975646.886698436</v>
      </c>
      <c r="AA86" s="113">
        <f>Calc_Fleet!AE91</f>
        <v>31756904.520695761</v>
      </c>
      <c r="AB86" s="113">
        <f>Calc_Fleet!AF91</f>
        <v>30993832.507740479</v>
      </c>
      <c r="AC86" s="113">
        <f>Calc_Fleet!AG91</f>
        <v>29817969.55893803</v>
      </c>
      <c r="AD86" s="113">
        <f>Calc_Fleet!AH91</f>
        <v>28198277.189145256</v>
      </c>
      <c r="AE86" s="113">
        <f>Calc_Fleet!AI91</f>
        <v>26264453.375825979</v>
      </c>
      <c r="AF86" s="133">
        <f>Calc_Fleet!AJ91</f>
        <v>24115492.898018565</v>
      </c>
    </row>
    <row r="87" spans="2:32">
      <c r="B87" s="127" t="s">
        <v>377</v>
      </c>
      <c r="C87" s="129"/>
      <c r="D87" s="128"/>
      <c r="E87" s="128"/>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1"/>
    </row>
    <row r="88" spans="2:32">
      <c r="B88" s="111" t="s">
        <v>375</v>
      </c>
      <c r="C88" s="113">
        <f>SUM(D88:AF88)</f>
        <v>287917649.47359014</v>
      </c>
      <c r="D88" s="113">
        <f>Calc_Infra!H42</f>
        <v>0</v>
      </c>
      <c r="E88" s="113">
        <f>Calc_Infra!I42</f>
        <v>870909.09090909082</v>
      </c>
      <c r="F88" s="113">
        <f>Calc_Infra!J42</f>
        <v>593801.65289256186</v>
      </c>
      <c r="G88" s="113">
        <f>Calc_Infra!K42</f>
        <v>1439519.1585274225</v>
      </c>
      <c r="H88" s="113">
        <f>Calc_Infra!L42</f>
        <v>2780889.2835188848</v>
      </c>
      <c r="I88" s="113">
        <f>Calc_Infra!M42</f>
        <v>4015187.7355620256</v>
      </c>
      <c r="J88" s="113">
        <f>Calc_Infra!N42</f>
        <v>4731702.7186757876</v>
      </c>
      <c r="K88" s="113">
        <f>Calc_Infra!O42</f>
        <v>6513772.5737614725</v>
      </c>
      <c r="L88" s="113">
        <f>Calc_Infra!P42</f>
        <v>7820996.2292161761</v>
      </c>
      <c r="M88" s="113">
        <f>Calc_Infra!Q42</f>
        <v>9750852.4416201673</v>
      </c>
      <c r="N88" s="113">
        <f>Calc_Infra!R42</f>
        <v>10711163.666931244</v>
      </c>
      <c r="O88" s="113">
        <f>Calc_Infra!S42</f>
        <v>11416287.293907907</v>
      </c>
      <c r="P88" s="113">
        <f>Calc_Infra!T42</f>
        <v>13278302.066443689</v>
      </c>
      <c r="Q88" s="113">
        <f>Calc_Infra!U42</f>
        <v>14776793.835697522</v>
      </c>
      <c r="R88" s="113">
        <f>Calc_Infra!V42</f>
        <v>17091383.395108953</v>
      </c>
      <c r="S88" s="113">
        <f>Calc_Infra!W42</f>
        <v>18977685.017715745</v>
      </c>
      <c r="T88" s="113">
        <f>Calc_Infra!X42</f>
        <v>20327649.428478826</v>
      </c>
      <c r="U88" s="113">
        <f>Calc_Infra!Y42</f>
        <v>18527065.096818693</v>
      </c>
      <c r="V88" s="113">
        <f>Calc_Infra!Z42</f>
        <v>16799710.2714701</v>
      </c>
      <c r="W88" s="113">
        <f>Calc_Infra!AA42</f>
        <v>16603909.452455293</v>
      </c>
      <c r="X88" s="113">
        <f>Calc_Infra!AB42</f>
        <v>15130063.287507506</v>
      </c>
      <c r="Y88" s="113">
        <f>Calc_Infra!AC42</f>
        <v>13689875.445167217</v>
      </c>
      <c r="Z88" s="113">
        <f>Calc_Infra!AD42</f>
        <v>12445341.313788377</v>
      </c>
      <c r="AA88" s="113">
        <f>Calc_Infra!AE42</f>
        <v>11233705.892523358</v>
      </c>
      <c r="AB88" s="113">
        <f>Calc_Infra!AF42</f>
        <v>9993621.4758162349</v>
      </c>
      <c r="AC88" s="113">
        <f>Calc_Infra!AG42</f>
        <v>8930376.1916163638</v>
      </c>
      <c r="AD88" s="113">
        <f>Calc_Infra!AH42</f>
        <v>7977856.3187931962</v>
      </c>
      <c r="AE88" s="113">
        <f>Calc_Infra!AI42</f>
        <v>6174754.8334144717</v>
      </c>
      <c r="AF88" s="133">
        <f>Calc_Infra!AJ42</f>
        <v>5314474.3052518312</v>
      </c>
    </row>
    <row r="89" spans="2:32">
      <c r="B89" s="111" t="s">
        <v>376</v>
      </c>
      <c r="C89" s="113">
        <f>SUM(D89:AF89)</f>
        <v>3017581.9912599674</v>
      </c>
      <c r="D89" s="113">
        <f>Calc_Infra!H45</f>
        <v>0</v>
      </c>
      <c r="E89" s="113">
        <f>Calc_Infra!I45</f>
        <v>0</v>
      </c>
      <c r="F89" s="113">
        <f>Calc_Infra!J45</f>
        <v>0</v>
      </c>
      <c r="G89" s="113">
        <f>Calc_Infra!K45</f>
        <v>1637.866265965439</v>
      </c>
      <c r="H89" s="113">
        <f>Calc_Infra!L45</f>
        <v>2605.6963322177439</v>
      </c>
      <c r="I89" s="113">
        <f>Calc_Infra!M45</f>
        <v>5076.0318160085917</v>
      </c>
      <c r="J89" s="113">
        <f>Calc_Infra!N45</f>
        <v>9844.4253401378755</v>
      </c>
      <c r="K89" s="113">
        <f>Calc_Infra!O45</f>
        <v>16500.599291708368</v>
      </c>
      <c r="L89" s="113">
        <f>Calc_Infra!P45</f>
        <v>23899.173088144627</v>
      </c>
      <c r="M89" s="113">
        <f>Calc_Infra!Q45</f>
        <v>33976.580695911609</v>
      </c>
      <c r="N89" s="113">
        <f>Calc_Infra!R45</f>
        <v>45596.277124383538</v>
      </c>
      <c r="O89" s="113">
        <f>Calc_Infra!S45</f>
        <v>59789.001843033286</v>
      </c>
      <c r="P89" s="113">
        <f>Calc_Infra!T45</f>
        <v>74497.478334769912</v>
      </c>
      <c r="Q89" s="113">
        <f>Calc_Infra!U45</f>
        <v>88563.435782593617</v>
      </c>
      <c r="R89" s="113">
        <f>Calc_Infra!V45</f>
        <v>105053.37059286745</v>
      </c>
      <c r="S89" s="113">
        <f>Calc_Infra!W45</f>
        <v>122249.14089110382</v>
      </c>
      <c r="T89" s="113">
        <f>Calc_Infra!X45</f>
        <v>141261.98389570645</v>
      </c>
      <c r="U89" s="113">
        <f>Calc_Infra!Y45</f>
        <v>161198.89010310752</v>
      </c>
      <c r="V89" s="113">
        <f>Calc_Infra!Z45</f>
        <v>181342.62492596466</v>
      </c>
      <c r="W89" s="113">
        <f>Calc_Infra!AA45</f>
        <v>194976.73874103714</v>
      </c>
      <c r="X89" s="113">
        <f>Calc_Infra!AB45</f>
        <v>203175.02940108077</v>
      </c>
      <c r="Y89" s="113">
        <f>Calc_Infra!AC45</f>
        <v>208860.5130424333</v>
      </c>
      <c r="Z89" s="113">
        <f>Calc_Infra!AD45</f>
        <v>210561.06985461363</v>
      </c>
      <c r="AA89" s="113">
        <f>Calc_Infra!AE45</f>
        <v>209130.75184866379</v>
      </c>
      <c r="AB89" s="113">
        <f>Calc_Infra!AF45</f>
        <v>204062.39094556888</v>
      </c>
      <c r="AC89" s="113">
        <f>Calc_Infra!AG45</f>
        <v>196326.04808236915</v>
      </c>
      <c r="AD89" s="113">
        <f>Calc_Infra!AH45</f>
        <v>185657.59560580875</v>
      </c>
      <c r="AE89" s="113">
        <f>Calc_Infra!AI45</f>
        <v>172936.7661711071</v>
      </c>
      <c r="AF89" s="133">
        <f>Calc_Infra!AJ45</f>
        <v>158802.51124366082</v>
      </c>
    </row>
    <row r="90" spans="2:32">
      <c r="B90" s="107" t="s">
        <v>350</v>
      </c>
      <c r="C90" s="108"/>
      <c r="D90" s="108"/>
      <c r="E90" s="108"/>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10"/>
    </row>
    <row r="91" spans="2:32">
      <c r="B91" s="111" t="s">
        <v>351</v>
      </c>
      <c r="C91" s="113">
        <f>SUM(C79:C80)+SUM(C82:C83)+SUM(C85:C86)</f>
        <v>29044980694.833385</v>
      </c>
      <c r="D91" s="113">
        <f t="shared" ref="D91:J91" si="12">SUM(D79:D80)+SUM(D82:D83)+SUM(D85:D86)</f>
        <v>2567503340</v>
      </c>
      <c r="E91" s="113">
        <f t="shared" si="12"/>
        <v>2397178672.727273</v>
      </c>
      <c r="F91" s="113">
        <f t="shared" si="12"/>
        <v>2196239454.545454</v>
      </c>
      <c r="G91" s="113">
        <f t="shared" si="12"/>
        <v>2019487106.987227</v>
      </c>
      <c r="H91" s="113">
        <f t="shared" si="12"/>
        <v>1849685198.2788055</v>
      </c>
      <c r="I91" s="113">
        <f t="shared" si="12"/>
        <v>1699923396.8121893</v>
      </c>
      <c r="J91" s="113">
        <f t="shared" si="12"/>
        <v>1570056010.7159724</v>
      </c>
      <c r="K91" s="113">
        <f t="shared" ref="K91:AF91" si="13">SUM(K79:K80)+SUM(K82:K83)+SUM(K85:K86)</f>
        <v>1445772006.8243864</v>
      </c>
      <c r="L91" s="113">
        <f t="shared" si="13"/>
        <v>1328626287.7067351</v>
      </c>
      <c r="M91" s="113">
        <f t="shared" si="13"/>
        <v>1228199763.9955273</v>
      </c>
      <c r="N91" s="113">
        <f t="shared" si="13"/>
        <v>1131909548.2158267</v>
      </c>
      <c r="O91" s="113">
        <f t="shared" si="13"/>
        <v>1063851941.24722</v>
      </c>
      <c r="P91" s="113">
        <f t="shared" si="13"/>
        <v>974186328.95307755</v>
      </c>
      <c r="Q91" s="113">
        <f t="shared" si="13"/>
        <v>890290809.65190482</v>
      </c>
      <c r="R91" s="113">
        <f t="shared" si="13"/>
        <v>823479694.59070849</v>
      </c>
      <c r="S91" s="113">
        <f t="shared" si="13"/>
        <v>757069503.63985431</v>
      </c>
      <c r="T91" s="113">
        <f t="shared" si="13"/>
        <v>703463815.21658587</v>
      </c>
      <c r="U91" s="113">
        <f t="shared" si="13"/>
        <v>648537515.77739787</v>
      </c>
      <c r="V91" s="113">
        <f t="shared" si="13"/>
        <v>593654850.79971743</v>
      </c>
      <c r="W91" s="113">
        <f t="shared" si="13"/>
        <v>516677672.38384628</v>
      </c>
      <c r="X91" s="113">
        <f t="shared" si="13"/>
        <v>450211115.51306939</v>
      </c>
      <c r="Y91" s="113">
        <f t="shared" si="13"/>
        <v>410612020.84906125</v>
      </c>
      <c r="Z91" s="113">
        <f t="shared" si="13"/>
        <v>357658070.38830584</v>
      </c>
      <c r="AA91" s="113">
        <f t="shared" si="13"/>
        <v>312620317.9405089</v>
      </c>
      <c r="AB91" s="113">
        <f t="shared" si="13"/>
        <v>274560370.90653914</v>
      </c>
      <c r="AC91" s="113">
        <f t="shared" si="13"/>
        <v>242605817.42913058</v>
      </c>
      <c r="AD91" s="113">
        <f t="shared" si="13"/>
        <v>216567756.10174078</v>
      </c>
      <c r="AE91" s="113">
        <f t="shared" si="13"/>
        <v>195651958.47783443</v>
      </c>
      <c r="AF91" s="133">
        <f t="shared" si="13"/>
        <v>178700348.15748408</v>
      </c>
    </row>
    <row r="92" spans="2:32">
      <c r="B92" s="111" t="s">
        <v>352</v>
      </c>
      <c r="C92" s="113">
        <f>SUM(C88:C89)</f>
        <v>290935231.46485013</v>
      </c>
      <c r="D92" s="113">
        <f t="shared" ref="D92:J92" si="14">SUM(D88:D89)</f>
        <v>0</v>
      </c>
      <c r="E92" s="113">
        <f t="shared" si="14"/>
        <v>870909.09090909082</v>
      </c>
      <c r="F92" s="113">
        <f t="shared" si="14"/>
        <v>593801.65289256186</v>
      </c>
      <c r="G92" s="113">
        <f t="shared" si="14"/>
        <v>1441157.0247933879</v>
      </c>
      <c r="H92" s="113">
        <f t="shared" si="14"/>
        <v>2783494.9798511025</v>
      </c>
      <c r="I92" s="113">
        <f t="shared" si="14"/>
        <v>4020263.7673780341</v>
      </c>
      <c r="J92" s="113">
        <f t="shared" si="14"/>
        <v>4741547.144015925</v>
      </c>
      <c r="K92" s="113">
        <f t="shared" ref="K92:AF92" si="15">SUM(K88:K89)</f>
        <v>6530273.1730531808</v>
      </c>
      <c r="L92" s="113">
        <f t="shared" si="15"/>
        <v>7844895.4023043206</v>
      </c>
      <c r="M92" s="113">
        <f t="shared" si="15"/>
        <v>9784829.0223160796</v>
      </c>
      <c r="N92" s="113">
        <f t="shared" si="15"/>
        <v>10756759.944055628</v>
      </c>
      <c r="O92" s="113">
        <f t="shared" si="15"/>
        <v>11476076.29575094</v>
      </c>
      <c r="P92" s="113">
        <f t="shared" si="15"/>
        <v>13352799.544778459</v>
      </c>
      <c r="Q92" s="113">
        <f t="shared" si="15"/>
        <v>14865357.271480115</v>
      </c>
      <c r="R92" s="113">
        <f t="shared" si="15"/>
        <v>17196436.765701819</v>
      </c>
      <c r="S92" s="113">
        <f t="shared" si="15"/>
        <v>19099934.15860685</v>
      </c>
      <c r="T92" s="113">
        <f t="shared" si="15"/>
        <v>20468911.412374534</v>
      </c>
      <c r="U92" s="113">
        <f t="shared" si="15"/>
        <v>18688263.986921802</v>
      </c>
      <c r="V92" s="113">
        <f t="shared" si="15"/>
        <v>16981052.896396063</v>
      </c>
      <c r="W92" s="113">
        <f t="shared" si="15"/>
        <v>16798886.19119633</v>
      </c>
      <c r="X92" s="113">
        <f t="shared" si="15"/>
        <v>15333238.316908587</v>
      </c>
      <c r="Y92" s="113">
        <f t="shared" si="15"/>
        <v>13898735.958209651</v>
      </c>
      <c r="Z92" s="113">
        <f t="shared" si="15"/>
        <v>12655902.38364299</v>
      </c>
      <c r="AA92" s="113">
        <f t="shared" si="15"/>
        <v>11442836.644372022</v>
      </c>
      <c r="AB92" s="113">
        <f t="shared" si="15"/>
        <v>10197683.866761804</v>
      </c>
      <c r="AC92" s="113">
        <f t="shared" si="15"/>
        <v>9126702.2396987323</v>
      </c>
      <c r="AD92" s="113">
        <f t="shared" si="15"/>
        <v>8163513.9143990045</v>
      </c>
      <c r="AE92" s="113">
        <f t="shared" si="15"/>
        <v>6347691.5995855788</v>
      </c>
      <c r="AF92" s="133">
        <f t="shared" si="15"/>
        <v>5473276.8164954921</v>
      </c>
    </row>
    <row r="93" spans="2:32">
      <c r="B93" s="107" t="s">
        <v>339</v>
      </c>
      <c r="C93" s="108"/>
      <c r="D93" s="108"/>
      <c r="E93" s="108"/>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10"/>
    </row>
    <row r="94" spans="2:32">
      <c r="B94" s="111" t="s">
        <v>354</v>
      </c>
      <c r="C94" s="112">
        <f>SUM(D94:AF94)</f>
        <v>43100487.300000012</v>
      </c>
      <c r="D94" s="112">
        <f>Calc_Fleet!H103</f>
        <v>2135784.2999999998</v>
      </c>
      <c r="E94" s="112">
        <f>Calc_Fleet!I103</f>
        <v>2157273.2999999998</v>
      </c>
      <c r="F94" s="112">
        <f>Calc_Fleet!J103</f>
        <v>2178762.2999999998</v>
      </c>
      <c r="G94" s="112">
        <f>Calc_Fleet!K103</f>
        <v>2198324.7000000002</v>
      </c>
      <c r="H94" s="112">
        <f>Calc_Fleet!L103</f>
        <v>2218035.2999999998</v>
      </c>
      <c r="I94" s="112">
        <f>Calc_Fleet!M103</f>
        <v>2235448.7999999998</v>
      </c>
      <c r="J94" s="112">
        <f>Calc_Fleet!N103</f>
        <v>2246045.1</v>
      </c>
      <c r="K94" s="112">
        <f>Calc_Fleet!O103</f>
        <v>2251009.7999999998</v>
      </c>
      <c r="L94" s="112">
        <f>Calc_Fleet!P103</f>
        <v>2250268.7999999998</v>
      </c>
      <c r="M94" s="112">
        <f>Calc_Fleet!Q103</f>
        <v>2237820</v>
      </c>
      <c r="N94" s="112">
        <f>Calc_Fleet!R103</f>
        <v>2213811.6</v>
      </c>
      <c r="O94" s="112">
        <f>Calc_Fleet!S103</f>
        <v>2172760.2000000002</v>
      </c>
      <c r="P94" s="112">
        <f>Calc_Fleet!T103</f>
        <v>2118815.4</v>
      </c>
      <c r="Q94" s="112">
        <f>Calc_Fleet!U103</f>
        <v>2054422.5</v>
      </c>
      <c r="R94" s="112">
        <f>Calc_Fleet!V103</f>
        <v>1964094.6</v>
      </c>
      <c r="S94" s="112">
        <f>Calc_Fleet!W103</f>
        <v>1850277</v>
      </c>
      <c r="T94" s="112">
        <f>Calc_Fleet!X103</f>
        <v>1704374.1</v>
      </c>
      <c r="U94" s="112">
        <f>Calc_Fleet!Y103</f>
        <v>1525126.2</v>
      </c>
      <c r="V94" s="112">
        <f>Calc_Fleet!Z103</f>
        <v>1312311</v>
      </c>
      <c r="W94" s="112">
        <f>Calc_Fleet!AA103</f>
        <v>1111203.6000000001</v>
      </c>
      <c r="X94" s="112">
        <f>Calc_Fleet!AB103</f>
        <v>921655.8</v>
      </c>
      <c r="Y94" s="112">
        <f>Calc_Fleet!AC103</f>
        <v>727439.7</v>
      </c>
      <c r="Z94" s="112">
        <f>Calc_Fleet!AD103</f>
        <v>546339.30000000005</v>
      </c>
      <c r="AA94" s="112">
        <f>Calc_Fleet!AE103</f>
        <v>377613.6</v>
      </c>
      <c r="AB94" s="112">
        <f>Calc_Fleet!AF103</f>
        <v>234674.7</v>
      </c>
      <c r="AC94" s="112">
        <f>Calc_Fleet!AG103</f>
        <v>117522.6</v>
      </c>
      <c r="AD94" s="112">
        <f>Calc_Fleet!AH103</f>
        <v>39273</v>
      </c>
      <c r="AE94" s="112">
        <f>Calc_Fleet!AI103</f>
        <v>0</v>
      </c>
      <c r="AF94" s="134">
        <f>Calc_Fleet!AJ103</f>
        <v>0</v>
      </c>
    </row>
    <row r="95" spans="2:32">
      <c r="B95" s="111" t="s">
        <v>355</v>
      </c>
      <c r="C95" s="112">
        <f>SUM(D95:AF95)</f>
        <v>28344880.199999996</v>
      </c>
      <c r="D95" s="112">
        <f>D71-D94</f>
        <v>0</v>
      </c>
      <c r="E95" s="112">
        <f t="shared" ref="E95:H95" si="16">E71-E94</f>
        <v>0</v>
      </c>
      <c r="F95" s="112">
        <f t="shared" si="16"/>
        <v>0</v>
      </c>
      <c r="G95" s="112">
        <f t="shared" si="16"/>
        <v>2297.0999999996275</v>
      </c>
      <c r="H95" s="112">
        <f t="shared" si="16"/>
        <v>4594.2000000001863</v>
      </c>
      <c r="I95" s="112">
        <f t="shared" ref="I95" si="17">I71-I94</f>
        <v>9410.7000000001863</v>
      </c>
      <c r="J95" s="112">
        <f t="shared" ref="J95" si="18">J71-J94</f>
        <v>21192.600000000093</v>
      </c>
      <c r="K95" s="112">
        <f t="shared" ref="K95:L95" si="19">K71-K94</f>
        <v>38976.600000000093</v>
      </c>
      <c r="L95" s="112">
        <f t="shared" si="19"/>
        <v>62614.5</v>
      </c>
      <c r="M95" s="112">
        <f t="shared" ref="M95" si="20">M71-M94</f>
        <v>98108.399999999907</v>
      </c>
      <c r="N95" s="112">
        <f t="shared" ref="N95" si="21">N71-N94</f>
        <v>145458.29999999981</v>
      </c>
      <c r="O95" s="112">
        <f t="shared" ref="O95:P95" si="22">O71-O94</f>
        <v>210147.59999999963</v>
      </c>
      <c r="P95" s="112">
        <f t="shared" si="22"/>
        <v>287878.5</v>
      </c>
      <c r="Q95" s="112">
        <f t="shared" ref="Q95" si="23">Q71-Q94</f>
        <v>376353.89999999991</v>
      </c>
      <c r="R95" s="112">
        <f t="shared" ref="R95" si="24">R71-R94</f>
        <v>491060.69999999972</v>
      </c>
      <c r="S95" s="112">
        <f t="shared" ref="S95:T95" si="25">S71-S94</f>
        <v>629331.29999999981</v>
      </c>
      <c r="T95" s="112">
        <f t="shared" si="25"/>
        <v>800057.69999999972</v>
      </c>
      <c r="U95" s="112">
        <f t="shared" ref="U95" si="26">U71-U94</f>
        <v>1004277.3</v>
      </c>
      <c r="V95" s="112">
        <f t="shared" ref="V95" si="27">V71-V94</f>
        <v>1242508.7999999998</v>
      </c>
      <c r="W95" s="112">
        <f t="shared" ref="W95:X95" si="28">W71-W94</f>
        <v>1469180.6999999997</v>
      </c>
      <c r="X95" s="112">
        <f t="shared" si="28"/>
        <v>1684441.2</v>
      </c>
      <c r="Y95" s="112">
        <f t="shared" ref="Y95" si="29">Y71-Y94</f>
        <v>1904814.5999999999</v>
      </c>
      <c r="Z95" s="112">
        <f t="shared" ref="Z95" si="30">Z71-Z94</f>
        <v>2112220.5</v>
      </c>
      <c r="AA95" s="112">
        <f t="shared" ref="AA95:AB95" si="31">AA71-AA94</f>
        <v>2307548.1</v>
      </c>
      <c r="AB95" s="112">
        <f t="shared" si="31"/>
        <v>2477311.1999999997</v>
      </c>
      <c r="AC95" s="112">
        <f t="shared" ref="AC95" si="32">AC71-AC94</f>
        <v>2621658</v>
      </c>
      <c r="AD95" s="112">
        <f t="shared" ref="AD95" si="33">AD71-AD94</f>
        <v>2727176.4</v>
      </c>
      <c r="AE95" s="112">
        <f t="shared" ref="AE95:AF95" si="34">AE71-AE94</f>
        <v>2794162.8</v>
      </c>
      <c r="AF95" s="134">
        <f t="shared" si="34"/>
        <v>2822098.5</v>
      </c>
    </row>
    <row r="96" spans="2:32" ht="15" thickBot="1">
      <c r="B96" s="149" t="s">
        <v>381</v>
      </c>
      <c r="C96" s="150">
        <f>SUM(D96:AF96)</f>
        <v>2475829851.0345283</v>
      </c>
      <c r="D96" s="150">
        <f>Calc_Fleet!H106</f>
        <v>106789214.99999999</v>
      </c>
      <c r="E96" s="150">
        <f>Calc_Fleet!I106</f>
        <v>127475240.45454545</v>
      </c>
      <c r="F96" s="150">
        <f>Calc_Fleet!J106</f>
        <v>144050399.99999997</v>
      </c>
      <c r="G96" s="150">
        <f>Calc_Fleet!K106</f>
        <v>156905219.00826445</v>
      </c>
      <c r="H96" s="150">
        <f>Calc_Fleet!L106</f>
        <v>166644274.98121706</v>
      </c>
      <c r="I96" s="150">
        <f>Calc_Fleet!M106</f>
        <v>173504728.31587502</v>
      </c>
      <c r="J96" s="150">
        <f>Calc_Fleet!N106</f>
        <v>177496746.65450406</v>
      </c>
      <c r="K96" s="150">
        <f>Calc_Fleet!O106</f>
        <v>179044212.72846621</v>
      </c>
      <c r="L96" s="150">
        <f>Calc_Fleet!P106</f>
        <v>178460390.45146897</v>
      </c>
      <c r="M96" s="150">
        <f>Calc_Fleet!Q106</f>
        <v>161339202.49887332</v>
      </c>
      <c r="N96" s="150">
        <f>Calc_Fleet!R106</f>
        <v>145098435.0950132</v>
      </c>
      <c r="O96" s="150">
        <f>Calc_Fleet!S106</f>
        <v>129461663.17311485</v>
      </c>
      <c r="P96" s="150">
        <f>Calc_Fleet!T106</f>
        <v>114770380.19148035</v>
      </c>
      <c r="Q96" s="150">
        <f>Calc_Fleet!U106</f>
        <v>101165813.26053123</v>
      </c>
      <c r="R96" s="150">
        <f>Calc_Fleet!V106</f>
        <v>87925274.080945656</v>
      </c>
      <c r="S96" s="150">
        <f>Calc_Fleet!W106</f>
        <v>75300072.498206675</v>
      </c>
      <c r="T96" s="150">
        <f>Calc_Fleet!X106</f>
        <v>63056648.615839072</v>
      </c>
      <c r="U96" s="150">
        <f>Calc_Fleet!Y106</f>
        <v>51295474.97188659</v>
      </c>
      <c r="V96" s="150">
        <f>Calc_Fleet!Z106</f>
        <v>40125213.635573514</v>
      </c>
      <c r="W96" s="150">
        <f>Calc_Fleet!AA106</f>
        <v>30887413.565990467</v>
      </c>
      <c r="X96" s="150">
        <f>Calc_Fleet!AB106</f>
        <v>23289704.523254048</v>
      </c>
      <c r="Y96" s="150">
        <f>Calc_Fleet!AC106</f>
        <v>16710888.136413697</v>
      </c>
      <c r="Z96" s="150">
        <f>Calc_Fleet!AD106</f>
        <v>11409649.145709965</v>
      </c>
      <c r="AA96" s="150">
        <f>Calc_Fleet!AE106</f>
        <v>7169102.5050291559</v>
      </c>
      <c r="AB96" s="150">
        <f>Calc_Fleet!AF106</f>
        <v>4050333.1727963719</v>
      </c>
      <c r="AC96" s="150">
        <f>Calc_Fleet!AG106</f>
        <v>1843967.1648118505</v>
      </c>
      <c r="AD96" s="150">
        <f>Calc_Fleet!AH106</f>
        <v>560187.20471757476</v>
      </c>
      <c r="AE96" s="150">
        <f>Calc_Fleet!AI106</f>
        <v>0</v>
      </c>
      <c r="AF96" s="151">
        <f>Calc_Fleet!AJ106</f>
        <v>0</v>
      </c>
    </row>
    <row r="97" spans="2:32">
      <c r="B97" s="107" t="s">
        <v>422</v>
      </c>
      <c r="C97" s="108"/>
      <c r="D97" s="108"/>
      <c r="E97" s="108"/>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10"/>
    </row>
    <row r="98" spans="2:32">
      <c r="B98" s="252" t="s">
        <v>449</v>
      </c>
      <c r="C98" s="253">
        <f>SUM(D98:AF98)</f>
        <v>3086314289.0118046</v>
      </c>
      <c r="D98" s="113">
        <f>SUM(D79:D80)-SUM(D56:D57)+SUM(D88:D89)-SUM(D65:D66)</f>
        <v>0</v>
      </c>
      <c r="E98" s="113">
        <f t="shared" ref="E98:G98" si="35">SUM(E79:E80)-SUM(E56:E57)+SUM(E88:E89)-SUM(E65:E66)</f>
        <v>870909.09090909082</v>
      </c>
      <c r="F98" s="113">
        <f t="shared" si="35"/>
        <v>593801.65289256186</v>
      </c>
      <c r="G98" s="113">
        <f t="shared" si="35"/>
        <v>8917490.6085649747</v>
      </c>
      <c r="H98" s="113">
        <f>SUM(H79:H80)-SUM(H56:H57)+SUM(H88:H89)-SUM(H65:H66)</f>
        <v>9580161.8741889354</v>
      </c>
      <c r="I98" s="113">
        <f t="shared" ref="I98:P98" si="36">SUM(I79:I80)-SUM(I56:I57)+SUM(I88:I89)-SUM(I65:I66)</f>
        <v>16975787.173007309</v>
      </c>
      <c r="J98" s="113">
        <f t="shared" si="36"/>
        <v>33551732.060030654</v>
      </c>
      <c r="K98" s="113">
        <f t="shared" si="36"/>
        <v>46063974.601546802</v>
      </c>
      <c r="L98" s="113">
        <f t="shared" si="36"/>
        <v>55614784.628400743</v>
      </c>
      <c r="M98" s="113">
        <f t="shared" si="36"/>
        <v>74993654.725650951</v>
      </c>
      <c r="N98" s="113">
        <f t="shared" si="36"/>
        <v>89839013.928551719</v>
      </c>
      <c r="O98" s="113">
        <f t="shared" si="36"/>
        <v>109696033.22911999</v>
      </c>
      <c r="P98" s="113">
        <f t="shared" si="36"/>
        <v>120645036.16156912</v>
      </c>
      <c r="Q98" s="113">
        <f t="shared" ref="Q98:U98" si="37">SUM(Q79:Q80)-SUM(Q56:Q57)+SUM(Q88:Q89)-SUM(Q65:Q66)</f>
        <v>128768632.99343917</v>
      </c>
      <c r="R98" s="113">
        <f t="shared" si="37"/>
        <v>150668252.99202707</v>
      </c>
      <c r="S98" s="113">
        <f t="shared" si="37"/>
        <v>167487335.35213217</v>
      </c>
      <c r="T98" s="113">
        <f t="shared" si="37"/>
        <v>192531511.63818911</v>
      </c>
      <c r="U98" s="113">
        <f t="shared" si="37"/>
        <v>208958647.58288401</v>
      </c>
      <c r="V98" s="113">
        <f>SUM(V79:V80)-SUM(V56:V57)+SUM(V88:V89)-SUM(V65:V66)</f>
        <v>221015382.19246677</v>
      </c>
      <c r="W98" s="113">
        <f t="shared" ref="W98:X98" si="38">SUM(W79:W80)-SUM(W56:W57)+SUM(W88:W89)-SUM(W65:W66)</f>
        <v>202494584.3569364</v>
      </c>
      <c r="X98" s="113">
        <f t="shared" si="38"/>
        <v>184433797.00424683</v>
      </c>
      <c r="Y98" s="113">
        <f>SUM(Y79:Y80)-SUM(Y56:Y57)+SUM(Y88:Y89)-SUM(Y65:Y66)</f>
        <v>180769721.30352828</v>
      </c>
      <c r="Z98" s="113">
        <f t="shared" ref="Z98:AB98" si="39">SUM(Z79:Z80)-SUM(Z56:Z57)+SUM(Z88:Z89)-SUM(Z65:Z66)</f>
        <v>164396231.70963159</v>
      </c>
      <c r="AA98" s="113">
        <f t="shared" si="39"/>
        <v>149854623.52956429</v>
      </c>
      <c r="AB98" s="113">
        <f t="shared" si="39"/>
        <v>136319888.48772532</v>
      </c>
      <c r="AC98" s="113">
        <f>SUM(AC79:AC80)-SUM(AC56:AC57)+SUM(AC88:AC89)-SUM(AC65:AC66)</f>
        <v>124049895.03385365</v>
      </c>
      <c r="AD98" s="113">
        <f>SUM(AD79:AD80)-SUM(AD56:AD57)+SUM(AD88:AD89)-SUM(AD65:AD66)</f>
        <v>112854612.93028408</v>
      </c>
      <c r="AE98" s="113">
        <f t="shared" ref="AE98:AF98" si="40">SUM(AE79:AE80)-SUM(AE56:AE57)+SUM(AE88:AE89)-SUM(AE65:AE66)</f>
        <v>101839724.75484711</v>
      </c>
      <c r="AF98" s="113">
        <f t="shared" si="40"/>
        <v>92529067.415616199</v>
      </c>
    </row>
    <row r="99" spans="2:32">
      <c r="B99" s="252" t="s">
        <v>450</v>
      </c>
      <c r="C99" s="253">
        <f>SUM(D99:AF99)</f>
        <v>3380233389.7478518</v>
      </c>
      <c r="D99" s="113">
        <f>SUM(D59:D60)-SUM(D82:D83)+SUM(D62:D63)-SUM(D85:D86)+D73-D96</f>
        <v>0</v>
      </c>
      <c r="E99" s="113">
        <f t="shared" ref="E99:G99" si="41">SUM(E59:E60)-SUM(E82:E83)+SUM(E62:E63)-SUM(E85:E86)+E73-E96</f>
        <v>0</v>
      </c>
      <c r="F99" s="113">
        <f t="shared" si="41"/>
        <v>0</v>
      </c>
      <c r="G99" s="113">
        <f t="shared" si="41"/>
        <v>1440815.2516902983</v>
      </c>
      <c r="H99" s="113">
        <f>SUM(H59:H60)-SUM(H82:H83)+SUM(H62:H63)-SUM(H85:H86)+H73-H96</f>
        <v>2666732.6002323329</v>
      </c>
      <c r="I99" s="113">
        <f t="shared" ref="I99:P99" si="42">SUM(I59:I60)-SUM(I82:I83)+SUM(I62:I63)-SUM(I85:I86)+I73-I96</f>
        <v>5053559.2452079654</v>
      </c>
      <c r="J99" s="113">
        <f t="shared" si="42"/>
        <v>10525309.374049217</v>
      </c>
      <c r="K99" s="113">
        <f t="shared" si="42"/>
        <v>17897959.945032567</v>
      </c>
      <c r="L99" s="113">
        <f t="shared" si="42"/>
        <v>26576721.120316029</v>
      </c>
      <c r="M99" s="113">
        <f t="shared" si="42"/>
        <v>37856459.132112265</v>
      </c>
      <c r="N99" s="113">
        <f t="shared" si="42"/>
        <v>51024601.260873646</v>
      </c>
      <c r="O99" s="113">
        <f t="shared" si="42"/>
        <v>67015129.521528766</v>
      </c>
      <c r="P99" s="113">
        <f t="shared" si="42"/>
        <v>83457423.448884532</v>
      </c>
      <c r="Q99" s="113">
        <f t="shared" ref="Q99:U99" si="43">SUM(Q59:Q60)-SUM(Q82:Q83)+SUM(Q62:Q63)-SUM(Q85:Q86)+Q73-Q96</f>
        <v>99188078.553149536</v>
      </c>
      <c r="R99" s="113">
        <f t="shared" si="43"/>
        <v>117653689.26805945</v>
      </c>
      <c r="S99" s="113">
        <f t="shared" si="43"/>
        <v>137074609.78553706</v>
      </c>
      <c r="T99" s="113">
        <f t="shared" si="43"/>
        <v>158418650.85197899</v>
      </c>
      <c r="U99" s="113">
        <f t="shared" si="43"/>
        <v>180778160.17891097</v>
      </c>
      <c r="V99" s="113">
        <f>SUM(V59:V60)-SUM(V82:V83)+SUM(V62:V63)-SUM(V85:V86)+V73-V96</f>
        <v>203328896.64683288</v>
      </c>
      <c r="W99" s="113">
        <f t="shared" ref="W99:X99" si="44">SUM(W59:W60)-SUM(W82:W83)+SUM(W62:W63)-SUM(W85:W86)+W73-W96</f>
        <v>218565776.46907279</v>
      </c>
      <c r="X99" s="113">
        <f t="shared" si="44"/>
        <v>227808600.33356556</v>
      </c>
      <c r="Y99" s="113">
        <f>SUM(Y59:Y60)-SUM(Y82:Y83)+SUM(Y62:Y63)-SUM(Y85:Y86)+Y73-Y96</f>
        <v>234193203.02075708</v>
      </c>
      <c r="Z99" s="113">
        <f t="shared" ref="Z99:AB99" si="45">SUM(Z59:Z60)-SUM(Z82:Z83)+SUM(Z62:Z63)-SUM(Z85:Z86)+Z73-Z96</f>
        <v>236084863.53050509</v>
      </c>
      <c r="AA99" s="113">
        <f t="shared" si="45"/>
        <v>234469829.38251531</v>
      </c>
      <c r="AB99" s="113">
        <f t="shared" si="45"/>
        <v>228835861.985989</v>
      </c>
      <c r="AC99" s="113">
        <f>SUM(AC59:AC60)-SUM(AC82:AC83)+SUM(AC62:AC63)-SUM(AC85:AC86)+AC73-AC96</f>
        <v>220154147.28034893</v>
      </c>
      <c r="AD99" s="113">
        <f>SUM(AD59:AD60)-SUM(AD82:AD83)+SUM(AD62:AD63)-SUM(AD85:AD86)+AD73-AD96</f>
        <v>208195519.72110492</v>
      </c>
      <c r="AE99" s="113">
        <f t="shared" ref="AE99:AF99" si="46">SUM(AE59:AE60)-SUM(AE82:AE83)+SUM(AE62:AE63)-SUM(AE85:AE86)+AE73-AE96</f>
        <v>193917574.61252791</v>
      </c>
      <c r="AF99" s="113">
        <f t="shared" si="46"/>
        <v>178051217.22706839</v>
      </c>
    </row>
    <row r="100" spans="2:32">
      <c r="B100" s="256" t="s">
        <v>452</v>
      </c>
      <c r="C100" s="255">
        <f>SUM(D100:AF100)</f>
        <v>293919100.73604655</v>
      </c>
      <c r="D100" s="113">
        <f>D99-D98</f>
        <v>0</v>
      </c>
      <c r="E100" s="113">
        <f t="shared" ref="E100:K100" si="47">E99-E98</f>
        <v>-870909.09090909082</v>
      </c>
      <c r="F100" s="113">
        <f t="shared" si="47"/>
        <v>-593801.65289256186</v>
      </c>
      <c r="G100" s="113">
        <f t="shared" si="47"/>
        <v>-7476675.3568746764</v>
      </c>
      <c r="H100" s="113">
        <f t="shared" si="47"/>
        <v>-6913429.2739566024</v>
      </c>
      <c r="I100" s="113">
        <f t="shared" si="47"/>
        <v>-11922227.927799344</v>
      </c>
      <c r="J100" s="113">
        <f t="shared" si="47"/>
        <v>-23026422.685981438</v>
      </c>
      <c r="K100" s="113">
        <f t="shared" si="47"/>
        <v>-28166014.656514235</v>
      </c>
      <c r="L100" s="113">
        <f t="shared" ref="L100" si="48">L99-L98</f>
        <v>-29038063.508084714</v>
      </c>
      <c r="M100" s="113">
        <f t="shared" ref="M100" si="49">M99-M98</f>
        <v>-37137195.593538687</v>
      </c>
      <c r="N100" s="113">
        <f t="shared" ref="N100" si="50">N99-N98</f>
        <v>-38814412.667678073</v>
      </c>
      <c r="O100" s="113">
        <f t="shared" ref="O100" si="51">O99-O98</f>
        <v>-42680903.707591221</v>
      </c>
      <c r="P100" s="113">
        <f t="shared" ref="P100" si="52">P99-P98</f>
        <v>-37187612.712684587</v>
      </c>
      <c r="Q100" s="113">
        <f t="shared" ref="Q100:R100" si="53">Q99-Q98</f>
        <v>-29580554.440289631</v>
      </c>
      <c r="R100" s="113">
        <f t="shared" si="53"/>
        <v>-33014563.723967627</v>
      </c>
      <c r="S100" s="113">
        <f t="shared" ref="S100" si="54">S99-S98</f>
        <v>-30412725.566595107</v>
      </c>
      <c r="T100" s="113">
        <f t="shared" ref="T100" si="55">T99-T98</f>
        <v>-34112860.78621012</v>
      </c>
      <c r="U100" s="113">
        <f t="shared" ref="U100" si="56">U99-U98</f>
        <v>-28180487.403973043</v>
      </c>
      <c r="V100" s="113">
        <f t="shared" ref="V100" si="57">V99-V98</f>
        <v>-17686485.545633882</v>
      </c>
      <c r="W100" s="113">
        <f t="shared" ref="W100" si="58">W99-W98</f>
        <v>16071192.112136394</v>
      </c>
      <c r="X100" s="113">
        <f t="shared" ref="X100:Y100" si="59">X99-X98</f>
        <v>43374803.329318732</v>
      </c>
      <c r="Y100" s="113">
        <f t="shared" si="59"/>
        <v>53423481.7172288</v>
      </c>
      <c r="Z100" s="113">
        <f t="shared" ref="Z100" si="60">Z99-Z98</f>
        <v>71688631.820873499</v>
      </c>
      <c r="AA100" s="113">
        <f t="shared" ref="AA100" si="61">AA99-AA98</f>
        <v>84615205.85295102</v>
      </c>
      <c r="AB100" s="113">
        <f t="shared" ref="AB100" si="62">AB99-AB98</f>
        <v>92515973.498263687</v>
      </c>
      <c r="AC100" s="113">
        <f t="shared" ref="AC100" si="63">AC99-AC98</f>
        <v>96104252.246495277</v>
      </c>
      <c r="AD100" s="113">
        <f t="shared" ref="AD100" si="64">AD99-AD98</f>
        <v>95340906.790820837</v>
      </c>
      <c r="AE100" s="113">
        <f t="shared" ref="AE100:AF100" si="65">AE99-AE98</f>
        <v>92077849.857680798</v>
      </c>
      <c r="AF100" s="113">
        <f t="shared" si="65"/>
        <v>85522149.811452195</v>
      </c>
    </row>
    <row r="101" spans="2:32">
      <c r="B101" s="256" t="s">
        <v>451</v>
      </c>
      <c r="C101" s="257">
        <f>C99/C98</f>
        <v>1.0952330427858519</v>
      </c>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row>
    <row r="102" spans="2:32">
      <c r="B102" s="256" t="s">
        <v>423</v>
      </c>
      <c r="C102" s="258">
        <f>IRR(D100:AF100)</f>
        <v>3.9855751468135026E-2</v>
      </c>
      <c r="D102" s="1"/>
      <c r="E102" s="1"/>
    </row>
    <row r="103" spans="2:32"/>
    <row r="104" spans="2:32" ht="15" thickBot="1"/>
    <row r="105" spans="2:32">
      <c r="B105" s="115" t="s">
        <v>257</v>
      </c>
      <c r="C105" s="116" t="s">
        <v>353</v>
      </c>
      <c r="D105" s="117">
        <f>Time!I$4</f>
        <v>2022</v>
      </c>
      <c r="E105" s="117">
        <f>Time!J$4</f>
        <v>2023</v>
      </c>
      <c r="F105" s="117">
        <f>Time!K$4</f>
        <v>2024</v>
      </c>
      <c r="G105" s="117">
        <f>Time!L$4</f>
        <v>2025</v>
      </c>
      <c r="H105" s="117">
        <f>Time!M$4</f>
        <v>2026</v>
      </c>
      <c r="I105" s="117">
        <f>Time!N$4</f>
        <v>2027</v>
      </c>
      <c r="J105" s="117">
        <f>Time!O$4</f>
        <v>2028</v>
      </c>
      <c r="K105" s="117">
        <f>Time!P$4</f>
        <v>2029</v>
      </c>
      <c r="L105" s="117">
        <f>Time!Q$4</f>
        <v>2030</v>
      </c>
      <c r="M105" s="117">
        <f>Time!R$4</f>
        <v>2031</v>
      </c>
      <c r="N105" s="117">
        <f>Time!S$4</f>
        <v>2032</v>
      </c>
      <c r="O105" s="117">
        <f>Time!T$4</f>
        <v>2033</v>
      </c>
      <c r="P105" s="117">
        <f>Time!U$4</f>
        <v>2034</v>
      </c>
      <c r="Q105" s="117">
        <f>Time!V$4</f>
        <v>2035</v>
      </c>
      <c r="R105" s="117">
        <f>Time!W$4</f>
        <v>2036</v>
      </c>
      <c r="S105" s="117">
        <f>Time!X$4</f>
        <v>2037</v>
      </c>
      <c r="T105" s="117">
        <f>Time!Y$4</f>
        <v>2038</v>
      </c>
      <c r="U105" s="117">
        <f>Time!Z$4</f>
        <v>2039</v>
      </c>
      <c r="V105" s="117">
        <f>Time!AA$4</f>
        <v>2040</v>
      </c>
      <c r="W105" s="117">
        <f>Time!AB$4</f>
        <v>2041</v>
      </c>
      <c r="X105" s="117">
        <f>Time!AC$4</f>
        <v>2042</v>
      </c>
      <c r="Y105" s="117">
        <f>Time!AD$4</f>
        <v>2043</v>
      </c>
      <c r="Z105" s="117">
        <f>Time!AE$4</f>
        <v>2044</v>
      </c>
      <c r="AA105" s="117">
        <f>Time!AF$4</f>
        <v>2045</v>
      </c>
      <c r="AB105" s="117">
        <f>Time!AG$4</f>
        <v>2046</v>
      </c>
      <c r="AC105" s="117">
        <f>Time!AH$4</f>
        <v>2047</v>
      </c>
      <c r="AD105" s="117">
        <f>Time!AI$4</f>
        <v>2048</v>
      </c>
      <c r="AE105" s="117">
        <f>Time!AJ$4</f>
        <v>2049</v>
      </c>
      <c r="AF105" s="160">
        <f>Time!AK$4</f>
        <v>2050</v>
      </c>
    </row>
    <row r="106" spans="2:32">
      <c r="B106" s="139" t="s">
        <v>345</v>
      </c>
      <c r="C106" s="108"/>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61"/>
    </row>
    <row r="107" spans="2:32">
      <c r="B107" s="114" t="s">
        <v>348</v>
      </c>
      <c r="C107" s="113">
        <f>SUM(D107:AF107)</f>
        <v>4266475008.0511847</v>
      </c>
      <c r="D107" s="113">
        <f>Calc_Fleet!H121</f>
        <v>475530000</v>
      </c>
      <c r="E107" s="113">
        <f>Calc_Fleet!I121</f>
        <v>476250000</v>
      </c>
      <c r="F107" s="113">
        <f>Calc_Fleet!J121</f>
        <v>432545454.5454545</v>
      </c>
      <c r="G107" s="113">
        <f>Calc_Fleet!K121</f>
        <v>393842975.20661145</v>
      </c>
      <c r="H107" s="113">
        <f>Calc_Fleet!L121</f>
        <v>358264462.80991727</v>
      </c>
      <c r="I107" s="113">
        <f>Calc_Fleet!M121</f>
        <v>322826309.67830056</v>
      </c>
      <c r="J107" s="113">
        <f>Calc_Fleet!N121</f>
        <v>293664739.74082732</v>
      </c>
      <c r="K107" s="113">
        <f>Calc_Fleet!O121</f>
        <v>264512483.62319994</v>
      </c>
      <c r="L107" s="113">
        <f>Calc_Fleet!P121</f>
        <v>233384312.1713253</v>
      </c>
      <c r="M107" s="113">
        <f>Calc_Fleet!Q121</f>
        <v>206639444.06390128</v>
      </c>
      <c r="N107" s="113">
        <f>Calc_Fleet!R121</f>
        <v>183019327.20864573</v>
      </c>
      <c r="O107" s="113">
        <f>Calc_Fleet!S121</f>
        <v>171759535.44085625</v>
      </c>
      <c r="P107" s="113">
        <f>Calc_Fleet!T121</f>
        <v>137638954.32634273</v>
      </c>
      <c r="Q107" s="113">
        <f>Calc_Fleet!U121</f>
        <v>108828355.78897229</v>
      </c>
      <c r="R107" s="113">
        <f>Calc_Fleet!V121</f>
        <v>83814388.276810586</v>
      </c>
      <c r="S107" s="113">
        <f>Calc_Fleet!W121</f>
        <v>62449006.958686806</v>
      </c>
      <c r="T107" s="113">
        <f>Calc_Fleet!X121</f>
        <v>44203741.91601602</v>
      </c>
      <c r="U107" s="113">
        <f>Calc_Fleet!Y121</f>
        <v>17301516.295316808</v>
      </c>
      <c r="V107" s="113">
        <f>Calc_Fleet!Z121</f>
        <v>0</v>
      </c>
      <c r="W107" s="113">
        <f>Calc_Fleet!AA121</f>
        <v>0</v>
      </c>
      <c r="X107" s="113">
        <f>Calc_Fleet!AB121</f>
        <v>0</v>
      </c>
      <c r="Y107" s="113">
        <f>Calc_Fleet!AC121</f>
        <v>0</v>
      </c>
      <c r="Z107" s="113">
        <f>Calc_Fleet!AD121</f>
        <v>0</v>
      </c>
      <c r="AA107" s="113">
        <f>Calc_Fleet!AE121</f>
        <v>0</v>
      </c>
      <c r="AB107" s="113">
        <f>Calc_Fleet!AF121</f>
        <v>0</v>
      </c>
      <c r="AC107" s="113">
        <f>Calc_Fleet!AG121</f>
        <v>0</v>
      </c>
      <c r="AD107" s="113">
        <f>Calc_Fleet!AH121</f>
        <v>0</v>
      </c>
      <c r="AE107" s="113">
        <f>Calc_Fleet!AI121</f>
        <v>0</v>
      </c>
      <c r="AF107" s="133">
        <f>Calc_Fleet!AJ121</f>
        <v>0</v>
      </c>
    </row>
    <row r="108" spans="2:32">
      <c r="B108" s="111" t="s">
        <v>347</v>
      </c>
      <c r="C108" s="113">
        <f>SUM(D108:AF108)</f>
        <v>2704415270.7256904</v>
      </c>
      <c r="D108" s="113">
        <f>Calc_Fleet!H118</f>
        <v>0</v>
      </c>
      <c r="E108" s="113">
        <f>Calc_Fleet!I118</f>
        <v>0</v>
      </c>
      <c r="F108" s="113">
        <f>Calc_Fleet!J118</f>
        <v>0</v>
      </c>
      <c r="G108" s="113">
        <f>Calc_Fleet!K118</f>
        <v>0</v>
      </c>
      <c r="H108" s="113">
        <f>Calc_Fleet!L118</f>
        <v>0</v>
      </c>
      <c r="I108" s="113">
        <f>Calc_Fleet!M118</f>
        <v>6534886.4645360764</v>
      </c>
      <c r="J108" s="113">
        <f>Calc_Fleet!N118</f>
        <v>5940805.8768509785</v>
      </c>
      <c r="K108" s="113">
        <f>Calc_Fleet!O118</f>
        <v>11324116.774056114</v>
      </c>
      <c r="L108" s="113">
        <f>Calc_Fleet!P118</f>
        <v>25182301.637411501</v>
      </c>
      <c r="M108" s="113">
        <f>Calc_Fleet!Q118</f>
        <v>34555473.944990054</v>
      </c>
      <c r="N108" s="113">
        <f>Calc_Fleet!R118</f>
        <v>41885422.963624299</v>
      </c>
      <c r="O108" s="113">
        <f>Calc_Fleet!S118</f>
        <v>62352163.729940712</v>
      </c>
      <c r="P108" s="113">
        <f>Calc_Fleet!T118</f>
        <v>94653267.286082789</v>
      </c>
      <c r="Q108" s="113">
        <f>Calc_Fleet!U118</f>
        <v>120467794.72774175</v>
      </c>
      <c r="R108" s="113">
        <f>Calc_Fleet!V118</f>
        <v>141164117.16148731</v>
      </c>
      <c r="S108" s="113">
        <f>Calc_Fleet!W118</f>
        <v>156939323.0691646</v>
      </c>
      <c r="T108" s="113">
        <f>Calc_Fleet!X118</f>
        <v>169049089.58252841</v>
      </c>
      <c r="U108" s="113">
        <f>Calc_Fleet!Y118</f>
        <v>201236122.21442112</v>
      </c>
      <c r="V108" s="113">
        <f>Calc_Fleet!Z118</f>
        <v>215793317.12154517</v>
      </c>
      <c r="W108" s="113">
        <f>Calc_Fleet!AA118</f>
        <v>196397786.68931076</v>
      </c>
      <c r="X108" s="113">
        <f>Calc_Fleet!AB118</f>
        <v>178846229.51511317</v>
      </c>
      <c r="Y108" s="113">
        <f>Calc_Fleet!AC118</f>
        <v>176488160.51319522</v>
      </c>
      <c r="Z108" s="113">
        <f>Calc_Fleet!AD118</f>
        <v>160485488.49275115</v>
      </c>
      <c r="AA108" s="113">
        <f>Calc_Fleet!AE118</f>
        <v>146388790.17919868</v>
      </c>
      <c r="AB108" s="113">
        <f>Calc_Fleet!AF118</f>
        <v>133390929.80939913</v>
      </c>
      <c r="AC108" s="113">
        <f>Calc_Fleet!AG118</f>
        <v>121546492.06733827</v>
      </c>
      <c r="AD108" s="113">
        <f>Calc_Fleet!AH118</f>
        <v>110724698.18035199</v>
      </c>
      <c r="AE108" s="113">
        <f>Calc_Fleet!AI118</f>
        <v>100995468.08788565</v>
      </c>
      <c r="AF108" s="133">
        <f>Calc_Fleet!AJ118</f>
        <v>92073024.63676475</v>
      </c>
    </row>
    <row r="109" spans="2:32">
      <c r="B109" s="139" t="s">
        <v>309</v>
      </c>
      <c r="C109" s="108"/>
      <c r="D109" s="108"/>
      <c r="E109" s="108"/>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10"/>
    </row>
    <row r="110" spans="2:32">
      <c r="B110" s="111" t="s">
        <v>348</v>
      </c>
      <c r="C110" s="113">
        <f>SUM(D110:AF110)</f>
        <v>4640123926.3968439</v>
      </c>
      <c r="D110" s="113">
        <f>Calc_Fleet!H138</f>
        <v>481920560</v>
      </c>
      <c r="E110" s="113">
        <f>Calc_Fleet!I138</f>
        <v>442517600</v>
      </c>
      <c r="F110" s="113">
        <f>Calc_Fleet!J138</f>
        <v>406295999.99999994</v>
      </c>
      <c r="G110" s="113">
        <f>Calc_Fleet!K138</f>
        <v>373065785.12396681</v>
      </c>
      <c r="H110" s="113">
        <f>Calc_Fleet!L138</f>
        <v>342542449.28625083</v>
      </c>
      <c r="I110" s="113">
        <f>Calc_Fleet!M138</f>
        <v>314194932.04016107</v>
      </c>
      <c r="J110" s="113">
        <f>Calc_Fleet!N138</f>
        <v>288189455.51409167</v>
      </c>
      <c r="K110" s="113">
        <f>Calc_Fleet!O138</f>
        <v>264066775.00802949</v>
      </c>
      <c r="L110" s="113">
        <f>Calc_Fleet!P138</f>
        <v>241230705.06232008</v>
      </c>
      <c r="M110" s="113">
        <f>Calc_Fleet!Q138</f>
        <v>219804095.73046789</v>
      </c>
      <c r="N110" s="113">
        <f>Calc_Fleet!R138</f>
        <v>199789673.79051992</v>
      </c>
      <c r="O110" s="113">
        <f>Calc_Fleet!S138</f>
        <v>180425623.28333747</v>
      </c>
      <c r="P110" s="113">
        <f>Calc_Fleet!T138</f>
        <v>161071854.86519027</v>
      </c>
      <c r="Q110" s="113">
        <f>Calc_Fleet!U138</f>
        <v>142070089.38207713</v>
      </c>
      <c r="R110" s="113">
        <f>Calc_Fleet!V138</f>
        <v>123651003.4959821</v>
      </c>
      <c r="S110" s="113">
        <f>Calc_Fleet!W138</f>
        <v>106125866.12540525</v>
      </c>
      <c r="T110" s="113">
        <f>Calc_Fleet!X138</f>
        <v>89484365.026914284</v>
      </c>
      <c r="U110" s="113">
        <f>Calc_Fleet!Y138</f>
        <v>72768567.082497641</v>
      </c>
      <c r="V110" s="113">
        <f>Calc_Fleet!Z138</f>
        <v>57035294.253471397</v>
      </c>
      <c r="W110" s="113">
        <f>Calc_Fleet!AA138</f>
        <v>43777197.80280681</v>
      </c>
      <c r="X110" s="113">
        <f>Calc_Fleet!AB138</f>
        <v>32647182.705964491</v>
      </c>
      <c r="Y110" s="113">
        <f>Calc_Fleet!AC138</f>
        <v>22968889.061900329</v>
      </c>
      <c r="Z110" s="113">
        <f>Calc_Fleet!AD138</f>
        <v>15503476.350689789</v>
      </c>
      <c r="AA110" s="113">
        <f>Calc_Fleet!AE138</f>
        <v>9842321.1259437632</v>
      </c>
      <c r="AB110" s="113">
        <f>Calc_Fleet!AF138</f>
        <v>5673071.7308953041</v>
      </c>
      <c r="AC110" s="113">
        <f>Calc_Fleet!AG138</f>
        <v>2717555.9866456199</v>
      </c>
      <c r="AD110" s="113">
        <f>Calc_Fleet!AH138</f>
        <v>743536.56131442799</v>
      </c>
      <c r="AE110" s="113">
        <f>Calc_Fleet!AI138</f>
        <v>0</v>
      </c>
      <c r="AF110" s="133">
        <f>Calc_Fleet!AJ138</f>
        <v>0</v>
      </c>
    </row>
    <row r="111" spans="2:32">
      <c r="B111" s="111" t="s">
        <v>347</v>
      </c>
      <c r="C111" s="113">
        <f>SUM(D111:AF111)</f>
        <v>452817108.41944844</v>
      </c>
      <c r="D111" s="113">
        <f>Calc_Fleet!H135</f>
        <v>0</v>
      </c>
      <c r="E111" s="113">
        <f>Calc_Fleet!I135</f>
        <v>0</v>
      </c>
      <c r="F111" s="113">
        <f>Calc_Fleet!J135</f>
        <v>0</v>
      </c>
      <c r="G111" s="113">
        <f>Calc_Fleet!K135</f>
        <v>0</v>
      </c>
      <c r="H111" s="113">
        <f>Calc_Fleet!L135</f>
        <v>0</v>
      </c>
      <c r="I111" s="113">
        <f>Calc_Fleet!M135</f>
        <v>193101.56410081271</v>
      </c>
      <c r="J111" s="113">
        <f>Calc_Fleet!N135</f>
        <v>351093.75291056855</v>
      </c>
      <c r="K111" s="113">
        <f>Calc_Fleet!O135</f>
        <v>653796.2847454868</v>
      </c>
      <c r="L111" s="113">
        <f>Calc_Fleet!P135</f>
        <v>1338480.5829435163</v>
      </c>
      <c r="M111" s="113">
        <f>Calc_Fleet!Q135</f>
        <v>2237891.8837517151</v>
      </c>
      <c r="N111" s="113">
        <f>Calc_Fleet!R135</f>
        <v>3272133.6565052727</v>
      </c>
      <c r="O111" s="113">
        <f>Calc_Fleet!S135</f>
        <v>4817132.075448337</v>
      </c>
      <c r="P111" s="113">
        <f>Calc_Fleet!T135</f>
        <v>7176152.2955418164</v>
      </c>
      <c r="Q111" s="113">
        <f>Calc_Fleet!U135</f>
        <v>10083518.309589028</v>
      </c>
      <c r="R111" s="113">
        <f>Calc_Fleet!V135</f>
        <v>13338140.93400969</v>
      </c>
      <c r="S111" s="113">
        <f>Calc_Fleet!W135</f>
        <v>16688586.641897285</v>
      </c>
      <c r="T111" s="113">
        <f>Calc_Fleet!X135</f>
        <v>20099050.043211766</v>
      </c>
      <c r="U111" s="113">
        <f>Calc_Fleet!Y135</f>
        <v>24089247.168295499</v>
      </c>
      <c r="V111" s="113">
        <f>Calc_Fleet!Z135</f>
        <v>27988974.516287513</v>
      </c>
      <c r="W111" s="113">
        <f>Calc_Fleet!AA135</f>
        <v>30854271.804313846</v>
      </c>
      <c r="X111" s="113">
        <f>Calc_Fleet!AB135</f>
        <v>32856943.837236065</v>
      </c>
      <c r="Y111" s="113">
        <f>Calc_Fleet!AC135</f>
        <v>34374707.059370838</v>
      </c>
      <c r="Z111" s="113">
        <f>Calc_Fleet!AD135</f>
        <v>34913631.5592243</v>
      </c>
      <c r="AA111" s="113">
        <f>Calc_Fleet!AE135</f>
        <v>34692921.569262899</v>
      </c>
      <c r="AB111" s="113">
        <f>Calc_Fleet!AF135</f>
        <v>33872414.103121206</v>
      </c>
      <c r="AC111" s="113">
        <f>Calc_Fleet!AG135</f>
        <v>32596783.137941752</v>
      </c>
      <c r="AD111" s="113">
        <f>Calc_Fleet!AH135</f>
        <v>30979380.682207026</v>
      </c>
      <c r="AE111" s="113">
        <f>Calc_Fleet!AI135</f>
        <v>28854830.175688967</v>
      </c>
      <c r="AF111" s="133">
        <f>Calc_Fleet!AJ135</f>
        <v>26493924.781843115</v>
      </c>
    </row>
    <row r="112" spans="2:32">
      <c r="B112" s="139" t="s">
        <v>346</v>
      </c>
      <c r="C112" s="108"/>
      <c r="D112" s="108"/>
      <c r="E112" s="108"/>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10"/>
    </row>
    <row r="113" spans="2:32">
      <c r="B113" s="111" t="s">
        <v>348</v>
      </c>
      <c r="C113" s="113">
        <f>SUM(D113:AF113)</f>
        <v>15502232208.644003</v>
      </c>
      <c r="D113" s="113">
        <f>Calc_Fleet!H156</f>
        <v>1610052780</v>
      </c>
      <c r="E113" s="113">
        <f>Calc_Fleet!I156</f>
        <v>1478411072.7272727</v>
      </c>
      <c r="F113" s="113">
        <f>Calc_Fleet!J156</f>
        <v>1357397999.9999998</v>
      </c>
      <c r="G113" s="113">
        <f>Calc_Fleet!K156</f>
        <v>1246378873.0277982</v>
      </c>
      <c r="H113" s="113">
        <f>Calc_Fleet!L156</f>
        <v>1144403182.8427017</v>
      </c>
      <c r="I113" s="113">
        <f>Calc_Fleet!M156</f>
        <v>1049696704.7705381</v>
      </c>
      <c r="J113" s="113">
        <f>Calc_Fleet!N156</f>
        <v>962814771.83116996</v>
      </c>
      <c r="K113" s="113">
        <f>Calc_Fleet!O156</f>
        <v>882223089.23137128</v>
      </c>
      <c r="L113" s="113">
        <f>Calc_Fleet!P156</f>
        <v>805929855.54911482</v>
      </c>
      <c r="M113" s="113">
        <f>Calc_Fleet!Q156</f>
        <v>734345501.64497221</v>
      </c>
      <c r="N113" s="113">
        <f>Calc_Fleet!R156</f>
        <v>667479137.43650973</v>
      </c>
      <c r="O113" s="113">
        <f>Calc_Fleet!S156</f>
        <v>602785605.0602411</v>
      </c>
      <c r="P113" s="113">
        <f>Calc_Fleet!T156</f>
        <v>538126424.20870388</v>
      </c>
      <c r="Q113" s="113">
        <f>Calc_Fleet!U156</f>
        <v>474643253.16284853</v>
      </c>
      <c r="R113" s="113">
        <f>Calc_Fleet!V156</f>
        <v>413106761.67975837</v>
      </c>
      <c r="S113" s="113">
        <f>Calc_Fleet!W156</f>
        <v>354556870.91896755</v>
      </c>
      <c r="T113" s="113">
        <f>Calc_Fleet!X156</f>
        <v>298959128.61264545</v>
      </c>
      <c r="U113" s="113">
        <f>Calc_Fleet!Y156</f>
        <v>243113167.2983444</v>
      </c>
      <c r="V113" s="113">
        <f>Calc_Fleet!Z156</f>
        <v>190549733.07409763</v>
      </c>
      <c r="W113" s="113">
        <f>Calc_Fleet!AA156</f>
        <v>146255638.11392274</v>
      </c>
      <c r="X113" s="113">
        <f>Calc_Fleet!AB156</f>
        <v>109071269.49492683</v>
      </c>
      <c r="Y113" s="113">
        <f>Calc_Fleet!AC156</f>
        <v>76736970.274985194</v>
      </c>
      <c r="Z113" s="113">
        <f>Calc_Fleet!AD156</f>
        <v>51795705.080713615</v>
      </c>
      <c r="AA113" s="113">
        <f>Calc_Fleet!AE156</f>
        <v>32882300.125312116</v>
      </c>
      <c r="AB113" s="113">
        <f>Calc_Fleet!AF156</f>
        <v>18953216.919127494</v>
      </c>
      <c r="AC113" s="113">
        <f>Calc_Fleet!AG156</f>
        <v>9079107.5008387752</v>
      </c>
      <c r="AD113" s="113">
        <f>Calc_Fleet!AH156</f>
        <v>2484088.057118657</v>
      </c>
      <c r="AE113" s="113">
        <f>Calc_Fleet!AI156</f>
        <v>0</v>
      </c>
      <c r="AF113" s="133">
        <f>Calc_Fleet!AJ156</f>
        <v>0</v>
      </c>
    </row>
    <row r="114" spans="2:32">
      <c r="B114" s="111" t="s">
        <v>387</v>
      </c>
      <c r="C114" s="113">
        <f>SUM(D114:AF114)</f>
        <v>3550497781.9252195</v>
      </c>
      <c r="D114" s="113">
        <f>Calc_Fleet!H153</f>
        <v>0</v>
      </c>
      <c r="E114" s="113">
        <f>Calc_Fleet!I153</f>
        <v>0</v>
      </c>
      <c r="F114" s="113">
        <f>Calc_Fleet!J153</f>
        <v>0</v>
      </c>
      <c r="G114" s="113">
        <f>Calc_Fleet!K153</f>
        <v>0</v>
      </c>
      <c r="H114" s="113">
        <f>Calc_Fleet!L153</f>
        <v>0</v>
      </c>
      <c r="I114" s="113">
        <f>Calc_Fleet!M153</f>
        <v>1514091.8094268269</v>
      </c>
      <c r="J114" s="113">
        <f>Calc_Fleet!N153</f>
        <v>2752894.198957867</v>
      </c>
      <c r="K114" s="113">
        <f>Calc_Fleet!O153</f>
        <v>5126357.2326634759</v>
      </c>
      <c r="L114" s="113">
        <f>Calc_Fleet!P153</f>
        <v>10494904.570807116</v>
      </c>
      <c r="M114" s="113">
        <f>Calc_Fleet!Q153</f>
        <v>17547106.815780494</v>
      </c>
      <c r="N114" s="113">
        <f>Calc_Fleet!R153</f>
        <v>25656502.533961795</v>
      </c>
      <c r="O114" s="113">
        <f>Calc_Fleet!S153</f>
        <v>37770694.682492644</v>
      </c>
      <c r="P114" s="113">
        <f>Calc_Fleet!T153</f>
        <v>56267557.77186197</v>
      </c>
      <c r="Q114" s="113">
        <f>Calc_Fleet!U153</f>
        <v>79063950.382004887</v>
      </c>
      <c r="R114" s="113">
        <f>Calc_Fleet!V153</f>
        <v>104583150.50530325</v>
      </c>
      <c r="S114" s="113">
        <f>Calc_Fleet!W153</f>
        <v>130853690.71487644</v>
      </c>
      <c r="T114" s="113">
        <f>Calc_Fleet!X153</f>
        <v>157594824.20245588</v>
      </c>
      <c r="U114" s="113">
        <f>Calc_Fleet!Y153</f>
        <v>188881597.11504424</v>
      </c>
      <c r="V114" s="113">
        <f>Calc_Fleet!Z153</f>
        <v>219459004.72998166</v>
      </c>
      <c r="W114" s="113">
        <f>Calc_Fleet!AA153</f>
        <v>241925540.28382447</v>
      </c>
      <c r="X114" s="113">
        <f>Calc_Fleet!AB153</f>
        <v>257628309.63287368</v>
      </c>
      <c r="Y114" s="113">
        <f>Calc_Fleet!AC153</f>
        <v>269528953.07915771</v>
      </c>
      <c r="Z114" s="113">
        <f>Calc_Fleet!AD153</f>
        <v>273754611.0893724</v>
      </c>
      <c r="AA114" s="113">
        <f>Calc_Fleet!AE153</f>
        <v>272024044.12262952</v>
      </c>
      <c r="AB114" s="113">
        <f>Calc_Fleet!AF153</f>
        <v>265590519.67220038</v>
      </c>
      <c r="AC114" s="113">
        <f>Calc_Fleet!AG153</f>
        <v>255588413.24067965</v>
      </c>
      <c r="AD114" s="113">
        <f>Calc_Fleet!AH153</f>
        <v>242906507.62185055</v>
      </c>
      <c r="AE114" s="113">
        <f>Calc_Fleet!AI153</f>
        <v>226248100.24119759</v>
      </c>
      <c r="AF114" s="133">
        <f>Calc_Fleet!AJ153</f>
        <v>207736455.67581534</v>
      </c>
    </row>
    <row r="115" spans="2:32">
      <c r="B115" s="127" t="s">
        <v>377</v>
      </c>
      <c r="C115" s="108"/>
      <c r="D115" s="108"/>
      <c r="E115" s="108"/>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10"/>
    </row>
    <row r="116" spans="2:32">
      <c r="B116" s="111" t="s">
        <v>375</v>
      </c>
      <c r="C116" s="113">
        <f>SUM(D116:AF116)</f>
        <v>520552771.77062047</v>
      </c>
      <c r="D116" s="113">
        <f>Calc_Infra!H69</f>
        <v>0</v>
      </c>
      <c r="E116" s="113">
        <f>Calc_Infra!I69</f>
        <v>0</v>
      </c>
      <c r="F116" s="113">
        <f>Calc_Infra!J69</f>
        <v>0</v>
      </c>
      <c r="G116" s="113">
        <f>Calc_Infra!K69</f>
        <v>1527618.5379208128</v>
      </c>
      <c r="H116" s="113">
        <f>Calc_Infra!L69</f>
        <v>1388744.1253825573</v>
      </c>
      <c r="I116" s="113">
        <f>Calc_Infra!M69</f>
        <v>2647166.2214037012</v>
      </c>
      <c r="J116" s="113">
        <f>Calc_Infra!N69</f>
        <v>5886705.3035410978</v>
      </c>
      <c r="K116" s="113">
        <f>Calc_Infra!O69</f>
        <v>8077811.7372776633</v>
      </c>
      <c r="L116" s="113">
        <f>Calc_Infra!P69</f>
        <v>9791286.9542759527</v>
      </c>
      <c r="M116" s="113">
        <f>Calc_Infra!Q69</f>
        <v>14575665.806933526</v>
      </c>
      <c r="N116" s="113">
        <f>Calc_Infra!R69</f>
        <v>22126487.822808515</v>
      </c>
      <c r="O116" s="113">
        <f>Calc_Infra!S69</f>
        <v>28160984.501756303</v>
      </c>
      <c r="P116" s="113">
        <f>Calc_Infra!T69</f>
        <v>32999031.189813133</v>
      </c>
      <c r="Q116" s="113">
        <f>Calc_Infra!U69</f>
        <v>36097736.922473915</v>
      </c>
      <c r="R116" s="113">
        <f>Calc_Infra!V69</f>
        <v>38982101.547379725</v>
      </c>
      <c r="S116" s="113">
        <f>Calc_Infra!W69</f>
        <v>46021081.73978731</v>
      </c>
      <c r="T116" s="113">
        <f>Calc_Infra!X69</f>
        <v>48175041.367135704</v>
      </c>
      <c r="U116" s="113">
        <f>Calc_Infra!Y69</f>
        <v>42796306.108771317</v>
      </c>
      <c r="V116" s="113">
        <f>Calc_Infra!Z69</f>
        <v>38032772.174507603</v>
      </c>
      <c r="W116" s="113">
        <f>Calc_Infra!AA69</f>
        <v>35636956.332023673</v>
      </c>
      <c r="X116" s="113">
        <f>Calc_Infra!AB69</f>
        <v>28984945.469621196</v>
      </c>
      <c r="Y116" s="113">
        <f>Calc_Infra!AC69</f>
        <v>23363090.926802292</v>
      </c>
      <c r="Z116" s="113">
        <f>Calc_Infra!AD69</f>
        <v>18459387.954650268</v>
      </c>
      <c r="AA116" s="113">
        <f>Calc_Infra!AE69</f>
        <v>14495904.433257824</v>
      </c>
      <c r="AB116" s="113">
        <f>Calc_Infra!AF69</f>
        <v>10854115.589237051</v>
      </c>
      <c r="AC116" s="113">
        <f>Calc_Infra!AG69</f>
        <v>5865944.2308816239</v>
      </c>
      <c r="AD116" s="113">
        <f>Calc_Infra!AH69</f>
        <v>2949757.1139436513</v>
      </c>
      <c r="AE116" s="113">
        <f>Calc_Infra!AI69</f>
        <v>1200715.2431249614</v>
      </c>
      <c r="AF116" s="133">
        <f>Calc_Infra!AJ69</f>
        <v>1455412.4159090435</v>
      </c>
    </row>
    <row r="117" spans="2:32">
      <c r="B117" s="111" t="s">
        <v>376</v>
      </c>
      <c r="C117" s="113">
        <f>SUM(D117:AF117)</f>
        <v>154369468.7793574</v>
      </c>
      <c r="D117" s="113">
        <f>Calc_Infra!H72</f>
        <v>0</v>
      </c>
      <c r="E117" s="113">
        <f>Calc_Infra!I72</f>
        <v>0</v>
      </c>
      <c r="F117" s="113">
        <f>Calc_Infra!J72</f>
        <v>0</v>
      </c>
      <c r="G117" s="113">
        <f>Calc_Infra!K72</f>
        <v>0</v>
      </c>
      <c r="H117" s="113">
        <f>Calc_Infra!L72</f>
        <v>0</v>
      </c>
      <c r="I117" s="113">
        <f>Calc_Infra!M72</f>
        <v>65830.0786707316</v>
      </c>
      <c r="J117" s="113">
        <f>Calc_Infra!N72</f>
        <v>119691.05212860293</v>
      </c>
      <c r="K117" s="113">
        <f>Calc_Infra!O72</f>
        <v>222885.09707232504</v>
      </c>
      <c r="L117" s="113">
        <f>Calc_Infra!P72</f>
        <v>456300.19873074419</v>
      </c>
      <c r="M117" s="113">
        <f>Calc_Infra!Q72</f>
        <v>762917.68764263007</v>
      </c>
      <c r="N117" s="113">
        <f>Calc_Infra!R72</f>
        <v>1115500.1101722519</v>
      </c>
      <c r="O117" s="113">
        <f>Calc_Infra!S72</f>
        <v>1642204.1166301151</v>
      </c>
      <c r="P117" s="113">
        <f>Calc_Infra!T72</f>
        <v>2446415.5552983466</v>
      </c>
      <c r="Q117" s="113">
        <f>Calc_Infra!U72</f>
        <v>3437563.0600871686</v>
      </c>
      <c r="R117" s="113">
        <f>Calc_Infra!V72</f>
        <v>4547093.5002305759</v>
      </c>
      <c r="S117" s="113">
        <f>Calc_Infra!W72</f>
        <v>5689290.900646802</v>
      </c>
      <c r="T117" s="113">
        <f>Calc_Infra!X72</f>
        <v>6851948.8783676475</v>
      </c>
      <c r="U117" s="113">
        <f>Calc_Infra!Y72</f>
        <v>8212243.3528280109</v>
      </c>
      <c r="V117" s="113">
        <f>Calc_Infra!Z72</f>
        <v>9541695.8578252885</v>
      </c>
      <c r="W117" s="113">
        <f>Calc_Infra!AA72</f>
        <v>10518501.751470629</v>
      </c>
      <c r="X117" s="113">
        <f>Calc_Infra!AB72</f>
        <v>11201230.853603205</v>
      </c>
      <c r="Y117" s="113">
        <f>Calc_Infra!AC72</f>
        <v>11718650.133876422</v>
      </c>
      <c r="Z117" s="113">
        <f>Calc_Infra!AD72</f>
        <v>11902374.395190103</v>
      </c>
      <c r="AA117" s="113">
        <f>Calc_Infra!AE72</f>
        <v>11827132.353157807</v>
      </c>
      <c r="AB117" s="113">
        <f>Calc_Infra!AF72</f>
        <v>11547413.898791321</v>
      </c>
      <c r="AC117" s="113">
        <f>Calc_Infra!AG72</f>
        <v>11112539.706116507</v>
      </c>
      <c r="AD117" s="113">
        <f>Calc_Infra!AH72</f>
        <v>10561152.505297851</v>
      </c>
      <c r="AE117" s="113">
        <f>Calc_Infra!AI72</f>
        <v>9836873.923530329</v>
      </c>
      <c r="AF117" s="133">
        <f>Calc_Infra!AJ72</f>
        <v>9032019.811991971</v>
      </c>
    </row>
    <row r="118" spans="2:32">
      <c r="B118" s="107" t="s">
        <v>350</v>
      </c>
      <c r="C118" s="108"/>
      <c r="D118" s="108"/>
      <c r="E118" s="108"/>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10"/>
    </row>
    <row r="119" spans="2:32">
      <c r="B119" s="111" t="s">
        <v>351</v>
      </c>
      <c r="C119" s="113">
        <f>SUM(C107:C108)+SUM(C110:C111)+SUM(C113:C114)</f>
        <v>31116561304.162388</v>
      </c>
      <c r="D119" s="113">
        <f t="shared" ref="D119:AF119" si="66">SUM(D107:D108)+SUM(D110:D111)+SUM(D113:D114)</f>
        <v>2567503340</v>
      </c>
      <c r="E119" s="113">
        <f t="shared" si="66"/>
        <v>2397178672.727273</v>
      </c>
      <c r="F119" s="113">
        <f t="shared" si="66"/>
        <v>2196239454.545454</v>
      </c>
      <c r="G119" s="113">
        <f t="shared" si="66"/>
        <v>2013287633.3583765</v>
      </c>
      <c r="H119" s="113">
        <f t="shared" si="66"/>
        <v>1845210094.9388697</v>
      </c>
      <c r="I119" s="113">
        <f t="shared" si="66"/>
        <v>1694960026.3270633</v>
      </c>
      <c r="J119" s="113">
        <f t="shared" si="66"/>
        <v>1553713760.9148083</v>
      </c>
      <c r="K119" s="113">
        <f t="shared" si="66"/>
        <v>1427906618.1540658</v>
      </c>
      <c r="L119" s="113">
        <f t="shared" si="66"/>
        <v>1317560559.5739224</v>
      </c>
      <c r="M119" s="113">
        <f t="shared" si="66"/>
        <v>1215129514.0838637</v>
      </c>
      <c r="N119" s="113">
        <f t="shared" si="66"/>
        <v>1121102197.5897667</v>
      </c>
      <c r="O119" s="113">
        <f t="shared" si="66"/>
        <v>1059910754.2723165</v>
      </c>
      <c r="P119" s="113">
        <f t="shared" si="66"/>
        <v>994934210.75372338</v>
      </c>
      <c r="Q119" s="113">
        <f t="shared" si="66"/>
        <v>935156961.75323367</v>
      </c>
      <c r="R119" s="113">
        <f t="shared" si="66"/>
        <v>879657562.0533514</v>
      </c>
      <c r="S119" s="113">
        <f t="shared" si="66"/>
        <v>827613344.42899799</v>
      </c>
      <c r="T119" s="113">
        <f t="shared" si="66"/>
        <v>779390199.3837719</v>
      </c>
      <c r="U119" s="113">
        <f t="shared" si="66"/>
        <v>747390217.17391968</v>
      </c>
      <c r="V119" s="113">
        <f t="shared" si="66"/>
        <v>710826323.69538331</v>
      </c>
      <c r="W119" s="113">
        <f t="shared" si="66"/>
        <v>659210434.69417858</v>
      </c>
      <c r="X119" s="113">
        <f t="shared" si="66"/>
        <v>611049935.18611431</v>
      </c>
      <c r="Y119" s="113">
        <f t="shared" si="66"/>
        <v>580097679.98860931</v>
      </c>
      <c r="Z119" s="113">
        <f t="shared" si="66"/>
        <v>536452912.57275128</v>
      </c>
      <c r="AA119" s="113">
        <f t="shared" si="66"/>
        <v>495830377.122347</v>
      </c>
      <c r="AB119" s="113">
        <f t="shared" si="66"/>
        <v>457480152.23474354</v>
      </c>
      <c r="AC119" s="113">
        <f t="shared" si="66"/>
        <v>421528351.93344408</v>
      </c>
      <c r="AD119" s="113">
        <f t="shared" si="66"/>
        <v>387838211.10284263</v>
      </c>
      <c r="AE119" s="113">
        <f t="shared" si="66"/>
        <v>356098398.50477219</v>
      </c>
      <c r="AF119" s="133">
        <f t="shared" si="66"/>
        <v>326303405.09442317</v>
      </c>
    </row>
    <row r="120" spans="2:32">
      <c r="B120" s="111" t="s">
        <v>352</v>
      </c>
      <c r="C120" s="113">
        <f>SUM(C116:C117)</f>
        <v>674922240.5499779</v>
      </c>
      <c r="D120" s="113">
        <f t="shared" ref="D120:AF120" si="67">SUM(D116:D117)</f>
        <v>0</v>
      </c>
      <c r="E120" s="113">
        <f t="shared" si="67"/>
        <v>0</v>
      </c>
      <c r="F120" s="113">
        <f t="shared" si="67"/>
        <v>0</v>
      </c>
      <c r="G120" s="113">
        <f t="shared" si="67"/>
        <v>1527618.5379208128</v>
      </c>
      <c r="H120" s="113">
        <f t="shared" si="67"/>
        <v>1388744.1253825573</v>
      </c>
      <c r="I120" s="113">
        <f t="shared" si="67"/>
        <v>2712996.300074433</v>
      </c>
      <c r="J120" s="113">
        <f t="shared" si="67"/>
        <v>6006396.3556697005</v>
      </c>
      <c r="K120" s="113">
        <f t="shared" si="67"/>
        <v>8300696.834349988</v>
      </c>
      <c r="L120" s="113">
        <f t="shared" si="67"/>
        <v>10247587.153006697</v>
      </c>
      <c r="M120" s="113">
        <f t="shared" si="67"/>
        <v>15338583.494576156</v>
      </c>
      <c r="N120" s="113">
        <f t="shared" si="67"/>
        <v>23241987.932980768</v>
      </c>
      <c r="O120" s="113">
        <f t="shared" si="67"/>
        <v>29803188.618386418</v>
      </c>
      <c r="P120" s="113">
        <f t="shared" si="67"/>
        <v>35445446.74511148</v>
      </c>
      <c r="Q120" s="113">
        <f t="shared" si="67"/>
        <v>39535299.982561082</v>
      </c>
      <c r="R120" s="113">
        <f t="shared" si="67"/>
        <v>43529195.047610298</v>
      </c>
      <c r="S120" s="113">
        <f t="shared" si="67"/>
        <v>51710372.640434116</v>
      </c>
      <c r="T120" s="113">
        <f t="shared" si="67"/>
        <v>55026990.245503351</v>
      </c>
      <c r="U120" s="113">
        <f t="shared" si="67"/>
        <v>51008549.461599328</v>
      </c>
      <c r="V120" s="113">
        <f t="shared" si="67"/>
        <v>47574468.03233289</v>
      </c>
      <c r="W120" s="113">
        <f t="shared" si="67"/>
        <v>46155458.083494306</v>
      </c>
      <c r="X120" s="113">
        <f t="shared" si="67"/>
        <v>40186176.323224403</v>
      </c>
      <c r="Y120" s="113">
        <f t="shared" si="67"/>
        <v>35081741.060678713</v>
      </c>
      <c r="Z120" s="113">
        <f t="shared" si="67"/>
        <v>30361762.349840373</v>
      </c>
      <c r="AA120" s="113">
        <f t="shared" si="67"/>
        <v>26323036.786415629</v>
      </c>
      <c r="AB120" s="113">
        <f t="shared" si="67"/>
        <v>22401529.48802837</v>
      </c>
      <c r="AC120" s="113">
        <f t="shared" si="67"/>
        <v>16978483.936998129</v>
      </c>
      <c r="AD120" s="113">
        <f t="shared" si="67"/>
        <v>13510909.619241502</v>
      </c>
      <c r="AE120" s="113">
        <f t="shared" si="67"/>
        <v>11037589.166655291</v>
      </c>
      <c r="AF120" s="133">
        <f t="shared" si="67"/>
        <v>10487432.227901015</v>
      </c>
    </row>
    <row r="121" spans="2:32">
      <c r="B121" s="107" t="s">
        <v>339</v>
      </c>
      <c r="C121" s="108"/>
      <c r="D121" s="108"/>
      <c r="E121" s="108"/>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10"/>
    </row>
    <row r="122" spans="2:32">
      <c r="B122" s="111" t="s">
        <v>354</v>
      </c>
      <c r="C122" s="112">
        <f>SUM(D122:AF122)</f>
        <v>44445402.300000004</v>
      </c>
      <c r="D122" s="112">
        <f>Calc_Fleet!H165</f>
        <v>2135784.2999999998</v>
      </c>
      <c r="E122" s="112">
        <f>Calc_Fleet!I165</f>
        <v>2157273.2999999998</v>
      </c>
      <c r="F122" s="112">
        <f>Calc_Fleet!J165</f>
        <v>2178762.2999999998</v>
      </c>
      <c r="G122" s="112">
        <f>Calc_Fleet!K165</f>
        <v>2200621.7999999998</v>
      </c>
      <c r="H122" s="112">
        <f>Calc_Fleet!L165</f>
        <v>2222629.5</v>
      </c>
      <c r="I122" s="112">
        <f>Calc_Fleet!M165</f>
        <v>2242562.4</v>
      </c>
      <c r="J122" s="112">
        <f>Calc_Fleet!N165</f>
        <v>2262643.5</v>
      </c>
      <c r="K122" s="112">
        <f>Calc_Fleet!O165</f>
        <v>2280575.7000000002</v>
      </c>
      <c r="L122" s="112">
        <f>Calc_Fleet!P165</f>
        <v>2291690.7000000002</v>
      </c>
      <c r="M122" s="112">
        <f>Calc_Fleet!Q165</f>
        <v>2296951.7999999998</v>
      </c>
      <c r="N122" s="112">
        <f>Calc_Fleet!R165</f>
        <v>2296581.2999999998</v>
      </c>
      <c r="O122" s="112">
        <f>Calc_Fleet!S165</f>
        <v>2281390.7999999998</v>
      </c>
      <c r="P122" s="112">
        <f>Calc_Fleet!T165</f>
        <v>2240339.4</v>
      </c>
      <c r="Q122" s="112">
        <f>Calc_Fleet!U165</f>
        <v>2173649.4</v>
      </c>
      <c r="R122" s="112">
        <f>Calc_Fleet!V165</f>
        <v>2081024.4</v>
      </c>
      <c r="S122" s="112">
        <f>Calc_Fleet!W165</f>
        <v>1964687.4</v>
      </c>
      <c r="T122" s="112">
        <f>Calc_Fleet!X165</f>
        <v>1822267.2</v>
      </c>
      <c r="U122" s="112">
        <f>Calc_Fleet!Y165</f>
        <v>1630051.8</v>
      </c>
      <c r="V122" s="112">
        <f>Calc_Fleet!Z165</f>
        <v>1405380.6</v>
      </c>
      <c r="W122" s="112">
        <f>Calc_Fleet!AA165</f>
        <v>1186563.3</v>
      </c>
      <c r="X122" s="112">
        <f>Calc_Fleet!AB165</f>
        <v>973377.6</v>
      </c>
      <c r="Y122" s="112">
        <f>Calc_Fleet!AC165</f>
        <v>753300.6</v>
      </c>
      <c r="Z122" s="112">
        <f>Calc_Fleet!AD165</f>
        <v>559306.80000000005</v>
      </c>
      <c r="AA122" s="112">
        <f>Calc_Fleet!AE165</f>
        <v>390581.1</v>
      </c>
      <c r="AB122" s="112">
        <f>Calc_Fleet!AF165</f>
        <v>247642.2</v>
      </c>
      <c r="AC122" s="112">
        <f>Calc_Fleet!AG165</f>
        <v>130490.1</v>
      </c>
      <c r="AD122" s="112">
        <f>Calc_Fleet!AH165</f>
        <v>39273</v>
      </c>
      <c r="AE122" s="112">
        <f>Calc_Fleet!AI165</f>
        <v>0</v>
      </c>
      <c r="AF122" s="134">
        <f>Calc_Fleet!AJ165</f>
        <v>0</v>
      </c>
    </row>
    <row r="123" spans="2:32">
      <c r="B123" s="111" t="s">
        <v>355</v>
      </c>
      <c r="C123" s="112">
        <f>SUM(D123:AF123)</f>
        <v>26999965.199999999</v>
      </c>
      <c r="D123" s="112">
        <f>D71-D122</f>
        <v>0</v>
      </c>
      <c r="E123" s="112">
        <f t="shared" ref="E123:J123" si="68">E71-E122</f>
        <v>0</v>
      </c>
      <c r="F123" s="112">
        <f t="shared" si="68"/>
        <v>0</v>
      </c>
      <c r="G123" s="112">
        <f t="shared" si="68"/>
        <v>0</v>
      </c>
      <c r="H123" s="112">
        <f t="shared" si="68"/>
        <v>0</v>
      </c>
      <c r="I123" s="112">
        <f t="shared" si="68"/>
        <v>2297.1000000000931</v>
      </c>
      <c r="J123" s="112">
        <f t="shared" si="68"/>
        <v>4594.2000000001863</v>
      </c>
      <c r="K123" s="112">
        <f t="shared" ref="K123" si="69">K71-K122</f>
        <v>9410.6999999997206</v>
      </c>
      <c r="L123" s="112">
        <f t="shared" ref="L123" si="70">L71-L122</f>
        <v>21192.599999999627</v>
      </c>
      <c r="M123" s="112">
        <f t="shared" ref="M123" si="71">M71-M122</f>
        <v>38976.600000000093</v>
      </c>
      <c r="N123" s="112">
        <f t="shared" ref="N123" si="72">N71-N122</f>
        <v>62688.600000000093</v>
      </c>
      <c r="O123" s="112">
        <f t="shared" ref="O123:P123" si="73">O71-O122</f>
        <v>101517</v>
      </c>
      <c r="P123" s="112">
        <f t="shared" si="73"/>
        <v>166354.5</v>
      </c>
      <c r="Q123" s="112">
        <f t="shared" ref="Q123" si="74">Q71-Q122</f>
        <v>257127</v>
      </c>
      <c r="R123" s="112">
        <f t="shared" ref="R123" si="75">R71-R122</f>
        <v>374130.89999999991</v>
      </c>
      <c r="S123" s="112">
        <f t="shared" ref="S123" si="76">S71-S122</f>
        <v>514920.89999999991</v>
      </c>
      <c r="T123" s="112">
        <f t="shared" ref="T123" si="77">T71-T122</f>
        <v>682164.59999999986</v>
      </c>
      <c r="U123" s="112">
        <f t="shared" ref="U123:V123" si="78">U71-U122</f>
        <v>899351.7</v>
      </c>
      <c r="V123" s="112">
        <f t="shared" si="78"/>
        <v>1149439.1999999997</v>
      </c>
      <c r="W123" s="112">
        <f t="shared" ref="W123" si="79">W71-W122</f>
        <v>1393820.9999999998</v>
      </c>
      <c r="X123" s="112">
        <f t="shared" ref="X123" si="80">X71-X122</f>
        <v>1632719.4</v>
      </c>
      <c r="Y123" s="112">
        <f t="shared" ref="Y123" si="81">Y71-Y122</f>
        <v>1878953.6999999997</v>
      </c>
      <c r="Z123" s="112">
        <f t="shared" ref="Z123" si="82">Z71-Z122</f>
        <v>2099253</v>
      </c>
      <c r="AA123" s="112">
        <f t="shared" ref="AA123:AB123" si="83">AA71-AA122</f>
        <v>2294580.6</v>
      </c>
      <c r="AB123" s="112">
        <f t="shared" si="83"/>
        <v>2464343.6999999997</v>
      </c>
      <c r="AC123" s="112">
        <f t="shared" ref="AC123" si="84">AC71-AC122</f>
        <v>2608690.5</v>
      </c>
      <c r="AD123" s="112">
        <f t="shared" ref="AD123" si="85">AD71-AD122</f>
        <v>2727176.4</v>
      </c>
      <c r="AE123" s="112">
        <f t="shared" ref="AE123" si="86">AE71-AE122</f>
        <v>2794162.8</v>
      </c>
      <c r="AF123" s="134">
        <f t="shared" ref="AF123" si="87">AF71-AF122</f>
        <v>2822098.5</v>
      </c>
    </row>
    <row r="124" spans="2:32" ht="15" thickBot="1">
      <c r="B124" s="149" t="s">
        <v>381</v>
      </c>
      <c r="C124" s="150">
        <f>SUM(D124:AF124)</f>
        <v>2538021056.174088</v>
      </c>
      <c r="D124" s="150">
        <f>Calc_Fleet!H168</f>
        <v>106789214.99999999</v>
      </c>
      <c r="E124" s="150">
        <f>Calc_Fleet!I168</f>
        <v>127475240.45454545</v>
      </c>
      <c r="F124" s="150">
        <f>Calc_Fleet!J168</f>
        <v>144050399.99999997</v>
      </c>
      <c r="G124" s="150">
        <f>Calc_Fleet!K168</f>
        <v>157069174.30503374</v>
      </c>
      <c r="H124" s="150">
        <f>Calc_Fleet!L168</f>
        <v>166989444.02704728</v>
      </c>
      <c r="I124" s="150">
        <f>Calc_Fleet!M168</f>
        <v>174056851.55633923</v>
      </c>
      <c r="J124" s="150">
        <f>Calc_Fleet!N168</f>
        <v>178808457.62578872</v>
      </c>
      <c r="K124" s="150">
        <f>Calc_Fleet!O168</f>
        <v>181395869.87767479</v>
      </c>
      <c r="L124" s="150">
        <f>Calc_Fleet!P168</f>
        <v>181745406.20036164</v>
      </c>
      <c r="M124" s="150">
        <f>Calc_Fleet!Q168</f>
        <v>165602403.94238657</v>
      </c>
      <c r="N124" s="150">
        <f>Calc_Fleet!R168</f>
        <v>150523356.50353941</v>
      </c>
      <c r="O124" s="150">
        <f>Calc_Fleet!S168</f>
        <v>135934304.81460539</v>
      </c>
      <c r="P124" s="150">
        <f>Calc_Fleet!T168</f>
        <v>121352999.74502403</v>
      </c>
      <c r="Q124" s="150">
        <f>Calc_Fleet!U168</f>
        <v>107036896.88672401</v>
      </c>
      <c r="R124" s="150">
        <f>Calc_Fleet!V168</f>
        <v>93159790.133904696</v>
      </c>
      <c r="S124" s="150">
        <f>Calc_Fleet!W168</f>
        <v>79956192.319481447</v>
      </c>
      <c r="T124" s="150">
        <f>Calc_Fleet!X168</f>
        <v>67418334.105504736</v>
      </c>
      <c r="U124" s="150">
        <f>Calc_Fleet!Y168</f>
        <v>54824499.972381748</v>
      </c>
      <c r="V124" s="150">
        <f>Calc_Fleet!Z168</f>
        <v>42970909.193240389</v>
      </c>
      <c r="W124" s="150">
        <f>Calc_Fleet!AA168</f>
        <v>32982138.79916013</v>
      </c>
      <c r="X124" s="150">
        <f>Calc_Fleet!AB168</f>
        <v>24596684.243243702</v>
      </c>
      <c r="Y124" s="150">
        <f>Calc_Fleet!AC168</f>
        <v>17304969.827318087</v>
      </c>
      <c r="Z124" s="150">
        <f>Calc_Fleet!AD168</f>
        <v>11680460.023303786</v>
      </c>
      <c r="AA124" s="150">
        <f>Calc_Fleet!AE168</f>
        <v>7415294.2119326293</v>
      </c>
      <c r="AB124" s="150">
        <f>Calc_Fleet!AF168</f>
        <v>4274143.8154358938</v>
      </c>
      <c r="AC124" s="150">
        <f>Calc_Fleet!AG168</f>
        <v>2047431.385393234</v>
      </c>
      <c r="AD124" s="150">
        <f>Calc_Fleet!AH168</f>
        <v>560187.20471757476</v>
      </c>
      <c r="AE124" s="150">
        <f>Calc_Fleet!AI168</f>
        <v>0</v>
      </c>
      <c r="AF124" s="151">
        <f>Calc_Fleet!AJ168</f>
        <v>0</v>
      </c>
    </row>
    <row r="125" spans="2:32">
      <c r="B125" s="107" t="s">
        <v>422</v>
      </c>
      <c r="C125" s="108"/>
      <c r="D125" s="108"/>
      <c r="E125" s="108"/>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10"/>
    </row>
    <row r="126" spans="2:32">
      <c r="B126" s="252" t="s">
        <v>449</v>
      </c>
      <c r="C126" s="253">
        <f>SUM(D126:AF126)</f>
        <v>3094097583.9341063</v>
      </c>
      <c r="D126" s="113">
        <f>SUM(D107:D108)-SUM(D56:D57)+SUM(D116:D117)-SUM(D65:D66)+SUM(D113:D114)-SUM(D62:D63)</f>
        <v>0</v>
      </c>
      <c r="E126" s="113">
        <f t="shared" ref="E126:K126" si="88">SUM(E107:E108)-SUM(E56:E57)+SUM(E116:E117)-SUM(E65:E66)+SUM(E113:E114)-SUM(E62:E63)</f>
        <v>0</v>
      </c>
      <c r="F126" s="113">
        <f t="shared" si="88"/>
        <v>0</v>
      </c>
      <c r="G126" s="113">
        <f t="shared" si="88"/>
        <v>1527618.5379207134</v>
      </c>
      <c r="H126" s="113">
        <f t="shared" si="88"/>
        <v>1388744.1253826618</v>
      </c>
      <c r="I126" s="113">
        <f t="shared" si="88"/>
        <v>6510737.3883011341</v>
      </c>
      <c r="J126" s="113">
        <f t="shared" si="88"/>
        <v>9857858.4278196096</v>
      </c>
      <c r="K126" s="113">
        <f t="shared" si="88"/>
        <v>15607093.437530756</v>
      </c>
      <c r="L126" s="113">
        <f t="shared" ref="L126:W126" si="89">SUM(L107:L108)-SUM(L56:L57)+SUM(L116:L117)-SUM(L65:L66)+SUM(L113:L114)-SUM(L62:L63)</f>
        <v>26233068.995487332</v>
      </c>
      <c r="M126" s="113">
        <f t="shared" si="89"/>
        <v>38185909.669633389</v>
      </c>
      <c r="N126" s="113">
        <f t="shared" si="89"/>
        <v>52207392.615874052</v>
      </c>
      <c r="O126" s="113">
        <f t="shared" si="89"/>
        <v>72799677.243366718</v>
      </c>
      <c r="P126" s="113">
        <f t="shared" si="89"/>
        <v>100405826.75958383</v>
      </c>
      <c r="Q126" s="113">
        <f t="shared" si="89"/>
        <v>124371769.02327257</v>
      </c>
      <c r="R126" s="113">
        <f t="shared" si="89"/>
        <v>146400260.53666699</v>
      </c>
      <c r="S126" s="113">
        <f t="shared" si="89"/>
        <v>170304403.90415478</v>
      </c>
      <c r="T126" s="113">
        <f t="shared" si="89"/>
        <v>187596387.67365259</v>
      </c>
      <c r="U126" s="113">
        <f t="shared" si="89"/>
        <v>209190427.07078105</v>
      </c>
      <c r="V126" s="113">
        <f t="shared" si="89"/>
        <v>222101631.8887518</v>
      </c>
      <c r="W126" s="113">
        <f t="shared" si="89"/>
        <v>217225529.97778958</v>
      </c>
      <c r="X126" s="113">
        <f>SUM(X107:X108)-SUM(X56:X57)+SUM(X116:X117)-SUM(X65:X66)+SUM(X113:X114)-SUM(X62:X63)</f>
        <v>206786430.27229416</v>
      </c>
      <c r="Y126" s="113">
        <f t="shared" ref="Y126:AF126" si="90">SUM(Y107:Y108)-SUM(Y56:Y57)+SUM(Y116:Y117)-SUM(Y65:Y66)+SUM(Y113:Y114)-SUM(Y62:Y63)</f>
        <v>203919430.24838474</v>
      </c>
      <c r="Z126" s="113">
        <f t="shared" si="90"/>
        <v>192199047.93579623</v>
      </c>
      <c r="AA126" s="113">
        <f t="shared" si="90"/>
        <v>180413130.39147401</v>
      </c>
      <c r="AB126" s="113">
        <f t="shared" si="90"/>
        <v>167946048.02314231</v>
      </c>
      <c r="AC126" s="113">
        <f t="shared" si="90"/>
        <v>153535904.85185593</v>
      </c>
      <c r="AD126" s="113">
        <f t="shared" si="90"/>
        <v>140830109.43110865</v>
      </c>
      <c r="AE126" s="113">
        <f t="shared" si="90"/>
        <v>128527526.80512273</v>
      </c>
      <c r="AF126" s="113">
        <f t="shared" si="90"/>
        <v>118025618.69895828</v>
      </c>
    </row>
    <row r="127" spans="2:32">
      <c r="B127" s="252" t="s">
        <v>450</v>
      </c>
      <c r="C127" s="253">
        <f>SUM(D127:AF127)</f>
        <v>870257861.11646259</v>
      </c>
      <c r="D127" s="113">
        <f>SUM(D59:D60)-SUM(D110:D111)+D73-D124</f>
        <v>0</v>
      </c>
      <c r="E127" s="113">
        <f t="shared" ref="E127:K127" si="91">SUM(E59:E60)-SUM(E110:E111)+E73-E124</f>
        <v>0</v>
      </c>
      <c r="F127" s="113">
        <f t="shared" si="91"/>
        <v>0</v>
      </c>
      <c r="G127" s="113">
        <f t="shared" si="91"/>
        <v>0</v>
      </c>
      <c r="H127" s="113">
        <f t="shared" si="91"/>
        <v>0</v>
      </c>
      <c r="I127" s="113">
        <f t="shared" si="91"/>
        <v>307024.17246711254</v>
      </c>
      <c r="J127" s="113">
        <f t="shared" si="91"/>
        <v>597125.36006385088</v>
      </c>
      <c r="K127" s="113">
        <f t="shared" si="91"/>
        <v>1184386.6408315599</v>
      </c>
      <c r="L127" s="113">
        <f t="shared" ref="L127:W127" si="92">SUM(L59:L60)-SUM(L110:L111)+L73-L124</f>
        <v>2573026.1206205487</v>
      </c>
      <c r="M127" s="113">
        <f t="shared" si="92"/>
        <v>4302008.0719848275</v>
      </c>
      <c r="N127" s="113">
        <f t="shared" si="92"/>
        <v>6290181.1768046618</v>
      </c>
      <c r="O127" s="113">
        <f t="shared" si="92"/>
        <v>9260206.5465531647</v>
      </c>
      <c r="P127" s="113">
        <f t="shared" si="92"/>
        <v>13795065.492376804</v>
      </c>
      <c r="Q127" s="113">
        <f t="shared" si="92"/>
        <v>19384036.14438042</v>
      </c>
      <c r="R127" s="113">
        <f t="shared" si="92"/>
        <v>25640555.015189067</v>
      </c>
      <c r="S127" s="113">
        <f t="shared" si="92"/>
        <v>32081279.245313898</v>
      </c>
      <c r="T127" s="113">
        <f t="shared" si="92"/>
        <v>38637378.397461995</v>
      </c>
      <c r="U127" s="113">
        <f t="shared" si="92"/>
        <v>46307927.795113496</v>
      </c>
      <c r="V127" s="113">
        <f t="shared" si="92"/>
        <v>53804562.75384815</v>
      </c>
      <c r="W127" s="113">
        <f t="shared" si="92"/>
        <v>59312662.654126026</v>
      </c>
      <c r="X127" s="113">
        <f>SUM(X59:X60)-SUM(X110:X111)+X73-X124</f>
        <v>63162496.202262513</v>
      </c>
      <c r="Y127" s="113">
        <f t="shared" ref="Y127:AF127" si="93">SUM(Y59:Y60)-SUM(Y110:Y111)+Y73-Y124</f>
        <v>66080166.032692045</v>
      </c>
      <c r="Z127" s="113">
        <f t="shared" si="93"/>
        <v>67116166.728433073</v>
      </c>
      <c r="AA127" s="113">
        <f t="shared" si="93"/>
        <v>66691885.213639855</v>
      </c>
      <c r="AB127" s="113">
        <f t="shared" si="93"/>
        <v>65114583.929295503</v>
      </c>
      <c r="AC127" s="113">
        <f t="shared" si="93"/>
        <v>62662376.676156968</v>
      </c>
      <c r="AD127" s="113">
        <f t="shared" si="93"/>
        <v>59553165.515985101</v>
      </c>
      <c r="AE127" s="113">
        <f t="shared" si="93"/>
        <v>55469039.068796016</v>
      </c>
      <c r="AF127" s="113">
        <f t="shared" si="93"/>
        <v>50930556.162065834</v>
      </c>
    </row>
    <row r="128" spans="2:32">
      <c r="B128" s="256" t="s">
        <v>452</v>
      </c>
      <c r="C128" s="255">
        <f>SUM(D128:AF128)</f>
        <v>-2223839722.8176441</v>
      </c>
      <c r="D128" s="113">
        <f>D127-D126</f>
        <v>0</v>
      </c>
      <c r="E128" s="113">
        <f t="shared" ref="E128:K128" si="94">E127-E126</f>
        <v>0</v>
      </c>
      <c r="F128" s="113">
        <f t="shared" si="94"/>
        <v>0</v>
      </c>
      <c r="G128" s="113">
        <f t="shared" si="94"/>
        <v>-1527618.5379207134</v>
      </c>
      <c r="H128" s="113">
        <f t="shared" si="94"/>
        <v>-1388744.1253826618</v>
      </c>
      <c r="I128" s="113">
        <f t="shared" si="94"/>
        <v>-6203713.2158340216</v>
      </c>
      <c r="J128" s="113">
        <f t="shared" si="94"/>
        <v>-9260733.0677557588</v>
      </c>
      <c r="K128" s="113">
        <f t="shared" si="94"/>
        <v>-14422706.796699196</v>
      </c>
      <c r="L128" s="113">
        <f t="shared" ref="L128" si="95">L127-L126</f>
        <v>-23660042.874866784</v>
      </c>
      <c r="M128" s="113">
        <f t="shared" ref="M128" si="96">M127-M126</f>
        <v>-33883901.597648561</v>
      </c>
      <c r="N128" s="113">
        <f t="shared" ref="N128" si="97">N127-N126</f>
        <v>-45917211.43906939</v>
      </c>
      <c r="O128" s="113">
        <f t="shared" ref="O128" si="98">O127-O126</f>
        <v>-63539470.696813554</v>
      </c>
      <c r="P128" s="113">
        <f t="shared" ref="P128" si="99">P127-P126</f>
        <v>-86610761.267207026</v>
      </c>
      <c r="Q128" s="113">
        <f t="shared" ref="Q128:R128" si="100">Q127-Q126</f>
        <v>-104987732.87889215</v>
      </c>
      <c r="R128" s="113">
        <f t="shared" si="100"/>
        <v>-120759705.52147792</v>
      </c>
      <c r="S128" s="113">
        <f t="shared" ref="S128" si="101">S127-S126</f>
        <v>-138223124.65884089</v>
      </c>
      <c r="T128" s="113">
        <f t="shared" ref="T128" si="102">T127-T126</f>
        <v>-148959009.27619058</v>
      </c>
      <c r="U128" s="113">
        <f t="shared" ref="U128" si="103">U127-U126</f>
        <v>-162882499.27566755</v>
      </c>
      <c r="V128" s="113">
        <f t="shared" ref="V128" si="104">V127-V126</f>
        <v>-168297069.13490367</v>
      </c>
      <c r="W128" s="113">
        <f t="shared" ref="W128" si="105">W127-W126</f>
        <v>-157912867.32366356</v>
      </c>
      <c r="X128" s="113">
        <f>X127-X126</f>
        <v>-143623934.07003164</v>
      </c>
      <c r="Y128" s="113">
        <f t="shared" ref="Y128" si="106">Y127-Y126</f>
        <v>-137839264.2156927</v>
      </c>
      <c r="Z128" s="113">
        <f t="shared" ref="Z128" si="107">Z127-Z126</f>
        <v>-125082881.20736316</v>
      </c>
      <c r="AA128" s="113">
        <f t="shared" ref="AA128" si="108">AA127-AA126</f>
        <v>-113721245.17783415</v>
      </c>
      <c r="AB128" s="113">
        <f t="shared" ref="AB128" si="109">AB127-AB126</f>
        <v>-102831464.0938468</v>
      </c>
      <c r="AC128" s="113">
        <f t="shared" ref="AC128" si="110">AC127-AC126</f>
        <v>-90873528.175698966</v>
      </c>
      <c r="AD128" s="113">
        <f t="shared" ref="AD128" si="111">AD127-AD126</f>
        <v>-81276943.915123552</v>
      </c>
      <c r="AE128" s="113">
        <f t="shared" ref="AE128" si="112">AE127-AE126</f>
        <v>-73058487.736326724</v>
      </c>
      <c r="AF128" s="113">
        <f t="shared" ref="AF128" si="113">AF127-AF126</f>
        <v>-67095062.536892444</v>
      </c>
    </row>
    <row r="129" spans="2:32">
      <c r="B129" s="256" t="s">
        <v>451</v>
      </c>
      <c r="C129" s="257">
        <f>C127/C126</f>
        <v>0.28126387016208476</v>
      </c>
    </row>
    <row r="130" spans="2:32">
      <c r="B130" s="256" t="s">
        <v>423</v>
      </c>
      <c r="C130" s="260" t="e">
        <f>IRR(D128:AF128)</f>
        <v>#NUM!</v>
      </c>
    </row>
    <row r="131" spans="2:32">
      <c r="B131" s="178"/>
    </row>
    <row r="132" spans="2:32" ht="15" thickBot="1"/>
    <row r="133" spans="2:32">
      <c r="B133" s="118" t="s">
        <v>259</v>
      </c>
      <c r="C133" s="119" t="s">
        <v>353</v>
      </c>
      <c r="D133" s="120">
        <f>Time!I$4</f>
        <v>2022</v>
      </c>
      <c r="E133" s="120">
        <f>Time!J$4</f>
        <v>2023</v>
      </c>
      <c r="F133" s="120">
        <f>Time!K$4</f>
        <v>2024</v>
      </c>
      <c r="G133" s="120">
        <f>Time!L$4</f>
        <v>2025</v>
      </c>
      <c r="H133" s="120">
        <f>Time!M$4</f>
        <v>2026</v>
      </c>
      <c r="I133" s="120">
        <f>Time!N$4</f>
        <v>2027</v>
      </c>
      <c r="J133" s="120">
        <f>Time!O$4</f>
        <v>2028</v>
      </c>
      <c r="K133" s="120">
        <f>Time!P$4</f>
        <v>2029</v>
      </c>
      <c r="L133" s="120">
        <f>Time!Q$4</f>
        <v>2030</v>
      </c>
      <c r="M133" s="120">
        <f>Time!R$4</f>
        <v>2031</v>
      </c>
      <c r="N133" s="120">
        <f>Time!S$4</f>
        <v>2032</v>
      </c>
      <c r="O133" s="120">
        <f>Time!T$4</f>
        <v>2033</v>
      </c>
      <c r="P133" s="120">
        <f>Time!U$4</f>
        <v>2034</v>
      </c>
      <c r="Q133" s="120">
        <f>Time!V$4</f>
        <v>2035</v>
      </c>
      <c r="R133" s="120">
        <f>Time!W$4</f>
        <v>2036</v>
      </c>
      <c r="S133" s="120">
        <f>Time!X$4</f>
        <v>2037</v>
      </c>
      <c r="T133" s="120">
        <f>Time!Y$4</f>
        <v>2038</v>
      </c>
      <c r="U133" s="120">
        <f>Time!Z$4</f>
        <v>2039</v>
      </c>
      <c r="V133" s="120">
        <f>Time!AA$4</f>
        <v>2040</v>
      </c>
      <c r="W133" s="120">
        <f>Time!AB$4</f>
        <v>2041</v>
      </c>
      <c r="X133" s="120">
        <f>Time!AC$4</f>
        <v>2042</v>
      </c>
      <c r="Y133" s="120">
        <f>Time!AD$4</f>
        <v>2043</v>
      </c>
      <c r="Z133" s="120">
        <f>Time!AE$4</f>
        <v>2044</v>
      </c>
      <c r="AA133" s="120">
        <f>Time!AF$4</f>
        <v>2045</v>
      </c>
      <c r="AB133" s="120">
        <f>Time!AG$4</f>
        <v>2046</v>
      </c>
      <c r="AC133" s="120">
        <f>Time!AH$4</f>
        <v>2047</v>
      </c>
      <c r="AD133" s="120">
        <f>Time!AI$4</f>
        <v>2048</v>
      </c>
      <c r="AE133" s="120">
        <f>Time!AJ$4</f>
        <v>2049</v>
      </c>
      <c r="AF133" s="164">
        <f>Time!AK$4</f>
        <v>2050</v>
      </c>
    </row>
    <row r="134" spans="2:32">
      <c r="B134" s="139" t="s">
        <v>345</v>
      </c>
      <c r="C134" s="108"/>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61"/>
    </row>
    <row r="135" spans="2:32">
      <c r="B135" s="114" t="s">
        <v>348</v>
      </c>
      <c r="C135" s="113">
        <f>SUM(D135:AF135)</f>
        <v>4266475008.0511847</v>
      </c>
      <c r="D135" s="113">
        <f>Calc_Fleet!H183</f>
        <v>475530000</v>
      </c>
      <c r="E135" s="113">
        <f>Calc_Fleet!I183</f>
        <v>476250000</v>
      </c>
      <c r="F135" s="113">
        <f>Calc_Fleet!J183</f>
        <v>432545454.5454545</v>
      </c>
      <c r="G135" s="113">
        <f>Calc_Fleet!K183</f>
        <v>393842975.20661145</v>
      </c>
      <c r="H135" s="113">
        <f>Calc_Fleet!L183</f>
        <v>358264462.80991727</v>
      </c>
      <c r="I135" s="113">
        <f>Calc_Fleet!M183</f>
        <v>322826309.67830056</v>
      </c>
      <c r="J135" s="113">
        <f>Calc_Fleet!N183</f>
        <v>293664739.74082732</v>
      </c>
      <c r="K135" s="113">
        <f>Calc_Fleet!O183</f>
        <v>264512483.62319994</v>
      </c>
      <c r="L135" s="113">
        <f>Calc_Fleet!P183</f>
        <v>233384312.1713253</v>
      </c>
      <c r="M135" s="113">
        <f>Calc_Fleet!Q183</f>
        <v>206639444.06390128</v>
      </c>
      <c r="N135" s="113">
        <f>Calc_Fleet!R183</f>
        <v>183019327.20864573</v>
      </c>
      <c r="O135" s="113">
        <f>Calc_Fleet!S183</f>
        <v>171759535.44085625</v>
      </c>
      <c r="P135" s="113">
        <f>Calc_Fleet!T183</f>
        <v>137638954.32634273</v>
      </c>
      <c r="Q135" s="113">
        <f>Calc_Fleet!U183</f>
        <v>108828355.78897229</v>
      </c>
      <c r="R135" s="113">
        <f>Calc_Fleet!V183</f>
        <v>83814388.276810586</v>
      </c>
      <c r="S135" s="113">
        <f>Calc_Fleet!W183</f>
        <v>62449006.958686806</v>
      </c>
      <c r="T135" s="113">
        <f>Calc_Fleet!X183</f>
        <v>44203741.91601602</v>
      </c>
      <c r="U135" s="113">
        <f>Calc_Fleet!Y183</f>
        <v>17301516.295316808</v>
      </c>
      <c r="V135" s="113">
        <f>Calc_Fleet!Z183</f>
        <v>0</v>
      </c>
      <c r="W135" s="113">
        <f>Calc_Fleet!AA183</f>
        <v>0</v>
      </c>
      <c r="X135" s="113">
        <f>Calc_Fleet!AB183</f>
        <v>0</v>
      </c>
      <c r="Y135" s="113">
        <f>Calc_Fleet!AC183</f>
        <v>0</v>
      </c>
      <c r="Z135" s="113">
        <f>Calc_Fleet!AD183</f>
        <v>0</v>
      </c>
      <c r="AA135" s="113">
        <f>Calc_Fleet!AE183</f>
        <v>0</v>
      </c>
      <c r="AB135" s="113">
        <f>Calc_Fleet!AF183</f>
        <v>0</v>
      </c>
      <c r="AC135" s="113">
        <f>Calc_Fleet!AG183</f>
        <v>0</v>
      </c>
      <c r="AD135" s="113">
        <f>Calc_Fleet!AH183</f>
        <v>0</v>
      </c>
      <c r="AE135" s="113">
        <f>Calc_Fleet!AI183</f>
        <v>0</v>
      </c>
      <c r="AF135" s="133">
        <f>Calc_Fleet!AJ183</f>
        <v>0</v>
      </c>
    </row>
    <row r="136" spans="2:32">
      <c r="B136" s="111" t="s">
        <v>347</v>
      </c>
      <c r="C136" s="113">
        <f>SUM(D136:AF136)</f>
        <v>1752492958.9385915</v>
      </c>
      <c r="D136" s="113">
        <f>Calc_Fleet!H180</f>
        <v>0</v>
      </c>
      <c r="E136" s="113">
        <f>Calc_Fleet!I180</f>
        <v>0</v>
      </c>
      <c r="F136" s="113">
        <f>Calc_Fleet!J180</f>
        <v>0</v>
      </c>
      <c r="G136" s="113">
        <f>Calc_Fleet!K180</f>
        <v>0</v>
      </c>
      <c r="H136" s="113">
        <f>Calc_Fleet!L180</f>
        <v>0</v>
      </c>
      <c r="I136" s="113">
        <f>Calc_Fleet!M180</f>
        <v>4234683.4232634362</v>
      </c>
      <c r="J136" s="113">
        <f>Calc_Fleet!N180</f>
        <v>3849712.2029667608</v>
      </c>
      <c r="K136" s="113">
        <f>Calc_Fleet!O180</f>
        <v>7338161.0906991018</v>
      </c>
      <c r="L136" s="113">
        <f>Calc_Fleet!P180</f>
        <v>16318428.159736466</v>
      </c>
      <c r="M136" s="113">
        <f>Calc_Fleet!Q180</f>
        <v>22392354.250067189</v>
      </c>
      <c r="N136" s="113">
        <f>Calc_Fleet!R180</f>
        <v>27142247.575839017</v>
      </c>
      <c r="O136" s="113">
        <f>Calc_Fleet!S180</f>
        <v>40404936.73221489</v>
      </c>
      <c r="P136" s="113">
        <f>Calc_Fleet!T180</f>
        <v>61336432.409243636</v>
      </c>
      <c r="Q136" s="113">
        <f>Calc_Fleet!U180</f>
        <v>78064550.339037359</v>
      </c>
      <c r="R136" s="113">
        <f>Calc_Fleet!V180</f>
        <v>91476011.120845973</v>
      </c>
      <c r="S136" s="113">
        <f>Calc_Fleet!W180</f>
        <v>101698530.41300799</v>
      </c>
      <c r="T136" s="113">
        <f>Calc_Fleet!X180</f>
        <v>109545801.79132916</v>
      </c>
      <c r="U136" s="113">
        <f>Calc_Fleet!Y180</f>
        <v>130403378.165457</v>
      </c>
      <c r="V136" s="113">
        <f>Calc_Fleet!Z180</f>
        <v>139836611.97861543</v>
      </c>
      <c r="W136" s="113">
        <f>Calc_Fleet!AA180</f>
        <v>127268079.73975953</v>
      </c>
      <c r="X136" s="113">
        <f>Calc_Fleet!AB180</f>
        <v>115894463.89786419</v>
      </c>
      <c r="Y136" s="113">
        <f>Calc_Fleet!AC180</f>
        <v>114366407.401776</v>
      </c>
      <c r="Z136" s="113">
        <f>Calc_Fleet!AD180</f>
        <v>103996487.388528</v>
      </c>
      <c r="AA136" s="113">
        <f>Calc_Fleet!AE180</f>
        <v>94861660.793589726</v>
      </c>
      <c r="AB136" s="113">
        <f>Calc_Fleet!AF180</f>
        <v>86438894.132747591</v>
      </c>
      <c r="AC136" s="113">
        <f>Calc_Fleet!AG180</f>
        <v>78763558.924342915</v>
      </c>
      <c r="AD136" s="113">
        <f>Calc_Fleet!AH180</f>
        <v>71750908.982849583</v>
      </c>
      <c r="AE136" s="113">
        <f>Calc_Fleet!AI180</f>
        <v>65446253.252827227</v>
      </c>
      <c r="AF136" s="133">
        <f>Calc_Fleet!AJ180</f>
        <v>59664404.771983042</v>
      </c>
    </row>
    <row r="137" spans="2:32">
      <c r="B137" s="139" t="s">
        <v>309</v>
      </c>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57"/>
    </row>
    <row r="138" spans="2:32">
      <c r="B138" s="111" t="s">
        <v>348</v>
      </c>
      <c r="C138" s="113">
        <f>SUM(D138:AF138)</f>
        <v>4640123926.3968439</v>
      </c>
      <c r="D138" s="113">
        <f>Calc_Fleet!H200</f>
        <v>481920560</v>
      </c>
      <c r="E138" s="113">
        <f>Calc_Fleet!I200</f>
        <v>442517600</v>
      </c>
      <c r="F138" s="113">
        <f>Calc_Fleet!J200</f>
        <v>406295999.99999994</v>
      </c>
      <c r="G138" s="113">
        <f>Calc_Fleet!K200</f>
        <v>373065785.12396681</v>
      </c>
      <c r="H138" s="113">
        <f>Calc_Fleet!L200</f>
        <v>342542449.28625083</v>
      </c>
      <c r="I138" s="113">
        <f>Calc_Fleet!M200</f>
        <v>314194932.04016107</v>
      </c>
      <c r="J138" s="113">
        <f>Calc_Fleet!N200</f>
        <v>288189455.51409167</v>
      </c>
      <c r="K138" s="113">
        <f>Calc_Fleet!O200</f>
        <v>264066775.00802949</v>
      </c>
      <c r="L138" s="113">
        <f>Calc_Fleet!P200</f>
        <v>241230705.06232008</v>
      </c>
      <c r="M138" s="113">
        <f>Calc_Fleet!Q200</f>
        <v>219804095.73046789</v>
      </c>
      <c r="N138" s="113">
        <f>Calc_Fleet!R200</f>
        <v>199789673.79051992</v>
      </c>
      <c r="O138" s="113">
        <f>Calc_Fleet!S200</f>
        <v>180425623.28333747</v>
      </c>
      <c r="P138" s="113">
        <f>Calc_Fleet!T200</f>
        <v>161071854.86519027</v>
      </c>
      <c r="Q138" s="113">
        <f>Calc_Fleet!U200</f>
        <v>142070089.38207713</v>
      </c>
      <c r="R138" s="113">
        <f>Calc_Fleet!V200</f>
        <v>123651003.4959821</v>
      </c>
      <c r="S138" s="113">
        <f>Calc_Fleet!W200</f>
        <v>106125866.12540525</v>
      </c>
      <c r="T138" s="113">
        <f>Calc_Fleet!X200</f>
        <v>89484365.026914284</v>
      </c>
      <c r="U138" s="113">
        <f>Calc_Fleet!Y200</f>
        <v>72768567.082497641</v>
      </c>
      <c r="V138" s="113">
        <f>Calc_Fleet!Z200</f>
        <v>57035294.253471397</v>
      </c>
      <c r="W138" s="113">
        <f>Calc_Fleet!AA200</f>
        <v>43777197.80280681</v>
      </c>
      <c r="X138" s="113">
        <f>Calc_Fleet!AB200</f>
        <v>32647182.705964491</v>
      </c>
      <c r="Y138" s="113">
        <f>Calc_Fleet!AC200</f>
        <v>22968889.061900329</v>
      </c>
      <c r="Z138" s="113">
        <f>Calc_Fleet!AD200</f>
        <v>15503476.350689789</v>
      </c>
      <c r="AA138" s="113">
        <f>Calc_Fleet!AE200</f>
        <v>9842321.1259437632</v>
      </c>
      <c r="AB138" s="113">
        <f>Calc_Fleet!AF200</f>
        <v>5673071.7308953041</v>
      </c>
      <c r="AC138" s="113">
        <f>Calc_Fleet!AG200</f>
        <v>2717555.9866456199</v>
      </c>
      <c r="AD138" s="113">
        <f>Calc_Fleet!AH200</f>
        <v>743536.56131442799</v>
      </c>
      <c r="AE138" s="113">
        <f>Calc_Fleet!AI200</f>
        <v>0</v>
      </c>
      <c r="AF138" s="133">
        <f>Calc_Fleet!AJ200</f>
        <v>0</v>
      </c>
    </row>
    <row r="139" spans="2:32">
      <c r="B139" s="111" t="s">
        <v>347</v>
      </c>
      <c r="C139" s="113">
        <f>SUM(D139:AF139)</f>
        <v>389354104.58793479</v>
      </c>
      <c r="D139" s="113">
        <f>Calc_Fleet!H197</f>
        <v>0</v>
      </c>
      <c r="E139" s="113">
        <f>Calc_Fleet!I197</f>
        <v>0</v>
      </c>
      <c r="F139" s="113">
        <f>Calc_Fleet!J197</f>
        <v>0</v>
      </c>
      <c r="G139" s="113">
        <f>Calc_Fleet!K197</f>
        <v>0</v>
      </c>
      <c r="H139" s="113">
        <f>Calc_Fleet!L197</f>
        <v>0</v>
      </c>
      <c r="I139" s="113">
        <f>Calc_Fleet!M197</f>
        <v>166038.08731395638</v>
      </c>
      <c r="J139" s="113">
        <f>Calc_Fleet!N197</f>
        <v>301887.43147992069</v>
      </c>
      <c r="K139" s="113">
        <f>Calc_Fleet!O197</f>
        <v>562165.74483797536</v>
      </c>
      <c r="L139" s="113">
        <f>Calc_Fleet!P197</f>
        <v>1150890.5012430993</v>
      </c>
      <c r="M139" s="113">
        <f>Calc_Fleet!Q197</f>
        <v>1924247.9454986337</v>
      </c>
      <c r="N139" s="113">
        <f>Calc_Fleet!R197</f>
        <v>2813539.1667677914</v>
      </c>
      <c r="O139" s="113">
        <f>Calc_Fleet!S197</f>
        <v>4142003.7163892901</v>
      </c>
      <c r="P139" s="113">
        <f>Calc_Fleet!T197</f>
        <v>6170403.6783636073</v>
      </c>
      <c r="Q139" s="113">
        <f>Calc_Fleet!U197</f>
        <v>8670297.9404420815</v>
      </c>
      <c r="R139" s="113">
        <f>Calc_Fleet!V197</f>
        <v>11468780.272803787</v>
      </c>
      <c r="S139" s="113">
        <f>Calc_Fleet!W197</f>
        <v>14349655.938298045</v>
      </c>
      <c r="T139" s="113">
        <f>Calc_Fleet!X197</f>
        <v>17282137.72654951</v>
      </c>
      <c r="U139" s="113">
        <f>Calc_Fleet!Y197</f>
        <v>20713102.678799536</v>
      </c>
      <c r="V139" s="113">
        <f>Calc_Fleet!Z197</f>
        <v>24066277.330292676</v>
      </c>
      <c r="W139" s="113">
        <f>Calc_Fleet!AA197</f>
        <v>26529998.862042587</v>
      </c>
      <c r="X139" s="113">
        <f>Calc_Fleet!AB197</f>
        <v>28251993.375199191</v>
      </c>
      <c r="Y139" s="113">
        <f>Calc_Fleet!AC197</f>
        <v>29557039.782110535</v>
      </c>
      <c r="Z139" s="113">
        <f>Calc_Fleet!AD197</f>
        <v>30020433.196757261</v>
      </c>
      <c r="AA139" s="113">
        <f>Calc_Fleet!AE197</f>
        <v>29830656.046298023</v>
      </c>
      <c r="AB139" s="113">
        <f>Calc_Fleet!AF197</f>
        <v>29125143.94472922</v>
      </c>
      <c r="AC139" s="113">
        <f>Calc_Fleet!AG197</f>
        <v>28028294.592093855</v>
      </c>
      <c r="AD139" s="113">
        <f>Calc_Fleet!AH197</f>
        <v>26637573.541140132</v>
      </c>
      <c r="AE139" s="113">
        <f>Calc_Fleet!AI197</f>
        <v>24810782.007126499</v>
      </c>
      <c r="AF139" s="133">
        <f>Calc_Fleet!AJ197</f>
        <v>22780761.081357528</v>
      </c>
    </row>
    <row r="140" spans="2:32">
      <c r="B140" s="139" t="s">
        <v>346</v>
      </c>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57"/>
    </row>
    <row r="141" spans="2:32">
      <c r="B141" s="111" t="s">
        <v>348</v>
      </c>
      <c r="C141" s="113">
        <f>SUM(D141:AF141)</f>
        <v>15502232208.644003</v>
      </c>
      <c r="D141" s="113">
        <f>Calc_Fleet!H218</f>
        <v>1610052780</v>
      </c>
      <c r="E141" s="113">
        <f>Calc_Fleet!I218</f>
        <v>1478411072.7272727</v>
      </c>
      <c r="F141" s="113">
        <f>Calc_Fleet!J218</f>
        <v>1357397999.9999998</v>
      </c>
      <c r="G141" s="113">
        <f>Calc_Fleet!K218</f>
        <v>1246378873.0277982</v>
      </c>
      <c r="H141" s="113">
        <f>Calc_Fleet!L218</f>
        <v>1144403182.8427017</v>
      </c>
      <c r="I141" s="113">
        <f>Calc_Fleet!M218</f>
        <v>1049696704.7705381</v>
      </c>
      <c r="J141" s="113">
        <f>Calc_Fleet!N218</f>
        <v>962814771.83116996</v>
      </c>
      <c r="K141" s="113">
        <f>Calc_Fleet!O218</f>
        <v>882223089.23137128</v>
      </c>
      <c r="L141" s="113">
        <f>Calc_Fleet!P218</f>
        <v>805929855.54911482</v>
      </c>
      <c r="M141" s="113">
        <f>Calc_Fleet!Q218</f>
        <v>734345501.64497221</v>
      </c>
      <c r="N141" s="113">
        <f>Calc_Fleet!R218</f>
        <v>667479137.43650973</v>
      </c>
      <c r="O141" s="113">
        <f>Calc_Fleet!S218</f>
        <v>602785605.0602411</v>
      </c>
      <c r="P141" s="113">
        <f>Calc_Fleet!T218</f>
        <v>538126424.20870388</v>
      </c>
      <c r="Q141" s="113">
        <f>Calc_Fleet!U218</f>
        <v>474643253.16284853</v>
      </c>
      <c r="R141" s="113">
        <f>Calc_Fleet!V218</f>
        <v>413106761.67975837</v>
      </c>
      <c r="S141" s="113">
        <f>Calc_Fleet!W218</f>
        <v>354556870.91896755</v>
      </c>
      <c r="T141" s="113">
        <f>Calc_Fleet!X218</f>
        <v>298959128.61264545</v>
      </c>
      <c r="U141" s="113">
        <f>Calc_Fleet!Y218</f>
        <v>243113167.2983444</v>
      </c>
      <c r="V141" s="113">
        <f>Calc_Fleet!Z218</f>
        <v>190549733.07409763</v>
      </c>
      <c r="W141" s="113">
        <f>Calc_Fleet!AA218</f>
        <v>146255638.11392274</v>
      </c>
      <c r="X141" s="113">
        <f>Calc_Fleet!AB218</f>
        <v>109071269.49492683</v>
      </c>
      <c r="Y141" s="113">
        <f>Calc_Fleet!AC218</f>
        <v>76736970.274985194</v>
      </c>
      <c r="Z141" s="113">
        <f>Calc_Fleet!AD218</f>
        <v>51795705.080713615</v>
      </c>
      <c r="AA141" s="113">
        <f>Calc_Fleet!AE218</f>
        <v>32882300.125312116</v>
      </c>
      <c r="AB141" s="113">
        <f>Calc_Fleet!AF218</f>
        <v>18953216.919127494</v>
      </c>
      <c r="AC141" s="113">
        <f>Calc_Fleet!AG218</f>
        <v>9079107.5008387752</v>
      </c>
      <c r="AD141" s="113">
        <f>Calc_Fleet!AH218</f>
        <v>2484088.057118657</v>
      </c>
      <c r="AE141" s="113">
        <f>Calc_Fleet!AI218</f>
        <v>0</v>
      </c>
      <c r="AF141" s="133">
        <f>Calc_Fleet!AJ218</f>
        <v>0</v>
      </c>
    </row>
    <row r="142" spans="2:32">
      <c r="B142" s="111" t="s">
        <v>349</v>
      </c>
      <c r="C142" s="113">
        <f>SUM(D142:AF142)</f>
        <v>339612831.31458622</v>
      </c>
      <c r="D142" s="113">
        <f>Calc_Fleet!H215</f>
        <v>0</v>
      </c>
      <c r="E142" s="113">
        <f>Calc_Fleet!I215</f>
        <v>0</v>
      </c>
      <c r="F142" s="113">
        <f>Calc_Fleet!J215</f>
        <v>0</v>
      </c>
      <c r="G142" s="113">
        <f>Calc_Fleet!K215</f>
        <v>0</v>
      </c>
      <c r="H142" s="113">
        <f>Calc_Fleet!L215</f>
        <v>0</v>
      </c>
      <c r="I142" s="113">
        <f>Calc_Fleet!M215</f>
        <v>144826.17307560952</v>
      </c>
      <c r="J142" s="113">
        <f>Calc_Fleet!N215</f>
        <v>263320.3146829264</v>
      </c>
      <c r="K142" s="113">
        <f>Calc_Fleet!O215</f>
        <v>490347.21355911507</v>
      </c>
      <c r="L142" s="113">
        <f>Calc_Fleet!P215</f>
        <v>1003860.4372076372</v>
      </c>
      <c r="M142" s="113">
        <f>Calc_Fleet!Q215</f>
        <v>1678418.9128137862</v>
      </c>
      <c r="N142" s="113">
        <f>Calc_Fleet!R215</f>
        <v>2454100.2423789543</v>
      </c>
      <c r="O142" s="113">
        <f>Calc_Fleet!S215</f>
        <v>3612849.056586253</v>
      </c>
      <c r="P142" s="113">
        <f>Calc_Fleet!T215</f>
        <v>5382114.2216563625</v>
      </c>
      <c r="Q142" s="113">
        <f>Calc_Fleet!U215</f>
        <v>7562638.7321917713</v>
      </c>
      <c r="R142" s="113">
        <f>Calc_Fleet!V215</f>
        <v>10003605.700507268</v>
      </c>
      <c r="S142" s="113">
        <f>Calc_Fleet!W215</f>
        <v>12516439.981422964</v>
      </c>
      <c r="T142" s="113">
        <f>Calc_Fleet!X215</f>
        <v>15074287.532408824</v>
      </c>
      <c r="U142" s="113">
        <f>Calc_Fleet!Y215</f>
        <v>18066935.376221623</v>
      </c>
      <c r="V142" s="113">
        <f>Calc_Fleet!Z215</f>
        <v>20991730.887215637</v>
      </c>
      <c r="W142" s="113">
        <f>Calc_Fleet!AA215</f>
        <v>23140703.853235386</v>
      </c>
      <c r="X142" s="113">
        <f>Calc_Fleet!AB215</f>
        <v>24642707.87792705</v>
      </c>
      <c r="Y142" s="113">
        <f>Calc_Fleet!AC215</f>
        <v>25781030.29452813</v>
      </c>
      <c r="Z142" s="113">
        <f>Calc_Fleet!AD215</f>
        <v>26185223.669418227</v>
      </c>
      <c r="AA142" s="113">
        <f>Calc_Fleet!AE215</f>
        <v>26019691.176947173</v>
      </c>
      <c r="AB142" s="113">
        <f>Calc_Fleet!AF215</f>
        <v>25404310.577340905</v>
      </c>
      <c r="AC142" s="113">
        <f>Calc_Fleet!AG215</f>
        <v>24447587.353456315</v>
      </c>
      <c r="AD142" s="113">
        <f>Calc_Fleet!AH215</f>
        <v>23234535.511655271</v>
      </c>
      <c r="AE142" s="113">
        <f>Calc_Fleet!AI215</f>
        <v>21641122.631766725</v>
      </c>
      <c r="AF142" s="133">
        <f>Calc_Fleet!AJ215</f>
        <v>19870443.586382337</v>
      </c>
    </row>
    <row r="143" spans="2:32">
      <c r="B143" s="139" t="s">
        <v>377</v>
      </c>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57"/>
    </row>
    <row r="144" spans="2:32">
      <c r="B144" s="111" t="s">
        <v>375</v>
      </c>
      <c r="C144" s="113">
        <f>SUM(D144:AF144)</f>
        <v>1999448666.6994762</v>
      </c>
      <c r="D144" s="113">
        <f>Calc_Infra!H127</f>
        <v>0</v>
      </c>
      <c r="E144" s="113">
        <f>Calc_Infra!I127</f>
        <v>0</v>
      </c>
      <c r="F144" s="113">
        <f>Calc_Infra!J127</f>
        <v>238760330.57851237</v>
      </c>
      <c r="G144" s="113">
        <f>Calc_Infra!K127</f>
        <v>217054845.98046574</v>
      </c>
      <c r="H144" s="113">
        <f>Calc_Infra!L127</f>
        <v>197322587.25496888</v>
      </c>
      <c r="I144" s="113">
        <f>Calc_Infra!M127</f>
        <v>179384170.23178986</v>
      </c>
      <c r="J144" s="113">
        <f>Calc_Infra!N127</f>
        <v>220483517.07900539</v>
      </c>
      <c r="K144" s="113">
        <f>Calc_Infra!O127</f>
        <v>200439560.98091394</v>
      </c>
      <c r="L144" s="113">
        <f>Calc_Infra!P127</f>
        <v>182217782.70992178</v>
      </c>
      <c r="M144" s="113">
        <f>Calc_Infra!Q127</f>
        <v>165652529.73629251</v>
      </c>
      <c r="N144" s="113">
        <f>Calc_Infra!R127</f>
        <v>74602626.504614338</v>
      </c>
      <c r="O144" s="113">
        <f>Calc_Infra!S127</f>
        <v>67820569.549649388</v>
      </c>
      <c r="P144" s="113">
        <f>Calc_Infra!T127</f>
        <v>61655063.226953998</v>
      </c>
      <c r="Q144" s="113">
        <f>Calc_Infra!U127</f>
        <v>56050057.479049087</v>
      </c>
      <c r="R144" s="113">
        <f>Calc_Infra!V127</f>
        <v>39578687.522203781</v>
      </c>
      <c r="S144" s="113">
        <f>Calc_Infra!W127</f>
        <v>35980625.020185255</v>
      </c>
      <c r="T144" s="113">
        <f>Calc_Infra!X127</f>
        <v>32709659.109259326</v>
      </c>
      <c r="U144" s="113">
        <f>Calc_Infra!Y127</f>
        <v>29736053.735690296</v>
      </c>
      <c r="V144" s="113">
        <f>Calc_Infra!Z127</f>
        <v>0</v>
      </c>
      <c r="W144" s="113">
        <f>Calc_Infra!AA127</f>
        <v>0</v>
      </c>
      <c r="X144" s="113">
        <f>Calc_Infra!AB127</f>
        <v>0</v>
      </c>
      <c r="Y144" s="113">
        <f>Calc_Infra!AC127</f>
        <v>0</v>
      </c>
      <c r="Z144" s="113">
        <f>Calc_Infra!AD127</f>
        <v>0</v>
      </c>
      <c r="AA144" s="113">
        <f>Calc_Infra!AE127</f>
        <v>0</v>
      </c>
      <c r="AB144" s="113">
        <f>Calc_Infra!AF127</f>
        <v>0</v>
      </c>
      <c r="AC144" s="113">
        <f>Calc_Infra!AG127</f>
        <v>0</v>
      </c>
      <c r="AD144" s="113">
        <f>Calc_Infra!AH127</f>
        <v>0</v>
      </c>
      <c r="AE144" s="113">
        <f>Calc_Infra!AI127</f>
        <v>0</v>
      </c>
      <c r="AF144" s="133">
        <f>Calc_Infra!AJ127</f>
        <v>0</v>
      </c>
    </row>
    <row r="145" spans="2:32">
      <c r="B145" s="111" t="s">
        <v>376</v>
      </c>
      <c r="C145" s="113">
        <f>SUM(D145:AF145)</f>
        <v>383111467.04377794</v>
      </c>
      <c r="D145" s="113">
        <f>Calc_Infra!H132</f>
        <v>0</v>
      </c>
      <c r="E145" s="113">
        <f>Calc_Infra!I132</f>
        <v>0</v>
      </c>
      <c r="F145" s="113">
        <f>Calc_Infra!J132</f>
        <v>4775206.6115702474</v>
      </c>
      <c r="G145" s="113">
        <f>Calc_Infra!K132</f>
        <v>8682193.8392186295</v>
      </c>
      <c r="H145" s="113">
        <f>Calc_Infra!L132</f>
        <v>11839355.235298133</v>
      </c>
      <c r="I145" s="113">
        <f>Calc_Infra!M132</f>
        <v>14350733.618543189</v>
      </c>
      <c r="J145" s="113">
        <f>Calc_Infra!N132</f>
        <v>17455791.812983006</v>
      </c>
      <c r="K145" s="113">
        <f>Calc_Infra!O132</f>
        <v>19877692.867784645</v>
      </c>
      <c r="L145" s="113">
        <f>Calc_Infra!P132</f>
        <v>21714985.534002658</v>
      </c>
      <c r="M145" s="113">
        <f>Calc_Infra!Q132</f>
        <v>23053946.534728266</v>
      </c>
      <c r="N145" s="113">
        <f>Calc_Infra!R132</f>
        <v>22450185.743481617</v>
      </c>
      <c r="O145" s="113">
        <f>Calc_Infra!S132</f>
        <v>21765671.157794457</v>
      </c>
      <c r="P145" s="113">
        <f>Calc_Infra!T132</f>
        <v>21020075.044352222</v>
      </c>
      <c r="Q145" s="113">
        <f>Calc_Infra!U132</f>
        <v>20230160.280810274</v>
      </c>
      <c r="R145" s="113">
        <f>Calc_Infra!V132</f>
        <v>19182628.551180683</v>
      </c>
      <c r="S145" s="113">
        <f>Calc_Infra!W132</f>
        <v>18158365.728749782</v>
      </c>
      <c r="T145" s="113">
        <f>Calc_Infra!X132</f>
        <v>17161798.390139531</v>
      </c>
      <c r="U145" s="113">
        <f>Calc_Infra!Y132</f>
        <v>16196355.974840654</v>
      </c>
      <c r="V145" s="113">
        <f>Calc_Infra!Z132</f>
        <v>14723959.977127865</v>
      </c>
      <c r="W145" s="113">
        <f>Calc_Infra!AA132</f>
        <v>13385418.161025329</v>
      </c>
      <c r="X145" s="113">
        <f>Calc_Infra!AB132</f>
        <v>12168561.964568483</v>
      </c>
      <c r="Y145" s="113">
        <f>Calc_Infra!AC132</f>
        <v>11062329.058698621</v>
      </c>
      <c r="Z145" s="113">
        <f>Calc_Infra!AD132</f>
        <v>10056662.780635107</v>
      </c>
      <c r="AA145" s="113">
        <f>Calc_Infra!AE132</f>
        <v>9142420.7096682787</v>
      </c>
      <c r="AB145" s="113">
        <f>Calc_Infra!AF132</f>
        <v>8311291.5542438906</v>
      </c>
      <c r="AC145" s="113">
        <f>Calc_Infra!AG132</f>
        <v>7555719.594767171</v>
      </c>
      <c r="AD145" s="113">
        <f>Calc_Infra!AH132</f>
        <v>6868835.9952428825</v>
      </c>
      <c r="AE145" s="113">
        <f>Calc_Infra!AI132</f>
        <v>6244396.359311711</v>
      </c>
      <c r="AF145" s="133">
        <f>Calc_Infra!AJ132</f>
        <v>5676723.9630106455</v>
      </c>
    </row>
    <row r="146" spans="2:32">
      <c r="B146" s="107" t="s">
        <v>350</v>
      </c>
      <c r="C146" s="108"/>
      <c r="D146" s="108"/>
      <c r="E146" s="108"/>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10"/>
    </row>
    <row r="147" spans="2:32">
      <c r="B147" s="111" t="s">
        <v>351</v>
      </c>
      <c r="C147" s="113">
        <f>SUM(C135:C136)+SUM(C138:C139)+SUM(C141:C142)</f>
        <v>26890291037.933144</v>
      </c>
      <c r="D147" s="113">
        <f t="shared" ref="D147:AF147" si="114">SUM(D135:D136)+SUM(D138:D139)+SUM(D141:D142)</f>
        <v>2567503340</v>
      </c>
      <c r="E147" s="113">
        <f t="shared" si="114"/>
        <v>2397178672.727273</v>
      </c>
      <c r="F147" s="113">
        <f t="shared" si="114"/>
        <v>2196239454.545454</v>
      </c>
      <c r="G147" s="113">
        <f t="shared" si="114"/>
        <v>2013287633.3583765</v>
      </c>
      <c r="H147" s="113">
        <f t="shared" si="114"/>
        <v>1845210094.9388697</v>
      </c>
      <c r="I147" s="113">
        <f t="shared" si="114"/>
        <v>1691263494.1726527</v>
      </c>
      <c r="J147" s="113">
        <f t="shared" si="114"/>
        <v>1549083887.0352187</v>
      </c>
      <c r="K147" s="113">
        <f t="shared" si="114"/>
        <v>1419193021.9116969</v>
      </c>
      <c r="L147" s="113">
        <f t="shared" si="114"/>
        <v>1299018051.8809474</v>
      </c>
      <c r="M147" s="113">
        <f t="shared" si="114"/>
        <v>1186784062.5477209</v>
      </c>
      <c r="N147" s="113">
        <f t="shared" si="114"/>
        <v>1082698025.4206612</v>
      </c>
      <c r="O147" s="113">
        <f t="shared" si="114"/>
        <v>1003130553.2896253</v>
      </c>
      <c r="P147" s="113">
        <f t="shared" si="114"/>
        <v>909726183.70950043</v>
      </c>
      <c r="Q147" s="113">
        <f t="shared" si="114"/>
        <v>819839185.34556913</v>
      </c>
      <c r="R147" s="113">
        <f t="shared" si="114"/>
        <v>733520550.54670811</v>
      </c>
      <c r="S147" s="113">
        <f t="shared" si="114"/>
        <v>651696370.33578861</v>
      </c>
      <c r="T147" s="113">
        <f t="shared" si="114"/>
        <v>574549462.60586333</v>
      </c>
      <c r="U147" s="113">
        <f t="shared" si="114"/>
        <v>502366666.89663702</v>
      </c>
      <c r="V147" s="113">
        <f t="shared" si="114"/>
        <v>432479647.52369279</v>
      </c>
      <c r="W147" s="113">
        <f t="shared" si="114"/>
        <v>366971618.37176704</v>
      </c>
      <c r="X147" s="113">
        <f t="shared" si="114"/>
        <v>310507617.35188174</v>
      </c>
      <c r="Y147" s="113">
        <f t="shared" si="114"/>
        <v>269410336.81530017</v>
      </c>
      <c r="Z147" s="113">
        <f t="shared" si="114"/>
        <v>227501325.68610689</v>
      </c>
      <c r="AA147" s="113">
        <f t="shared" si="114"/>
        <v>193436629.26809081</v>
      </c>
      <c r="AB147" s="113">
        <f t="shared" si="114"/>
        <v>165594637.30484051</v>
      </c>
      <c r="AC147" s="113">
        <f t="shared" si="114"/>
        <v>143036104.35737747</v>
      </c>
      <c r="AD147" s="113">
        <f t="shared" si="114"/>
        <v>124850642.65407807</v>
      </c>
      <c r="AE147" s="113">
        <f t="shared" si="114"/>
        <v>111898157.89172044</v>
      </c>
      <c r="AF147" s="133">
        <f t="shared" si="114"/>
        <v>102315609.4397229</v>
      </c>
    </row>
    <row r="148" spans="2:32">
      <c r="B148" s="111" t="s">
        <v>352</v>
      </c>
      <c r="C148" s="113">
        <f>SUM(C144:C145)</f>
        <v>2382560133.7432542</v>
      </c>
      <c r="D148" s="113">
        <f t="shared" ref="D148:AF148" si="115">SUM(D144:D145)</f>
        <v>0</v>
      </c>
      <c r="E148" s="113">
        <f t="shared" si="115"/>
        <v>0</v>
      </c>
      <c r="F148" s="113">
        <f t="shared" si="115"/>
        <v>243535537.19008261</v>
      </c>
      <c r="G148" s="113">
        <f t="shared" si="115"/>
        <v>225737039.81968436</v>
      </c>
      <c r="H148" s="113">
        <f t="shared" si="115"/>
        <v>209161942.49026701</v>
      </c>
      <c r="I148" s="113">
        <f t="shared" si="115"/>
        <v>193734903.85033303</v>
      </c>
      <c r="J148" s="113">
        <f t="shared" si="115"/>
        <v>237939308.8919884</v>
      </c>
      <c r="K148" s="113">
        <f t="shared" si="115"/>
        <v>220317253.84869859</v>
      </c>
      <c r="L148" s="113">
        <f t="shared" si="115"/>
        <v>203932768.24392444</v>
      </c>
      <c r="M148" s="113">
        <f t="shared" si="115"/>
        <v>188706476.27102077</v>
      </c>
      <c r="N148" s="113">
        <f t="shared" si="115"/>
        <v>97052812.248095959</v>
      </c>
      <c r="O148" s="113">
        <f t="shared" si="115"/>
        <v>89586240.707443848</v>
      </c>
      <c r="P148" s="113">
        <f t="shared" si="115"/>
        <v>82675138.271306217</v>
      </c>
      <c r="Q148" s="113">
        <f t="shared" si="115"/>
        <v>76280217.759859353</v>
      </c>
      <c r="R148" s="113">
        <f t="shared" si="115"/>
        <v>58761316.073384464</v>
      </c>
      <c r="S148" s="113">
        <f t="shared" si="115"/>
        <v>54138990.748935036</v>
      </c>
      <c r="T148" s="113">
        <f t="shared" si="115"/>
        <v>49871457.499398857</v>
      </c>
      <c r="U148" s="113">
        <f t="shared" si="115"/>
        <v>45932409.710530952</v>
      </c>
      <c r="V148" s="113">
        <f t="shared" si="115"/>
        <v>14723959.977127865</v>
      </c>
      <c r="W148" s="113">
        <f t="shared" si="115"/>
        <v>13385418.161025329</v>
      </c>
      <c r="X148" s="113">
        <f t="shared" si="115"/>
        <v>12168561.964568483</v>
      </c>
      <c r="Y148" s="113">
        <f t="shared" si="115"/>
        <v>11062329.058698621</v>
      </c>
      <c r="Z148" s="113">
        <f t="shared" si="115"/>
        <v>10056662.780635107</v>
      </c>
      <c r="AA148" s="113">
        <f t="shared" si="115"/>
        <v>9142420.7096682787</v>
      </c>
      <c r="AB148" s="113">
        <f t="shared" si="115"/>
        <v>8311291.5542438906</v>
      </c>
      <c r="AC148" s="113">
        <f t="shared" si="115"/>
        <v>7555719.594767171</v>
      </c>
      <c r="AD148" s="113">
        <f t="shared" si="115"/>
        <v>6868835.9952428825</v>
      </c>
      <c r="AE148" s="113">
        <f t="shared" si="115"/>
        <v>6244396.359311711</v>
      </c>
      <c r="AF148" s="133">
        <f t="shared" si="115"/>
        <v>5676723.9630106455</v>
      </c>
    </row>
    <row r="149" spans="2:32">
      <c r="B149" s="107" t="s">
        <v>339</v>
      </c>
      <c r="C149" s="108"/>
      <c r="D149" s="108"/>
      <c r="E149" s="108"/>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10"/>
    </row>
    <row r="150" spans="2:32">
      <c r="B150" s="111" t="s">
        <v>354</v>
      </c>
      <c r="C150" s="112">
        <f>SUM(D150:AF150)</f>
        <v>44445402.300000004</v>
      </c>
      <c r="D150" s="112">
        <f>Calc_Fleet!H227</f>
        <v>2135784.2999999998</v>
      </c>
      <c r="E150" s="112">
        <f>Calc_Fleet!I227</f>
        <v>2157273.2999999998</v>
      </c>
      <c r="F150" s="112">
        <f>Calc_Fleet!J227</f>
        <v>2178762.2999999998</v>
      </c>
      <c r="G150" s="112">
        <f>Calc_Fleet!K227</f>
        <v>2200621.7999999998</v>
      </c>
      <c r="H150" s="112">
        <f>Calc_Fleet!L227</f>
        <v>2222629.5</v>
      </c>
      <c r="I150" s="112">
        <f>Calc_Fleet!M227</f>
        <v>2242562.4</v>
      </c>
      <c r="J150" s="112">
        <f>Calc_Fleet!N227</f>
        <v>2262643.5</v>
      </c>
      <c r="K150" s="112">
        <f>Calc_Fleet!O227</f>
        <v>2280575.7000000002</v>
      </c>
      <c r="L150" s="112">
        <f>Calc_Fleet!P227</f>
        <v>2291690.7000000002</v>
      </c>
      <c r="M150" s="112">
        <f>Calc_Fleet!Q227</f>
        <v>2296951.7999999998</v>
      </c>
      <c r="N150" s="112">
        <f>Calc_Fleet!R227</f>
        <v>2296581.2999999998</v>
      </c>
      <c r="O150" s="112">
        <f>Calc_Fleet!S227</f>
        <v>2281390.7999999998</v>
      </c>
      <c r="P150" s="112">
        <f>Calc_Fleet!T227</f>
        <v>2240339.4</v>
      </c>
      <c r="Q150" s="112">
        <f>Calc_Fleet!U227</f>
        <v>2173649.4</v>
      </c>
      <c r="R150" s="112">
        <f>Calc_Fleet!V227</f>
        <v>2081024.4</v>
      </c>
      <c r="S150" s="112">
        <f>Calc_Fleet!W227</f>
        <v>1964687.4</v>
      </c>
      <c r="T150" s="112">
        <f>Calc_Fleet!X227</f>
        <v>1822267.2</v>
      </c>
      <c r="U150" s="112">
        <f>Calc_Fleet!Y227</f>
        <v>1630051.8</v>
      </c>
      <c r="V150" s="112">
        <f>Calc_Fleet!Z227</f>
        <v>1405380.6</v>
      </c>
      <c r="W150" s="112">
        <f>Calc_Fleet!AA227</f>
        <v>1186563.3</v>
      </c>
      <c r="X150" s="112">
        <f>Calc_Fleet!AB227</f>
        <v>973377.6</v>
      </c>
      <c r="Y150" s="112">
        <f>Calc_Fleet!AC227</f>
        <v>753300.6</v>
      </c>
      <c r="Z150" s="112">
        <f>Calc_Fleet!AD227</f>
        <v>559306.80000000005</v>
      </c>
      <c r="AA150" s="112">
        <f>Calc_Fleet!AE227</f>
        <v>390581.1</v>
      </c>
      <c r="AB150" s="112">
        <f>Calc_Fleet!AF227</f>
        <v>247642.2</v>
      </c>
      <c r="AC150" s="112">
        <f>Calc_Fleet!AG227</f>
        <v>130490.1</v>
      </c>
      <c r="AD150" s="112">
        <f>Calc_Fleet!AH227</f>
        <v>39273</v>
      </c>
      <c r="AE150" s="112">
        <f>Calc_Fleet!AI227</f>
        <v>0</v>
      </c>
      <c r="AF150" s="134">
        <f>Calc_Fleet!AJ227</f>
        <v>0</v>
      </c>
    </row>
    <row r="151" spans="2:32">
      <c r="B151" s="111" t="s">
        <v>355</v>
      </c>
      <c r="C151" s="112">
        <v>0</v>
      </c>
      <c r="D151" s="112">
        <f>D71-D150</f>
        <v>0</v>
      </c>
      <c r="E151" s="112">
        <f t="shared" ref="E151:AF151" si="116">E71-E150</f>
        <v>0</v>
      </c>
      <c r="F151" s="112">
        <f t="shared" si="116"/>
        <v>0</v>
      </c>
      <c r="G151" s="112">
        <f t="shared" si="116"/>
        <v>0</v>
      </c>
      <c r="H151" s="112">
        <f t="shared" si="116"/>
        <v>0</v>
      </c>
      <c r="I151" s="112">
        <f t="shared" si="116"/>
        <v>2297.1000000000931</v>
      </c>
      <c r="J151" s="112">
        <f t="shared" si="116"/>
        <v>4594.2000000001863</v>
      </c>
      <c r="K151" s="112">
        <f t="shared" si="116"/>
        <v>9410.6999999997206</v>
      </c>
      <c r="L151" s="112">
        <f t="shared" si="116"/>
        <v>21192.599999999627</v>
      </c>
      <c r="M151" s="112">
        <f t="shared" si="116"/>
        <v>38976.600000000093</v>
      </c>
      <c r="N151" s="112">
        <f t="shared" si="116"/>
        <v>62688.600000000093</v>
      </c>
      <c r="O151" s="112">
        <f t="shared" si="116"/>
        <v>101517</v>
      </c>
      <c r="P151" s="112">
        <f t="shared" si="116"/>
        <v>166354.5</v>
      </c>
      <c r="Q151" s="112">
        <f t="shared" si="116"/>
        <v>257127</v>
      </c>
      <c r="R151" s="112">
        <f t="shared" si="116"/>
        <v>374130.89999999991</v>
      </c>
      <c r="S151" s="112">
        <f t="shared" si="116"/>
        <v>514920.89999999991</v>
      </c>
      <c r="T151" s="112">
        <f t="shared" si="116"/>
        <v>682164.59999999986</v>
      </c>
      <c r="U151" s="112">
        <f t="shared" si="116"/>
        <v>899351.7</v>
      </c>
      <c r="V151" s="112">
        <f t="shared" si="116"/>
        <v>1149439.1999999997</v>
      </c>
      <c r="W151" s="112">
        <f t="shared" si="116"/>
        <v>1393820.9999999998</v>
      </c>
      <c r="X151" s="112">
        <f t="shared" si="116"/>
        <v>1632719.4</v>
      </c>
      <c r="Y151" s="112">
        <f t="shared" si="116"/>
        <v>1878953.6999999997</v>
      </c>
      <c r="Z151" s="112">
        <f t="shared" si="116"/>
        <v>2099253</v>
      </c>
      <c r="AA151" s="112">
        <f t="shared" si="116"/>
        <v>2294580.6</v>
      </c>
      <c r="AB151" s="112">
        <f t="shared" si="116"/>
        <v>2464343.6999999997</v>
      </c>
      <c r="AC151" s="112">
        <f t="shared" si="116"/>
        <v>2608690.5</v>
      </c>
      <c r="AD151" s="112">
        <f t="shared" si="116"/>
        <v>2727176.4</v>
      </c>
      <c r="AE151" s="112">
        <f t="shared" si="116"/>
        <v>2794162.8</v>
      </c>
      <c r="AF151" s="134">
        <f t="shared" si="116"/>
        <v>2822098.5</v>
      </c>
    </row>
    <row r="152" spans="2:32" ht="15" thickBot="1">
      <c r="B152" s="149" t="s">
        <v>381</v>
      </c>
      <c r="C152" s="150">
        <f>SUM(D152:AF152)</f>
        <v>2538021056.174088</v>
      </c>
      <c r="D152" s="150">
        <f>Calc_Fleet!H230</f>
        <v>106789214.99999999</v>
      </c>
      <c r="E152" s="150">
        <f>Calc_Fleet!I230</f>
        <v>127475240.45454545</v>
      </c>
      <c r="F152" s="150">
        <f>Calc_Fleet!J230</f>
        <v>144050399.99999997</v>
      </c>
      <c r="G152" s="150">
        <f>Calc_Fleet!K230</f>
        <v>157069174.30503374</v>
      </c>
      <c r="H152" s="150">
        <f>Calc_Fleet!L230</f>
        <v>166989444.02704728</v>
      </c>
      <c r="I152" s="150">
        <f>Calc_Fleet!M230</f>
        <v>174056851.55633923</v>
      </c>
      <c r="J152" s="150">
        <f>Calc_Fleet!N230</f>
        <v>178808457.62578872</v>
      </c>
      <c r="K152" s="150">
        <f>Calc_Fleet!O230</f>
        <v>181395869.87767479</v>
      </c>
      <c r="L152" s="150">
        <f>Calc_Fleet!P230</f>
        <v>181745406.20036164</v>
      </c>
      <c r="M152" s="150">
        <f>Calc_Fleet!Q230</f>
        <v>165602403.94238657</v>
      </c>
      <c r="N152" s="150">
        <f>Calc_Fleet!R230</f>
        <v>150523356.50353941</v>
      </c>
      <c r="O152" s="150">
        <f>Calc_Fleet!S230</f>
        <v>135934304.81460539</v>
      </c>
      <c r="P152" s="150">
        <f>Calc_Fleet!T230</f>
        <v>121352999.74502403</v>
      </c>
      <c r="Q152" s="150">
        <f>Calc_Fleet!U230</f>
        <v>107036896.88672401</v>
      </c>
      <c r="R152" s="150">
        <f>Calc_Fleet!V230</f>
        <v>93159790.133904696</v>
      </c>
      <c r="S152" s="150">
        <f>Calc_Fleet!W230</f>
        <v>79956192.319481447</v>
      </c>
      <c r="T152" s="150">
        <f>Calc_Fleet!X230</f>
        <v>67418334.105504736</v>
      </c>
      <c r="U152" s="150">
        <f>Calc_Fleet!Y230</f>
        <v>54824499.972381748</v>
      </c>
      <c r="V152" s="150">
        <f>Calc_Fleet!Z230</f>
        <v>42970909.193240389</v>
      </c>
      <c r="W152" s="150">
        <f>Calc_Fleet!AA230</f>
        <v>32982138.79916013</v>
      </c>
      <c r="X152" s="150">
        <f>Calc_Fleet!AB230</f>
        <v>24596684.243243702</v>
      </c>
      <c r="Y152" s="150">
        <f>Calc_Fleet!AC230</f>
        <v>17304969.827318087</v>
      </c>
      <c r="Z152" s="150">
        <f>Calc_Fleet!AD230</f>
        <v>11680460.023303786</v>
      </c>
      <c r="AA152" s="150">
        <f>Calc_Fleet!AE230</f>
        <v>7415294.2119326293</v>
      </c>
      <c r="AB152" s="150">
        <f>Calc_Fleet!AF230</f>
        <v>4274143.8154358938</v>
      </c>
      <c r="AC152" s="150">
        <f>Calc_Fleet!AG230</f>
        <v>2047431.385393234</v>
      </c>
      <c r="AD152" s="150">
        <f>Calc_Fleet!AH230</f>
        <v>560187.20471757476</v>
      </c>
      <c r="AE152" s="150">
        <f>Calc_Fleet!AI230</f>
        <v>0</v>
      </c>
      <c r="AF152" s="151">
        <f>Calc_Fleet!AJ230</f>
        <v>0</v>
      </c>
    </row>
    <row r="153" spans="2:32">
      <c r="B153" s="107" t="s">
        <v>422</v>
      </c>
      <c r="C153" s="108"/>
      <c r="D153" s="108"/>
      <c r="E153" s="108"/>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10"/>
    </row>
    <row r="154" spans="2:32">
      <c r="B154" s="252" t="s">
        <v>449</v>
      </c>
      <c r="C154" s="253">
        <f>SUM(D154:AF154)</f>
        <v>2820683373.4779019</v>
      </c>
      <c r="D154" s="113">
        <f>SUM(D135:D136)-SUM(D56:D57)+SUM(D144:D145)-SUM(D65:D66)</f>
        <v>0</v>
      </c>
      <c r="E154" s="113">
        <f t="shared" ref="E154:AF154" si="117">SUM(E135:E136)-SUM(E56:E57)+SUM(E144:E145)-SUM(E65:E66)</f>
        <v>0</v>
      </c>
      <c r="F154" s="113">
        <f t="shared" si="117"/>
        <v>243535537.19008261</v>
      </c>
      <c r="G154" s="113">
        <f t="shared" si="117"/>
        <v>225737039.81968436</v>
      </c>
      <c r="H154" s="113">
        <f t="shared" si="117"/>
        <v>209161942.49026701</v>
      </c>
      <c r="I154" s="113">
        <f t="shared" si="117"/>
        <v>194793574.70614892</v>
      </c>
      <c r="J154" s="113">
        <f t="shared" si="117"/>
        <v>238901736.94273007</v>
      </c>
      <c r="K154" s="113">
        <f t="shared" si="117"/>
        <v>222151794.12137333</v>
      </c>
      <c r="L154" s="113">
        <f t="shared" si="117"/>
        <v>208012375.28385854</v>
      </c>
      <c r="M154" s="113">
        <f t="shared" si="117"/>
        <v>194304564.83353758</v>
      </c>
      <c r="N154" s="113">
        <f t="shared" si="117"/>
        <v>103838374.14205569</v>
      </c>
      <c r="O154" s="113">
        <f t="shared" si="117"/>
        <v>99687474.89049758</v>
      </c>
      <c r="P154" s="113">
        <f t="shared" si="117"/>
        <v>98009246.373617142</v>
      </c>
      <c r="Q154" s="113">
        <f t="shared" si="117"/>
        <v>95796355.344618678</v>
      </c>
      <c r="R154" s="113">
        <f t="shared" si="117"/>
        <v>81630318.853595942</v>
      </c>
      <c r="S154" s="113">
        <f t="shared" si="117"/>
        <v>79563623.352187037</v>
      </c>
      <c r="T154" s="113">
        <f t="shared" si="117"/>
        <v>77257907.947231159</v>
      </c>
      <c r="U154" s="113">
        <f t="shared" si="117"/>
        <v>78533254.251895189</v>
      </c>
      <c r="V154" s="113">
        <f t="shared" si="117"/>
        <v>49683112.971781731</v>
      </c>
      <c r="W154" s="113">
        <f t="shared" si="117"/>
        <v>45202438.095965207</v>
      </c>
      <c r="X154" s="113">
        <f t="shared" si="117"/>
        <v>41142177.939034522</v>
      </c>
      <c r="Y154" s="113">
        <f t="shared" si="117"/>
        <v>39653930.909142628</v>
      </c>
      <c r="Z154" s="113">
        <f t="shared" si="117"/>
        <v>36055784.627767101</v>
      </c>
      <c r="AA154" s="113">
        <f t="shared" si="117"/>
        <v>32857835.908065706</v>
      </c>
      <c r="AB154" s="113">
        <f t="shared" si="117"/>
        <v>29921015.08743079</v>
      </c>
      <c r="AC154" s="113">
        <f t="shared" si="117"/>
        <v>27246609.325852897</v>
      </c>
      <c r="AD154" s="113">
        <f t="shared" si="117"/>
        <v>24806563.240955275</v>
      </c>
      <c r="AE154" s="113">
        <f t="shared" si="117"/>
        <v>22605959.672518518</v>
      </c>
      <c r="AF154" s="113">
        <f t="shared" si="117"/>
        <v>20592825.156006403</v>
      </c>
    </row>
    <row r="155" spans="2:32">
      <c r="B155" s="252" t="s">
        <v>450</v>
      </c>
      <c r="C155" s="253">
        <f>SUM(D155:AF155)</f>
        <v>3115476023.6962271</v>
      </c>
      <c r="D155" s="113">
        <f>SUM(D59:D60)-SUM(D138:D139)+SUM(D62:D63)-SUM(D141:D142)+D73-D152</f>
        <v>0</v>
      </c>
      <c r="E155" s="113">
        <f t="shared" ref="E155:AF155" si="118">SUM(E59:E60)-SUM(E138:E139)+SUM(E62:E63)-SUM(E141:E142)+E73-E152</f>
        <v>0</v>
      </c>
      <c r="F155" s="113">
        <f t="shared" si="118"/>
        <v>0</v>
      </c>
      <c r="G155" s="113">
        <f t="shared" si="118"/>
        <v>0</v>
      </c>
      <c r="H155" s="113">
        <f t="shared" si="118"/>
        <v>0</v>
      </c>
      <c r="I155" s="113">
        <f t="shared" si="118"/>
        <v>1264486.0944671035</v>
      </c>
      <c r="J155" s="113">
        <f t="shared" si="118"/>
        <v>2337965.2182453871</v>
      </c>
      <c r="K155" s="113">
        <f t="shared" si="118"/>
        <v>4426126.5526944995</v>
      </c>
      <c r="L155" s="113">
        <f t="shared" si="118"/>
        <v>9209659.0110490322</v>
      </c>
      <c r="M155" s="113">
        <f t="shared" si="118"/>
        <v>15398221.99558714</v>
      </c>
      <c r="N155" s="113">
        <f t="shared" si="118"/>
        <v>22514510.556976616</v>
      </c>
      <c r="O155" s="113">
        <f t="shared" si="118"/>
        <v>33145153.087317795</v>
      </c>
      <c r="P155" s="113">
        <f t="shared" si="118"/>
        <v>49376820.624438226</v>
      </c>
      <c r="Q155" s="113">
        <f t="shared" si="118"/>
        <v>69381481.096092805</v>
      </c>
      <c r="R155" s="113">
        <f t="shared" si="118"/>
        <v>91775503.81298703</v>
      </c>
      <c r="S155" s="113">
        <f t="shared" si="118"/>
        <v>114828854.67805462</v>
      </c>
      <c r="T155" s="113">
        <f t="shared" si="118"/>
        <v>138295168.19505364</v>
      </c>
      <c r="U155" s="113">
        <f t="shared" si="118"/>
        <v>165750445.00457868</v>
      </c>
      <c r="V155" s="113">
        <f t="shared" si="118"/>
        <v>192583228.06377369</v>
      </c>
      <c r="W155" s="113">
        <f t="shared" si="118"/>
        <v>212298427.01718217</v>
      </c>
      <c r="X155" s="113">
        <f t="shared" si="118"/>
        <v>226078176.06189135</v>
      </c>
      <c r="Y155" s="113">
        <f t="shared" si="118"/>
        <v>236521421.86873919</v>
      </c>
      <c r="Z155" s="113">
        <f t="shared" si="118"/>
        <v>240229589.87625358</v>
      </c>
      <c r="AA155" s="113">
        <f t="shared" si="118"/>
        <v>238710954.66123506</v>
      </c>
      <c r="AB155" s="113">
        <f t="shared" si="118"/>
        <v>233065303.85727149</v>
      </c>
      <c r="AC155" s="113">
        <f t="shared" si="118"/>
        <v>224288093.06845149</v>
      </c>
      <c r="AD155" s="113">
        <f t="shared" si="118"/>
        <v>213159261.39859492</v>
      </c>
      <c r="AE155" s="113">
        <f t="shared" si="118"/>
        <v>198540905.35658714</v>
      </c>
      <c r="AF155" s="113">
        <f t="shared" si="118"/>
        <v>182296266.53870463</v>
      </c>
    </row>
    <row r="156" spans="2:32">
      <c r="B156" s="256" t="s">
        <v>452</v>
      </c>
      <c r="C156" s="255">
        <f>SUM(D156:AF156)</f>
        <v>294792650.21832573</v>
      </c>
      <c r="D156" s="113">
        <f>D155-D154</f>
        <v>0</v>
      </c>
      <c r="E156" s="113">
        <f t="shared" ref="E156:AF156" si="119">E155-E154</f>
        <v>0</v>
      </c>
      <c r="F156" s="113">
        <f t="shared" si="119"/>
        <v>-243535537.19008261</v>
      </c>
      <c r="G156" s="113">
        <f t="shared" si="119"/>
        <v>-225737039.81968436</v>
      </c>
      <c r="H156" s="113">
        <f t="shared" si="119"/>
        <v>-209161942.49026701</v>
      </c>
      <c r="I156" s="113">
        <f t="shared" si="119"/>
        <v>-193529088.61168182</v>
      </c>
      <c r="J156" s="113">
        <f t="shared" si="119"/>
        <v>-236563771.72448468</v>
      </c>
      <c r="K156" s="113">
        <f t="shared" si="119"/>
        <v>-217725667.56867883</v>
      </c>
      <c r="L156" s="113">
        <f t="shared" si="119"/>
        <v>-198802716.27280951</v>
      </c>
      <c r="M156" s="113">
        <f t="shared" si="119"/>
        <v>-178906342.83795044</v>
      </c>
      <c r="N156" s="113">
        <f t="shared" si="119"/>
        <v>-81323863.585079074</v>
      </c>
      <c r="O156" s="113">
        <f t="shared" si="119"/>
        <v>-66542321.803179786</v>
      </c>
      <c r="P156" s="113">
        <f t="shared" si="119"/>
        <v>-48632425.749178916</v>
      </c>
      <c r="Q156" s="113">
        <f t="shared" si="119"/>
        <v>-26414874.248525873</v>
      </c>
      <c r="R156" s="113">
        <f t="shared" si="119"/>
        <v>10145184.959391087</v>
      </c>
      <c r="S156" s="113">
        <f t="shared" si="119"/>
        <v>35265231.325867578</v>
      </c>
      <c r="T156" s="113">
        <f t="shared" si="119"/>
        <v>61037260.247822478</v>
      </c>
      <c r="U156" s="113">
        <f t="shared" si="119"/>
        <v>87217190.752683491</v>
      </c>
      <c r="V156" s="113">
        <f t="shared" si="119"/>
        <v>142900115.09199196</v>
      </c>
      <c r="W156" s="113">
        <f t="shared" si="119"/>
        <v>167095988.92121696</v>
      </c>
      <c r="X156" s="113">
        <f t="shared" si="119"/>
        <v>184935998.12285683</v>
      </c>
      <c r="Y156" s="113">
        <f t="shared" si="119"/>
        <v>196867490.95959657</v>
      </c>
      <c r="Z156" s="113">
        <f t="shared" si="119"/>
        <v>204173805.24848646</v>
      </c>
      <c r="AA156" s="113">
        <f t="shared" si="119"/>
        <v>205853118.75316936</v>
      </c>
      <c r="AB156" s="113">
        <f t="shared" si="119"/>
        <v>203144288.76984072</v>
      </c>
      <c r="AC156" s="113">
        <f t="shared" si="119"/>
        <v>197041483.74259859</v>
      </c>
      <c r="AD156" s="113">
        <f t="shared" si="119"/>
        <v>188352698.15763965</v>
      </c>
      <c r="AE156" s="113">
        <f t="shared" si="119"/>
        <v>175934945.68406862</v>
      </c>
      <c r="AF156" s="113">
        <f t="shared" si="119"/>
        <v>161703441.38269824</v>
      </c>
    </row>
    <row r="157" spans="2:32">
      <c r="B157" s="256" t="s">
        <v>451</v>
      </c>
      <c r="C157" s="257">
        <f>C155/C154</f>
        <v>1.1045110745112969</v>
      </c>
    </row>
    <row r="158" spans="2:32">
      <c r="B158" s="256" t="s">
        <v>423</v>
      </c>
      <c r="C158" s="259">
        <f>IRR(D156:AF156)</f>
        <v>8.6987212349050047E-3</v>
      </c>
    </row>
    <row r="159" spans="2:32"/>
    <row r="160" spans="2:32" ht="15" thickBot="1"/>
    <row r="161" spans="2:32">
      <c r="B161" s="121" t="s">
        <v>260</v>
      </c>
      <c r="C161" s="122" t="s">
        <v>353</v>
      </c>
      <c r="D161" s="123">
        <f>Time!I$4</f>
        <v>2022</v>
      </c>
      <c r="E161" s="123">
        <f>Time!J$4</f>
        <v>2023</v>
      </c>
      <c r="F161" s="123">
        <f>Time!K$4</f>
        <v>2024</v>
      </c>
      <c r="G161" s="123">
        <f>Time!L$4</f>
        <v>2025</v>
      </c>
      <c r="H161" s="123">
        <f>Time!M$4</f>
        <v>2026</v>
      </c>
      <c r="I161" s="123">
        <f>Time!N$4</f>
        <v>2027</v>
      </c>
      <c r="J161" s="123">
        <f>Time!O$4</f>
        <v>2028</v>
      </c>
      <c r="K161" s="123">
        <f>Time!P$4</f>
        <v>2029</v>
      </c>
      <c r="L161" s="123">
        <f>Time!Q$4</f>
        <v>2030</v>
      </c>
      <c r="M161" s="123">
        <f>Time!R$4</f>
        <v>2031</v>
      </c>
      <c r="N161" s="123">
        <f>Time!S$4</f>
        <v>2032</v>
      </c>
      <c r="O161" s="123">
        <f>Time!T$4</f>
        <v>2033</v>
      </c>
      <c r="P161" s="123">
        <f>Time!U$4</f>
        <v>2034</v>
      </c>
      <c r="Q161" s="123">
        <f>Time!V$4</f>
        <v>2035</v>
      </c>
      <c r="R161" s="123">
        <f>Time!W$4</f>
        <v>2036</v>
      </c>
      <c r="S161" s="123">
        <f>Time!X$4</f>
        <v>2037</v>
      </c>
      <c r="T161" s="123">
        <f>Time!Y$4</f>
        <v>2038</v>
      </c>
      <c r="U161" s="123">
        <f>Time!Z$4</f>
        <v>2039</v>
      </c>
      <c r="V161" s="123">
        <f>Time!AA$4</f>
        <v>2040</v>
      </c>
      <c r="W161" s="123">
        <f>Time!AB$4</f>
        <v>2041</v>
      </c>
      <c r="X161" s="123">
        <f>Time!AC$4</f>
        <v>2042</v>
      </c>
      <c r="Y161" s="123">
        <f>Time!AD$4</f>
        <v>2043</v>
      </c>
      <c r="Z161" s="123">
        <f>Time!AE$4</f>
        <v>2044</v>
      </c>
      <c r="AA161" s="123">
        <f>Time!AF$4</f>
        <v>2045</v>
      </c>
      <c r="AB161" s="123">
        <f>Time!AG$4</f>
        <v>2046</v>
      </c>
      <c r="AC161" s="123">
        <f>Time!AH$4</f>
        <v>2047</v>
      </c>
      <c r="AD161" s="123">
        <f>Time!AI$4</f>
        <v>2048</v>
      </c>
      <c r="AE161" s="123">
        <f>Time!AJ$4</f>
        <v>2049</v>
      </c>
      <c r="AF161" s="165">
        <f>Time!AK$4</f>
        <v>2050</v>
      </c>
    </row>
    <row r="162" spans="2:32">
      <c r="B162" s="139" t="s">
        <v>345</v>
      </c>
      <c r="C162" s="108"/>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61"/>
    </row>
    <row r="163" spans="2:32">
      <c r="B163" s="114" t="s">
        <v>348</v>
      </c>
      <c r="C163" s="113">
        <f>SUM(D163:AF163)</f>
        <v>3970024649.7445903</v>
      </c>
      <c r="D163" s="113">
        <f>Calc_Fleet!H245</f>
        <v>475530000</v>
      </c>
      <c r="E163" s="113">
        <f>Calc_Fleet!I245</f>
        <v>476250000</v>
      </c>
      <c r="F163" s="113">
        <f>Calc_Fleet!J245</f>
        <v>428318181.81818175</v>
      </c>
      <c r="G163" s="113">
        <f>Calc_Fleet!K245</f>
        <v>389999999.99999988</v>
      </c>
      <c r="H163" s="113">
        <f>Calc_Fleet!L245</f>
        <v>350939143.50112689</v>
      </c>
      <c r="I163" s="113">
        <f>Calc_Fleet!M245</f>
        <v>309712451.33529121</v>
      </c>
      <c r="J163" s="113">
        <f>Calc_Fleet!N245</f>
        <v>274291994.46138167</v>
      </c>
      <c r="K163" s="113">
        <f>Calc_Fleet!O245</f>
        <v>243006026.88815105</v>
      </c>
      <c r="L163" s="113">
        <f>Calc_Fleet!P245</f>
        <v>208752722.49625137</v>
      </c>
      <c r="M163" s="113">
        <f>Calc_Fleet!Q245</f>
        <v>178718977.35834876</v>
      </c>
      <c r="N163" s="113">
        <f>Calc_Fleet!R245</f>
        <v>152547913.32858273</v>
      </c>
      <c r="O163" s="113">
        <f>Calc_Fleet!S245</f>
        <v>141398001.39828065</v>
      </c>
      <c r="P163" s="113">
        <f>Calc_Fleet!T245</f>
        <v>119343172.77341405</v>
      </c>
      <c r="Q163" s="113">
        <f>Calc_Fleet!U245</f>
        <v>92052443.236522019</v>
      </c>
      <c r="R163" s="113">
        <f>Calc_Fleet!V245</f>
        <v>68607008.34063448</v>
      </c>
      <c r="S163" s="113">
        <f>Calc_Fleet!W245</f>
        <v>41632671.305791207</v>
      </c>
      <c r="T163" s="113">
        <f>Calc_Fleet!X245</f>
        <v>18923941.502632365</v>
      </c>
      <c r="U163" s="113">
        <f>Calc_Fleet!Y245</f>
        <v>0</v>
      </c>
      <c r="V163" s="113">
        <f>Calc_Fleet!Z245</f>
        <v>0</v>
      </c>
      <c r="W163" s="113">
        <f>Calc_Fleet!AA245</f>
        <v>0</v>
      </c>
      <c r="X163" s="113">
        <f>Calc_Fleet!AB245</f>
        <v>0</v>
      </c>
      <c r="Y163" s="113">
        <f>Calc_Fleet!AC245</f>
        <v>0</v>
      </c>
      <c r="Z163" s="113">
        <f>Calc_Fleet!AD245</f>
        <v>0</v>
      </c>
      <c r="AA163" s="113">
        <f>Calc_Fleet!AE245</f>
        <v>0</v>
      </c>
      <c r="AB163" s="113">
        <f>Calc_Fleet!AF245</f>
        <v>0</v>
      </c>
      <c r="AC163" s="113">
        <f>Calc_Fleet!AG245</f>
        <v>0</v>
      </c>
      <c r="AD163" s="113">
        <f>Calc_Fleet!AH245</f>
        <v>0</v>
      </c>
      <c r="AE163" s="113">
        <f>Calc_Fleet!AI245</f>
        <v>0</v>
      </c>
      <c r="AF163" s="133">
        <f>Calc_Fleet!AJ245</f>
        <v>0</v>
      </c>
    </row>
    <row r="164" spans="2:32">
      <c r="B164" s="111" t="s">
        <v>347</v>
      </c>
      <c r="C164" s="113">
        <f>SUM(D164:AF164)</f>
        <v>2489449210.6981039</v>
      </c>
      <c r="D164" s="113">
        <f>Calc_Fleet!H242</f>
        <v>0</v>
      </c>
      <c r="E164" s="113">
        <f>Calc_Fleet!I242</f>
        <v>0</v>
      </c>
      <c r="F164" s="113">
        <f>Calc_Fleet!J242</f>
        <v>6533057.8512396691</v>
      </c>
      <c r="G164" s="113">
        <f>Calc_Fleet!K242</f>
        <v>5939143.5011269702</v>
      </c>
      <c r="H164" s="113">
        <f>Calc_Fleet!L242</f>
        <v>11320948.022676043</v>
      </c>
      <c r="I164" s="113">
        <f>Calc_Fleet!M242</f>
        <v>25175255.043433435</v>
      </c>
      <c r="J164" s="113">
        <f>Calc_Fleet!N242</f>
        <v>34401863.667127453</v>
      </c>
      <c r="K164" s="113">
        <f>Calc_Fleet!O242</f>
        <v>41742847.127476819</v>
      </c>
      <c r="L164" s="113">
        <f>Calc_Fleet!P242</f>
        <v>56981543.955717854</v>
      </c>
      <c r="M164" s="113">
        <f>Calc_Fleet!Q242</f>
        <v>69104586.425704509</v>
      </c>
      <c r="N164" s="113">
        <f>Calc_Fleet!R242</f>
        <v>78552517.504819885</v>
      </c>
      <c r="O164" s="113">
        <f>Calc_Fleet!S242</f>
        <v>93755365.641775012</v>
      </c>
      <c r="P164" s="113">
        <f>Calc_Fleet!T242</f>
        <v>99369799.965240344</v>
      </c>
      <c r="Q164" s="113">
        <f>Calc_Fleet!U242</f>
        <v>116410320.92858009</v>
      </c>
      <c r="R164" s="113">
        <f>Calc_Fleet!V242</f>
        <v>129531327.33688909</v>
      </c>
      <c r="S164" s="113">
        <f>Calc_Fleet!W242</f>
        <v>150048542.62409791</v>
      </c>
      <c r="T164" s="113">
        <f>Calc_Fleet!X242</f>
        <v>166042325.44245172</v>
      </c>
      <c r="U164" s="113">
        <f>Calc_Fleet!Y242</f>
        <v>177888077.1481784</v>
      </c>
      <c r="V164" s="113">
        <f>Calc_Fleet!Z242</f>
        <v>162083345.70248607</v>
      </c>
      <c r="W164" s="113">
        <f>Calc_Fleet!AA242</f>
        <v>147515274.2438122</v>
      </c>
      <c r="X164" s="113">
        <f>Calc_Fleet!AB242</f>
        <v>134332219.51797897</v>
      </c>
      <c r="Y164" s="113">
        <f>Calc_Fleet!AC242</f>
        <v>132561063.12478581</v>
      </c>
      <c r="Z164" s="113">
        <f>Calc_Fleet!AD242</f>
        <v>120541383.10943018</v>
      </c>
      <c r="AA164" s="113">
        <f>Calc_Fleet!AE242</f>
        <v>109953288.64711536</v>
      </c>
      <c r="AB164" s="113">
        <f>Calc_Fleet!AF242</f>
        <v>100190536.38113925</v>
      </c>
      <c r="AC164" s="113">
        <f>Calc_Fleet!AG242</f>
        <v>91294125.116852015</v>
      </c>
      <c r="AD164" s="113">
        <f>Calc_Fleet!AH242</f>
        <v>83165826.3210302</v>
      </c>
      <c r="AE164" s="113">
        <f>Calc_Fleet!AI242</f>
        <v>75858157.179413378</v>
      </c>
      <c r="AF164" s="133">
        <f>Calc_Fleet!AJ242</f>
        <v>69156469.167525798</v>
      </c>
    </row>
    <row r="165" spans="2:32">
      <c r="B165" s="139" t="s">
        <v>309</v>
      </c>
      <c r="C165" s="108"/>
      <c r="D165" s="108"/>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10"/>
    </row>
    <row r="166" spans="2:32">
      <c r="B166" s="111" t="s">
        <v>348</v>
      </c>
      <c r="C166" s="113">
        <f>SUM(D166:AF166)</f>
        <v>4437080803.1402359</v>
      </c>
      <c r="D166" s="113">
        <f>Calc_Fleet!H262</f>
        <v>481920560</v>
      </c>
      <c r="E166" s="113">
        <f>Calc_Fleet!I262</f>
        <v>442517600</v>
      </c>
      <c r="F166" s="113">
        <f>Calc_Fleet!J262</f>
        <v>405867636.36363631</v>
      </c>
      <c r="G166" s="113">
        <f>Calc_Fleet!K262</f>
        <v>372286942.1487602</v>
      </c>
      <c r="H166" s="113">
        <f>Calc_Fleet!L262</f>
        <v>341092111.19459045</v>
      </c>
      <c r="I166" s="113">
        <f>Calc_Fleet!M262</f>
        <v>311547571.88716608</v>
      </c>
      <c r="J166" s="113">
        <f>Calc_Fleet!N262</f>
        <v>283819659.61093056</v>
      </c>
      <c r="K166" s="113">
        <f>Calc_Fleet!O262</f>
        <v>257914912.32873139</v>
      </c>
      <c r="L166" s="113">
        <f>Calc_Fleet!P262</f>
        <v>233142101.53952041</v>
      </c>
      <c r="M166" s="113">
        <f>Calc_Fleet!Q262</f>
        <v>209621545.84115398</v>
      </c>
      <c r="N166" s="113">
        <f>Calc_Fleet!R262</f>
        <v>187445040.31493363</v>
      </c>
      <c r="O166" s="113">
        <f>Calc_Fleet!S262</f>
        <v>166126593.76497501</v>
      </c>
      <c r="P166" s="113">
        <f>Calc_Fleet!T262</f>
        <v>146383917.31596324</v>
      </c>
      <c r="Q166" s="113">
        <f>Calc_Fleet!U262</f>
        <v>127167598.58543666</v>
      </c>
      <c r="R166" s="113">
        <f>Calc_Fleet!V262</f>
        <v>108848458.49692598</v>
      </c>
      <c r="S166" s="113">
        <f>Calc_Fleet!W262</f>
        <v>91071955.644238725</v>
      </c>
      <c r="T166" s="113">
        <f>Calc_Fleet!X262</f>
        <v>73994167.32361345</v>
      </c>
      <c r="U166" s="113">
        <f>Calc_Fleet!Y262</f>
        <v>57773571.419939145</v>
      </c>
      <c r="V166" s="113">
        <f>Calc_Fleet!Z262</f>
        <v>44365796.484312117</v>
      </c>
      <c r="W166" s="113">
        <f>Calc_Fleet!AA262</f>
        <v>33350280.147157948</v>
      </c>
      <c r="X166" s="113">
        <f>Calc_Fleet!AB262</f>
        <v>24358635.63498462</v>
      </c>
      <c r="Y166" s="113">
        <f>Calc_Fleet!AC262</f>
        <v>16620022.421733111</v>
      </c>
      <c r="Z166" s="113">
        <f>Calc_Fleet!AD262</f>
        <v>10446566.073080057</v>
      </c>
      <c r="AA166" s="113">
        <f>Calc_Fleet!AE262</f>
        <v>5900537.8026906261</v>
      </c>
      <c r="AB166" s="113">
        <f>Calc_Fleet!AF262</f>
        <v>2683760.1455851211</v>
      </c>
      <c r="AC166" s="113">
        <f>Calc_Fleet!AG262</f>
        <v>813260.65017730929</v>
      </c>
      <c r="AD166" s="113">
        <f>Calc_Fleet!AH262</f>
        <v>0</v>
      </c>
      <c r="AE166" s="113">
        <f>Calc_Fleet!AI262</f>
        <v>0</v>
      </c>
      <c r="AF166" s="133">
        <f>Calc_Fleet!AJ262</f>
        <v>0</v>
      </c>
    </row>
    <row r="167" spans="2:32">
      <c r="B167" s="111" t="s">
        <v>347</v>
      </c>
      <c r="C167" s="113">
        <f>SUM(D167:AF167)</f>
        <v>1001271863.2264013</v>
      </c>
      <c r="D167" s="113">
        <f>Calc_Fleet!H259</f>
        <v>0</v>
      </c>
      <c r="E167" s="113">
        <f>Calc_Fleet!I259</f>
        <v>0</v>
      </c>
      <c r="F167" s="113">
        <f>Calc_Fleet!J259</f>
        <v>447834.71074380161</v>
      </c>
      <c r="G167" s="113">
        <f>Calc_Fleet!K259</f>
        <v>814244.92862509366</v>
      </c>
      <c r="H167" s="113">
        <f>Calc_Fleet!L259</f>
        <v>1516262.550372242</v>
      </c>
      <c r="I167" s="113">
        <f>Calc_Fleet!M259</f>
        <v>3104159.5519431722</v>
      </c>
      <c r="J167" s="113">
        <f>Calc_Fleet!N259</f>
        <v>5180177.2561035138</v>
      </c>
      <c r="K167" s="113">
        <f>Calc_Fleet!O259</f>
        <v>7570683.2972317999</v>
      </c>
      <c r="L167" s="113">
        <f>Calc_Fleet!P259</f>
        <v>10788468.335025497</v>
      </c>
      <c r="M167" s="113">
        <f>Calc_Fleet!Q259</f>
        <v>14544750.136274325</v>
      </c>
      <c r="N167" s="113">
        <f>Calc_Fleet!R259</f>
        <v>18607198.186569087</v>
      </c>
      <c r="O167" s="113">
        <f>Calc_Fleet!S259</f>
        <v>23342473.112781342</v>
      </c>
      <c r="P167" s="113">
        <f>Calc_Fleet!T259</f>
        <v>27859472.801272318</v>
      </c>
      <c r="Q167" s="113">
        <f>Calc_Fleet!U259</f>
        <v>33149643.49349894</v>
      </c>
      <c r="R167" s="113">
        <f>Calc_Fleet!V259</f>
        <v>38716088.065848269</v>
      </c>
      <c r="S167" s="113">
        <f>Calc_Fleet!W259</f>
        <v>44816777.076040573</v>
      </c>
      <c r="T167" s="113">
        <f>Calc_Fleet!X259</f>
        <v>51215369.643895611</v>
      </c>
      <c r="U167" s="113">
        <f>Calc_Fleet!Y259</f>
        <v>57650274.622280583</v>
      </c>
      <c r="V167" s="113">
        <f>Calc_Fleet!Z259</f>
        <v>62014051.749167502</v>
      </c>
      <c r="W167" s="113">
        <f>Calc_Fleet!AA259</f>
        <v>64662099.632361569</v>
      </c>
      <c r="X167" s="113">
        <f>Calc_Fleet!AB259</f>
        <v>65916034.684541792</v>
      </c>
      <c r="Y167" s="113">
        <f>Calc_Fleet!AC259</f>
        <v>66532774.393927038</v>
      </c>
      <c r="Z167" s="113">
        <f>Calc_Fleet!AD259</f>
        <v>66121127.855543435</v>
      </c>
      <c r="AA167" s="113">
        <f>Calc_Fleet!AE259</f>
        <v>64570742.875298485</v>
      </c>
      <c r="AB167" s="113">
        <f>Calc_Fleet!AF259</f>
        <v>62145304.867353655</v>
      </c>
      <c r="AC167" s="113">
        <f>Calc_Fleet!AG259</f>
        <v>58788279.379994161</v>
      </c>
      <c r="AD167" s="113">
        <f>Calc_Fleet!AH259</f>
        <v>54756557.593704596</v>
      </c>
      <c r="AE167" s="113">
        <f>Calc_Fleet!AI259</f>
        <v>50277355.609155022</v>
      </c>
      <c r="AF167" s="133">
        <f>Calc_Fleet!AJ259</f>
        <v>46163656.816847853</v>
      </c>
    </row>
    <row r="168" spans="2:32">
      <c r="B168" s="139" t="s">
        <v>346</v>
      </c>
      <c r="C168" s="108"/>
      <c r="D168" s="108"/>
      <c r="E168" s="108"/>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10"/>
    </row>
    <row r="169" spans="2:32">
      <c r="B169" s="111" t="s">
        <v>348</v>
      </c>
      <c r="C169" s="113">
        <f>SUM(D169:AF169)</f>
        <v>14823883592.309425</v>
      </c>
      <c r="D169" s="113">
        <f>Calc_Fleet!H280</f>
        <v>1610052780</v>
      </c>
      <c r="E169" s="113">
        <f>Calc_Fleet!I280</f>
        <v>1478411072.7272727</v>
      </c>
      <c r="F169" s="113">
        <f>Calc_Fleet!J280</f>
        <v>1355966876.0330577</v>
      </c>
      <c r="G169" s="113">
        <f>Calc_Fleet!K280</f>
        <v>1243776829.4515398</v>
      </c>
      <c r="H169" s="113">
        <f>Calc_Fleet!L280</f>
        <v>1139557735.1273818</v>
      </c>
      <c r="I169" s="113">
        <f>Calc_Fleet!M280</f>
        <v>1040852115.1684866</v>
      </c>
      <c r="J169" s="113">
        <f>Calc_Fleet!N280</f>
        <v>948215680.97288179</v>
      </c>
      <c r="K169" s="113">
        <f>Calc_Fleet!O280</f>
        <v>861670275.28007996</v>
      </c>
      <c r="L169" s="113">
        <f>Calc_Fleet!P280</f>
        <v>778906566.50703406</v>
      </c>
      <c r="M169" s="113">
        <f>Calc_Fleet!Q280</f>
        <v>700326528.15112805</v>
      </c>
      <c r="N169" s="113">
        <f>Calc_Fleet!R280</f>
        <v>626236839.2339828</v>
      </c>
      <c r="O169" s="113">
        <f>Calc_Fleet!S280</f>
        <v>555013847.35116661</v>
      </c>
      <c r="P169" s="113">
        <f>Calc_Fleet!T280</f>
        <v>489055360.12378633</v>
      </c>
      <c r="Q169" s="113">
        <f>Calc_Fleet!U280</f>
        <v>424855386.18316334</v>
      </c>
      <c r="R169" s="113">
        <f>Calc_Fleet!V280</f>
        <v>363652804.52382088</v>
      </c>
      <c r="S169" s="113">
        <f>Calc_Fleet!W280</f>
        <v>304263124.53870666</v>
      </c>
      <c r="T169" s="113">
        <f>Calc_Fleet!X280</f>
        <v>247207786.28570858</v>
      </c>
      <c r="U169" s="113">
        <f>Calc_Fleet!Y280</f>
        <v>193016249.97116035</v>
      </c>
      <c r="V169" s="113">
        <f>Calc_Fleet!Z280</f>
        <v>148222092.79986092</v>
      </c>
      <c r="W169" s="113">
        <f>Calc_Fleet!AA280</f>
        <v>111420254.12800497</v>
      </c>
      <c r="X169" s="113">
        <f>Calc_Fleet!AB280</f>
        <v>81379987.235062256</v>
      </c>
      <c r="Y169" s="113">
        <f>Calc_Fleet!AC280</f>
        <v>55525983.999881074</v>
      </c>
      <c r="Z169" s="113">
        <f>Calc_Fleet!AD280</f>
        <v>34901027.562335648</v>
      </c>
      <c r="AA169" s="113">
        <f>Calc_Fleet!AE280</f>
        <v>19713160.386261865</v>
      </c>
      <c r="AB169" s="113">
        <f>Calc_Fleet!AF280</f>
        <v>8966198.6682048365</v>
      </c>
      <c r="AC169" s="113">
        <f>Calc_Fleet!AG280</f>
        <v>2717029.8994560102</v>
      </c>
      <c r="AD169" s="113">
        <f>Calc_Fleet!AH280</f>
        <v>0</v>
      </c>
      <c r="AE169" s="113">
        <f>Calc_Fleet!AI280</f>
        <v>0</v>
      </c>
      <c r="AF169" s="133">
        <f>Calc_Fleet!AJ280</f>
        <v>0</v>
      </c>
    </row>
    <row r="170" spans="2:32">
      <c r="B170" s="111" t="s">
        <v>389</v>
      </c>
      <c r="C170" s="113">
        <f>SUM(D170:AF170)</f>
        <v>1015247536.2957619</v>
      </c>
      <c r="D170" s="113">
        <f>Calc_Fleet!H277</f>
        <v>0</v>
      </c>
      <c r="E170" s="113">
        <f>Calc_Fleet!I277</f>
        <v>0</v>
      </c>
      <c r="F170" s="113">
        <f>Calc_Fleet!J277</f>
        <v>454085.55203509622</v>
      </c>
      <c r="G170" s="113">
        <f>Calc_Fleet!K277</f>
        <v>825610.09460926568</v>
      </c>
      <c r="H170" s="113">
        <f>Calc_Fleet!L277</f>
        <v>1537426.4225128556</v>
      </c>
      <c r="I170" s="113">
        <f>Calc_Fleet!M277</f>
        <v>3147487.1641995464</v>
      </c>
      <c r="J170" s="113">
        <f>Calc_Fleet!N277</f>
        <v>5252481.7584385313</v>
      </c>
      <c r="K170" s="113">
        <f>Calc_Fleet!O277</f>
        <v>7676354.292852154</v>
      </c>
      <c r="L170" s="113">
        <f>Calc_Fleet!P277</f>
        <v>10939052.918400906</v>
      </c>
      <c r="M170" s="113">
        <f>Calc_Fleet!Q277</f>
        <v>14747764.602420516</v>
      </c>
      <c r="N170" s="113">
        <f>Calc_Fleet!R277</f>
        <v>18866915.979651116</v>
      </c>
      <c r="O170" s="113">
        <f>Calc_Fleet!S277</f>
        <v>23668285.49684592</v>
      </c>
      <c r="P170" s="113">
        <f>Calc_Fleet!T277</f>
        <v>28248333.107903432</v>
      </c>
      <c r="Q170" s="113">
        <f>Calc_Fleet!U277</f>
        <v>33612343.582102396</v>
      </c>
      <c r="R170" s="113">
        <f>Calc_Fleet!V277</f>
        <v>39256484.145280018</v>
      </c>
      <c r="S170" s="113">
        <f>Calc_Fleet!W277</f>
        <v>45442326.087693505</v>
      </c>
      <c r="T170" s="113">
        <f>Calc_Fleet!X277</f>
        <v>51930229.701945305</v>
      </c>
      <c r="U170" s="113">
        <f>Calc_Fleet!Y277</f>
        <v>58454952.572466508</v>
      </c>
      <c r="V170" s="113">
        <f>Calc_Fleet!Z277</f>
        <v>62879638.953585736</v>
      </c>
      <c r="W170" s="113">
        <f>Calc_Fleet!AA277</f>
        <v>65564648.078623034</v>
      </c>
      <c r="X170" s="113">
        <f>Calc_Fleet!AB277</f>
        <v>66836085.456578217</v>
      </c>
      <c r="Y170" s="113">
        <f>Calc_Fleet!AC277</f>
        <v>67461433.56979844</v>
      </c>
      <c r="Z170" s="113">
        <f>Calc_Fleet!AD277</f>
        <v>67044041.301756531</v>
      </c>
      <c r="AA170" s="113">
        <f>Calc_Fleet!AE277</f>
        <v>65472016.171207413</v>
      </c>
      <c r="AB170" s="113">
        <f>Calc_Fleet!AF277</f>
        <v>63012724.092361383</v>
      </c>
      <c r="AC170" s="113">
        <f>Calc_Fleet!AG277</f>
        <v>59608841.510120913</v>
      </c>
      <c r="AD170" s="113">
        <f>Calc_Fleet!AH277</f>
        <v>55520845.271645866</v>
      </c>
      <c r="AE170" s="113">
        <f>Calc_Fleet!AI277</f>
        <v>50979122.941876583</v>
      </c>
      <c r="AF170" s="133">
        <f>Calc_Fleet!AJ277</f>
        <v>46808005.468850821</v>
      </c>
    </row>
    <row r="171" spans="2:32">
      <c r="B171" s="139" t="s">
        <v>377</v>
      </c>
      <c r="C171" s="108"/>
      <c r="D171" s="108"/>
      <c r="E171" s="108"/>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10"/>
    </row>
    <row r="172" spans="2:32">
      <c r="B172" s="111" t="s">
        <v>375</v>
      </c>
      <c r="C172" s="113">
        <f>SUM(D172:AF172)</f>
        <v>323659463.20787561</v>
      </c>
      <c r="D172" s="113">
        <f>Calc_Infra!H96</f>
        <v>1063030.4273972602</v>
      </c>
      <c r="E172" s="113">
        <f>Calc_Infra!I96</f>
        <v>966391.29763387283</v>
      </c>
      <c r="F172" s="113">
        <f>Calc_Infra!J96</f>
        <v>1842094.848862221</v>
      </c>
      <c r="G172" s="113">
        <f>Calc_Infra!K96</f>
        <v>4096406.7268404625</v>
      </c>
      <c r="H172" s="113">
        <f>Calc_Infra!L96</f>
        <v>5597719.8840187006</v>
      </c>
      <c r="I172" s="113">
        <f>Calc_Infra!M96</f>
        <v>6792212.411570807</v>
      </c>
      <c r="J172" s="113">
        <f>Calc_Infra!N96</f>
        <v>9271786.107558893</v>
      </c>
      <c r="K172" s="113">
        <f>Calc_Infra!O96</f>
        <v>11244394.235585753</v>
      </c>
      <c r="L172" s="113">
        <f>Calc_Infra!P96</f>
        <v>12781720.008867573</v>
      </c>
      <c r="M172" s="113">
        <f>Calc_Infra!Q96</f>
        <v>15255460.563547703</v>
      </c>
      <c r="N172" s="113">
        <f>Calc_Infra!R96</f>
        <v>15759172.364805337</v>
      </c>
      <c r="O172" s="113">
        <f>Calc_Infra!S96</f>
        <v>18569189.523813471</v>
      </c>
      <c r="P172" s="113">
        <f>Calc_Infra!T96</f>
        <v>20366560.325029898</v>
      </c>
      <c r="Q172" s="113">
        <f>Calc_Infra!U96</f>
        <v>22835896.501777094</v>
      </c>
      <c r="R172" s="113">
        <f>Calc_Infra!V96</f>
        <v>24859513.254534483</v>
      </c>
      <c r="S172" s="113">
        <f>Calc_Infra!W96</f>
        <v>26326473.271238729</v>
      </c>
      <c r="T172" s="113">
        <f>Calc_Infra!X96</f>
        <v>22798813.91377788</v>
      </c>
      <c r="U172" s="113">
        <f>Calc_Infra!Y96</f>
        <v>19667835.600667179</v>
      </c>
      <c r="V172" s="113">
        <f>Calc_Infra!Z96</f>
        <v>16930041.306980915</v>
      </c>
      <c r="W172" s="113">
        <f>Calc_Infra!AA96</f>
        <v>15688112.461312296</v>
      </c>
      <c r="X172" s="113">
        <f>Calc_Infra!AB96</f>
        <v>13538120.312315816</v>
      </c>
      <c r="Y172" s="113">
        <f>Calc_Infra!AC96</f>
        <v>10731888.911323719</v>
      </c>
      <c r="Z172" s="113">
        <f>Calc_Infra!AD96</f>
        <v>8450372.5687373877</v>
      </c>
      <c r="AA172" s="113">
        <f>Calc_Infra!AE96</f>
        <v>6050751.6806875281</v>
      </c>
      <c r="AB172" s="113">
        <f>Calc_Infra!AF96</f>
        <v>3947958.8066165633</v>
      </c>
      <c r="AC172" s="113">
        <f>Calc_Infra!AG96</f>
        <v>2193310.4481203519</v>
      </c>
      <c r="AD172" s="113">
        <f>Calc_Infra!AH96</f>
        <v>2462906.6556355869</v>
      </c>
      <c r="AE172" s="113">
        <f>Calc_Infra!AI96</f>
        <v>1671407.5541112318</v>
      </c>
      <c r="AF172" s="133">
        <f>Calc_Infra!AJ96</f>
        <v>1899921.2345068634</v>
      </c>
    </row>
    <row r="173" spans="2:32">
      <c r="B173" s="111" t="s">
        <v>376</v>
      </c>
      <c r="C173" s="113">
        <f>SUM(D173:AF173)</f>
        <v>50804714.076518521</v>
      </c>
      <c r="D173" s="113">
        <f>Calc_Infra!H99</f>
        <v>0</v>
      </c>
      <c r="E173" s="113">
        <f>Calc_Infra!I99</f>
        <v>0</v>
      </c>
      <c r="F173" s="113">
        <f>Calc_Infra!J99</f>
        <v>22723.213613099058</v>
      </c>
      <c r="G173" s="113">
        <f>Calc_Infra!K99</f>
        <v>41314.933841998281</v>
      </c>
      <c r="H173" s="113">
        <f>Calc_Infra!L99</f>
        <v>76935.433987298849</v>
      </c>
      <c r="I173" s="113">
        <f>Calc_Infra!M99</f>
        <v>157505.61288738347</v>
      </c>
      <c r="J173" s="113">
        <f>Calc_Infra!N99</f>
        <v>262843.1238584753</v>
      </c>
      <c r="K173" s="113">
        <f>Calc_Infra!O99</f>
        <v>384137.82950052479</v>
      </c>
      <c r="L173" s="113">
        <f>Calc_Infra!P99</f>
        <v>547408.81993665919</v>
      </c>
      <c r="M173" s="113">
        <f>Calc_Infra!Q99</f>
        <v>738003.2328150383</v>
      </c>
      <c r="N173" s="113">
        <f>Calc_Infra!R99</f>
        <v>944132.57612933021</v>
      </c>
      <c r="O173" s="113">
        <f>Calc_Infra!S99</f>
        <v>1184401.2759055505</v>
      </c>
      <c r="P173" s="113">
        <f>Calc_Infra!T99</f>
        <v>1413594.6509376194</v>
      </c>
      <c r="Q173" s="113">
        <f>Calc_Infra!U99</f>
        <v>1682018.8614896943</v>
      </c>
      <c r="R173" s="113">
        <f>Calc_Infra!V99</f>
        <v>1964461.2583125948</v>
      </c>
      <c r="S173" s="113">
        <f>Calc_Infra!W99</f>
        <v>2274011.3138128524</v>
      </c>
      <c r="T173" s="113">
        <f>Calc_Infra!X99</f>
        <v>2598677.049305019</v>
      </c>
      <c r="U173" s="113">
        <f>Calc_Infra!Y99</f>
        <v>2925185.2830258464</v>
      </c>
      <c r="V173" s="113">
        <f>Calc_Infra!Z99</f>
        <v>3146604.1177774346</v>
      </c>
      <c r="W173" s="113">
        <f>Calc_Infra!AA99</f>
        <v>3280966.542716749</v>
      </c>
      <c r="X173" s="113">
        <f>Calc_Infra!AB99</f>
        <v>3344591.4323558738</v>
      </c>
      <c r="Y173" s="113">
        <f>Calc_Infra!AC99</f>
        <v>3375884.9159198557</v>
      </c>
      <c r="Z173" s="113">
        <f>Calc_Infra!AD99</f>
        <v>3354997.8966683829</v>
      </c>
      <c r="AA173" s="113">
        <f>Calc_Infra!AE99</f>
        <v>3276331.0844640904</v>
      </c>
      <c r="AB173" s="113">
        <f>Calc_Infra!AF99</f>
        <v>3153263.9245551983</v>
      </c>
      <c r="AC173" s="113">
        <f>Calc_Infra!AG99</f>
        <v>2982927.8487133067</v>
      </c>
      <c r="AD173" s="113">
        <f>Calc_Infra!AH99</f>
        <v>2778357.5615502517</v>
      </c>
      <c r="AE173" s="113">
        <f>Calc_Infra!AI99</f>
        <v>2551082.0488011632</v>
      </c>
      <c r="AF173" s="133">
        <f>Calc_Infra!AJ99</f>
        <v>2342352.2336372384</v>
      </c>
    </row>
    <row r="174" spans="2:32">
      <c r="B174" s="107" t="s">
        <v>350</v>
      </c>
      <c r="C174" s="108"/>
      <c r="D174" s="108"/>
      <c r="E174" s="108"/>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10"/>
    </row>
    <row r="175" spans="2:32">
      <c r="B175" s="111" t="s">
        <v>351</v>
      </c>
      <c r="C175" s="113">
        <f>SUM(C163:C164)+SUM(C166:C167)+SUM(C169:C170)</f>
        <v>27736957655.414516</v>
      </c>
      <c r="D175" s="113">
        <f t="shared" ref="D175:AF175" si="120">SUM(D163:D164)+SUM(D166:D167)+SUM(D169:D170)</f>
        <v>2567503340</v>
      </c>
      <c r="E175" s="113">
        <f t="shared" si="120"/>
        <v>2397178672.727273</v>
      </c>
      <c r="F175" s="113">
        <f t="shared" si="120"/>
        <v>2197587672.3288946</v>
      </c>
      <c r="G175" s="113">
        <f t="shared" si="120"/>
        <v>2013642770.1246612</v>
      </c>
      <c r="H175" s="113">
        <f t="shared" si="120"/>
        <v>1845963626.8186603</v>
      </c>
      <c r="I175" s="113">
        <f t="shared" si="120"/>
        <v>1693539040.1505201</v>
      </c>
      <c r="J175" s="113">
        <f t="shared" si="120"/>
        <v>1551161857.7268636</v>
      </c>
      <c r="K175" s="113">
        <f t="shared" si="120"/>
        <v>1419581099.2145233</v>
      </c>
      <c r="L175" s="113">
        <f t="shared" si="120"/>
        <v>1299510455.75195</v>
      </c>
      <c r="M175" s="113">
        <f t="shared" si="120"/>
        <v>1187064152.5150301</v>
      </c>
      <c r="N175" s="113">
        <f t="shared" si="120"/>
        <v>1082256424.5485392</v>
      </c>
      <c r="O175" s="113">
        <f t="shared" si="120"/>
        <v>1003304566.7658246</v>
      </c>
      <c r="P175" s="113">
        <f t="shared" si="120"/>
        <v>910260056.08757973</v>
      </c>
      <c r="Q175" s="113">
        <f t="shared" si="120"/>
        <v>827247736.00930357</v>
      </c>
      <c r="R175" s="113">
        <f t="shared" si="120"/>
        <v>748612170.90939867</v>
      </c>
      <c r="S175" s="113">
        <f t="shared" si="120"/>
        <v>677275397.27656865</v>
      </c>
      <c r="T175" s="113">
        <f t="shared" si="120"/>
        <v>609313819.90024698</v>
      </c>
      <c r="U175" s="113">
        <f t="shared" si="120"/>
        <v>544783125.734025</v>
      </c>
      <c r="V175" s="113">
        <f t="shared" si="120"/>
        <v>479564925.68941236</v>
      </c>
      <c r="W175" s="113">
        <f t="shared" si="120"/>
        <v>422512556.22995973</v>
      </c>
      <c r="X175" s="113">
        <f t="shared" si="120"/>
        <v>372822962.52914584</v>
      </c>
      <c r="Y175" s="113">
        <f t="shared" si="120"/>
        <v>338701277.51012546</v>
      </c>
      <c r="Z175" s="113">
        <f t="shared" si="120"/>
        <v>299054145.90214586</v>
      </c>
      <c r="AA175" s="113">
        <f t="shared" si="120"/>
        <v>265609745.88257375</v>
      </c>
      <c r="AB175" s="113">
        <f t="shared" si="120"/>
        <v>236998524.15464425</v>
      </c>
      <c r="AC175" s="113">
        <f t="shared" si="120"/>
        <v>213221536.55660042</v>
      </c>
      <c r="AD175" s="113">
        <f t="shared" si="120"/>
        <v>193443229.18638065</v>
      </c>
      <c r="AE175" s="113">
        <f t="shared" si="120"/>
        <v>177114635.730445</v>
      </c>
      <c r="AF175" s="133">
        <f t="shared" si="120"/>
        <v>162128131.45322448</v>
      </c>
    </row>
    <row r="176" spans="2:32">
      <c r="B176" s="111" t="s">
        <v>352</v>
      </c>
      <c r="C176" s="113">
        <f>SUM(C172:C173)</f>
        <v>374464177.28439415</v>
      </c>
      <c r="D176" s="113">
        <f t="shared" ref="D176:AF176" si="121">SUM(D172:D173)</f>
        <v>1063030.4273972602</v>
      </c>
      <c r="E176" s="113">
        <f t="shared" si="121"/>
        <v>966391.29763387283</v>
      </c>
      <c r="F176" s="113">
        <f t="shared" si="121"/>
        <v>1864818.06247532</v>
      </c>
      <c r="G176" s="113">
        <f t="shared" si="121"/>
        <v>4137721.6606824608</v>
      </c>
      <c r="H176" s="113">
        <f t="shared" si="121"/>
        <v>5674655.3180059996</v>
      </c>
      <c r="I176" s="113">
        <f t="shared" si="121"/>
        <v>6949718.0244581904</v>
      </c>
      <c r="J176" s="113">
        <f t="shared" si="121"/>
        <v>9534629.2314173691</v>
      </c>
      <c r="K176" s="113">
        <f t="shared" si="121"/>
        <v>11628532.065086277</v>
      </c>
      <c r="L176" s="113">
        <f t="shared" si="121"/>
        <v>13329128.828804232</v>
      </c>
      <c r="M176" s="113">
        <f t="shared" si="121"/>
        <v>15993463.796362741</v>
      </c>
      <c r="N176" s="113">
        <f t="shared" si="121"/>
        <v>16703304.940934667</v>
      </c>
      <c r="O176" s="113">
        <f t="shared" si="121"/>
        <v>19753590.799719021</v>
      </c>
      <c r="P176" s="113">
        <f t="shared" si="121"/>
        <v>21780154.975967519</v>
      </c>
      <c r="Q176" s="113">
        <f t="shared" si="121"/>
        <v>24517915.363266788</v>
      </c>
      <c r="R176" s="113">
        <f t="shared" si="121"/>
        <v>26823974.512847077</v>
      </c>
      <c r="S176" s="113">
        <f t="shared" si="121"/>
        <v>28600484.585051581</v>
      </c>
      <c r="T176" s="113">
        <f t="shared" si="121"/>
        <v>25397490.963082898</v>
      </c>
      <c r="U176" s="113">
        <f t="shared" si="121"/>
        <v>22593020.883693025</v>
      </c>
      <c r="V176" s="113">
        <f t="shared" si="121"/>
        <v>20076645.424758349</v>
      </c>
      <c r="W176" s="113">
        <f t="shared" si="121"/>
        <v>18969079.004029043</v>
      </c>
      <c r="X176" s="113">
        <f t="shared" si="121"/>
        <v>16882711.744671691</v>
      </c>
      <c r="Y176" s="113">
        <f t="shared" si="121"/>
        <v>14107773.827243574</v>
      </c>
      <c r="Z176" s="113">
        <f t="shared" si="121"/>
        <v>11805370.46540577</v>
      </c>
      <c r="AA176" s="113">
        <f t="shared" si="121"/>
        <v>9327082.765151618</v>
      </c>
      <c r="AB176" s="113">
        <f t="shared" si="121"/>
        <v>7101222.7311717616</v>
      </c>
      <c r="AC176" s="113">
        <f t="shared" si="121"/>
        <v>5176238.2968336586</v>
      </c>
      <c r="AD176" s="113">
        <f t="shared" si="121"/>
        <v>5241264.2171858381</v>
      </c>
      <c r="AE176" s="113">
        <f t="shared" si="121"/>
        <v>4222489.6029123953</v>
      </c>
      <c r="AF176" s="133">
        <f t="shared" si="121"/>
        <v>4242273.468144102</v>
      </c>
    </row>
    <row r="177" spans="2:32">
      <c r="B177" s="107" t="s">
        <v>339</v>
      </c>
      <c r="C177" s="108"/>
      <c r="D177" s="108"/>
      <c r="E177" s="108"/>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10"/>
    </row>
    <row r="178" spans="2:32">
      <c r="B178" s="111" t="s">
        <v>354</v>
      </c>
      <c r="C178" s="112">
        <f>SUM(D178:AF178)</f>
        <v>40555152.300000004</v>
      </c>
      <c r="D178" s="112">
        <f>Calc_Fleet!H289</f>
        <v>2135784.2999999998</v>
      </c>
      <c r="E178" s="112">
        <f>Calc_Fleet!I289</f>
        <v>2157273.2999999998</v>
      </c>
      <c r="F178" s="112">
        <f>Calc_Fleet!J289</f>
        <v>2176465.2000000002</v>
      </c>
      <c r="G178" s="112">
        <f>Calc_Fleet!K289</f>
        <v>2196027.6</v>
      </c>
      <c r="H178" s="112">
        <f>Calc_Fleet!L289</f>
        <v>2213218.7999999998</v>
      </c>
      <c r="I178" s="112">
        <f>Calc_Fleet!M289</f>
        <v>2223666.9</v>
      </c>
      <c r="J178" s="112">
        <f>Calc_Fleet!N289</f>
        <v>2228335.2000000002</v>
      </c>
      <c r="K178" s="112">
        <f>Calc_Fleet!O289</f>
        <v>2227446</v>
      </c>
      <c r="L178" s="112">
        <f>Calc_Fleet!P289</f>
        <v>2214849</v>
      </c>
      <c r="M178" s="112">
        <f>Calc_Fleet!Q289</f>
        <v>2190544.2000000002</v>
      </c>
      <c r="N178" s="112">
        <f>Calc_Fleet!R289</f>
        <v>2154679.7999999998</v>
      </c>
      <c r="O178" s="112">
        <f>Calc_Fleet!S289</f>
        <v>2100586.7999999998</v>
      </c>
      <c r="P178" s="112">
        <f>Calc_Fleet!T289</f>
        <v>2036045.7</v>
      </c>
      <c r="Q178" s="112">
        <f>Calc_Fleet!U289</f>
        <v>1945643.7</v>
      </c>
      <c r="R178" s="112">
        <f>Calc_Fleet!V289</f>
        <v>1831900.2</v>
      </c>
      <c r="S178" s="112">
        <f>Calc_Fleet!W289</f>
        <v>1685997.3</v>
      </c>
      <c r="T178" s="112">
        <f>Calc_Fleet!X289</f>
        <v>1506823.5</v>
      </c>
      <c r="U178" s="112">
        <f>Calc_Fleet!Y289</f>
        <v>1294156.5</v>
      </c>
      <c r="V178" s="112">
        <f>Calc_Fleet!Z289</f>
        <v>1093197.3</v>
      </c>
      <c r="W178" s="112">
        <f>Calc_Fleet!AA289</f>
        <v>903945.9</v>
      </c>
      <c r="X178" s="112">
        <f>Calc_Fleet!AB289</f>
        <v>726254.1</v>
      </c>
      <c r="Y178" s="112">
        <f>Calc_Fleet!AC289</f>
        <v>545079.6</v>
      </c>
      <c r="Z178" s="112">
        <f>Calc_Fleet!AD289</f>
        <v>376872.6</v>
      </c>
      <c r="AA178" s="112">
        <f>Calc_Fleet!AE289</f>
        <v>234156</v>
      </c>
      <c r="AB178" s="112">
        <f>Calc_Fleet!AF289</f>
        <v>117152.1</v>
      </c>
      <c r="AC178" s="112">
        <f>Calc_Fleet!AG289</f>
        <v>39050.699999999997</v>
      </c>
      <c r="AD178" s="112">
        <f>Calc_Fleet!AH289</f>
        <v>0</v>
      </c>
      <c r="AE178" s="112">
        <f>Calc_Fleet!AI289</f>
        <v>0</v>
      </c>
      <c r="AF178" s="134">
        <f>Calc_Fleet!AJ289</f>
        <v>0</v>
      </c>
    </row>
    <row r="179" spans="2:32">
      <c r="B179" s="111" t="s">
        <v>355</v>
      </c>
      <c r="C179" s="112">
        <f>SUM(D179:AF179)</f>
        <v>30890215.199999996</v>
      </c>
      <c r="D179" s="112">
        <f>D71-D178</f>
        <v>0</v>
      </c>
      <c r="E179" s="112">
        <f t="shared" ref="E179:I179" si="122">E71-E178</f>
        <v>0</v>
      </c>
      <c r="F179" s="112">
        <f t="shared" si="122"/>
        <v>2297.0999999996275</v>
      </c>
      <c r="G179" s="112">
        <f t="shared" si="122"/>
        <v>4594.1999999997206</v>
      </c>
      <c r="H179" s="112">
        <f t="shared" si="122"/>
        <v>9410.7000000001863</v>
      </c>
      <c r="I179" s="112">
        <f t="shared" si="122"/>
        <v>21192.600000000093</v>
      </c>
      <c r="J179" s="112">
        <f t="shared" ref="J179" si="123">J71-J178</f>
        <v>38902.5</v>
      </c>
      <c r="K179" s="112">
        <f t="shared" ref="K179" si="124">K71-K178</f>
        <v>62540.399999999907</v>
      </c>
      <c r="L179" s="112">
        <f t="shared" ref="L179" si="125">L71-L178</f>
        <v>98034.299999999814</v>
      </c>
      <c r="M179" s="112">
        <f t="shared" ref="M179:N179" si="126">M71-M178</f>
        <v>145384.19999999972</v>
      </c>
      <c r="N179" s="112">
        <f t="shared" si="126"/>
        <v>204590.10000000009</v>
      </c>
      <c r="O179" s="112">
        <f t="shared" ref="O179" si="127">O71-O178</f>
        <v>282321</v>
      </c>
      <c r="P179" s="112">
        <f t="shared" ref="P179" si="128">P71-P178</f>
        <v>370648.19999999995</v>
      </c>
      <c r="Q179" s="112">
        <f t="shared" ref="Q179" si="129">Q71-Q178</f>
        <v>485132.69999999995</v>
      </c>
      <c r="R179" s="112">
        <f t="shared" ref="R179:S179" si="130">R71-R178</f>
        <v>623255.09999999986</v>
      </c>
      <c r="S179" s="112">
        <f t="shared" si="130"/>
        <v>793610.99999999977</v>
      </c>
      <c r="T179" s="112">
        <f t="shared" ref="T179" si="131">T71-T178</f>
        <v>997608.29999999981</v>
      </c>
      <c r="U179" s="112">
        <f t="shared" ref="U179" si="132">U71-U178</f>
        <v>1235247</v>
      </c>
      <c r="V179" s="112">
        <f t="shared" ref="V179" si="133">V71-V178</f>
        <v>1461622.4999999998</v>
      </c>
      <c r="W179" s="112">
        <f t="shared" ref="W179:X179" si="134">W71-W178</f>
        <v>1676438.4</v>
      </c>
      <c r="X179" s="112">
        <f t="shared" si="134"/>
        <v>1879842.9</v>
      </c>
      <c r="Y179" s="112">
        <f t="shared" ref="Y179" si="135">Y71-Y178</f>
        <v>2087174.6999999997</v>
      </c>
      <c r="Z179" s="112">
        <f t="shared" ref="Z179" si="136">Z71-Z178</f>
        <v>2281687.1999999997</v>
      </c>
      <c r="AA179" s="112">
        <f t="shared" ref="AA179" si="137">AA71-AA178</f>
        <v>2451005.7000000002</v>
      </c>
      <c r="AB179" s="112">
        <f t="shared" ref="AB179:AC179" si="138">AB71-AB178</f>
        <v>2594833.7999999998</v>
      </c>
      <c r="AC179" s="112">
        <f t="shared" si="138"/>
        <v>2700129.9</v>
      </c>
      <c r="AD179" s="112">
        <f t="shared" ref="AD179" si="139">AD71-AD178</f>
        <v>2766449.4</v>
      </c>
      <c r="AE179" s="112">
        <f t="shared" ref="AE179" si="140">AE71-AE178</f>
        <v>2794162.8</v>
      </c>
      <c r="AF179" s="134">
        <f t="shared" ref="AF179" si="141">AF71-AF178</f>
        <v>2822098.5</v>
      </c>
    </row>
    <row r="180" spans="2:32" ht="15" thickBot="1">
      <c r="B180" s="149" t="s">
        <v>381</v>
      </c>
      <c r="C180" s="150">
        <f>SUM(D180:AF180)</f>
        <v>2387379825.9413481</v>
      </c>
      <c r="D180" s="150">
        <f>Calc_Fleet!H292</f>
        <v>106789214.99999999</v>
      </c>
      <c r="E180" s="150">
        <f>Calc_Fleet!I292</f>
        <v>127475240.45454545</v>
      </c>
      <c r="F180" s="150">
        <f>Calc_Fleet!J292</f>
        <v>143898525.61983469</v>
      </c>
      <c r="G180" s="150">
        <f>Calc_Fleet!K292</f>
        <v>156741263.71149507</v>
      </c>
      <c r="H180" s="150">
        <f>Calc_Fleet!L292</f>
        <v>166282404.20736283</v>
      </c>
      <c r="I180" s="150">
        <f>Calc_Fleet!M292</f>
        <v>172590274.1988562</v>
      </c>
      <c r="J180" s="150">
        <f>Calc_Fleet!N292</f>
        <v>176097197.89496374</v>
      </c>
      <c r="K180" s="150">
        <f>Calc_Fleet!O292</f>
        <v>177169959.66217971</v>
      </c>
      <c r="L180" s="150">
        <f>Calc_Fleet!P292</f>
        <v>175651378.77352503</v>
      </c>
      <c r="M180" s="150">
        <f>Calc_Fleet!Q292</f>
        <v>157930778.28714219</v>
      </c>
      <c r="N180" s="150">
        <f>Calc_Fleet!R292</f>
        <v>141222797.41909203</v>
      </c>
      <c r="O180" s="150">
        <f>Calc_Fleet!S292</f>
        <v>125161285.98429365</v>
      </c>
      <c r="P180" s="150">
        <f>Calc_Fleet!T292</f>
        <v>110286974.06873141</v>
      </c>
      <c r="Q180" s="150">
        <f>Calc_Fleet!U292</f>
        <v>95809224.84334603</v>
      </c>
      <c r="R180" s="150">
        <f>Calc_Fleet!V292</f>
        <v>82007418.163024917</v>
      </c>
      <c r="S180" s="150">
        <f>Calc_Fleet!W292</f>
        <v>68614439.309238955</v>
      </c>
      <c r="T180" s="150">
        <f>Calc_Fleet!X292</f>
        <v>55747878.33585877</v>
      </c>
      <c r="U180" s="150">
        <f>Calc_Fleet!Y292</f>
        <v>43527133.922067791</v>
      </c>
      <c r="V180" s="150">
        <f>Calc_Fleet!Z292</f>
        <v>33425594.396703333</v>
      </c>
      <c r="W180" s="150">
        <f>Calc_Fleet!AA292</f>
        <v>25126404.247233775</v>
      </c>
      <c r="X180" s="150">
        <f>Calc_Fleet!AB292</f>
        <v>18352017.529539548</v>
      </c>
      <c r="Y180" s="150">
        <f>Calc_Fleet!AC292</f>
        <v>12521675.983646652</v>
      </c>
      <c r="Z180" s="150">
        <f>Calc_Fleet!AD292</f>
        <v>7870537.8482409967</v>
      </c>
      <c r="AA180" s="150">
        <f>Calc_Fleet!AE292</f>
        <v>4445518.8217998696</v>
      </c>
      <c r="AB180" s="150">
        <f>Calc_Fleet!AF292</f>
        <v>2021969.2915033356</v>
      </c>
      <c r="AC180" s="150">
        <f>Calc_Fleet!AG292</f>
        <v>612717.96712222265</v>
      </c>
      <c r="AD180" s="150">
        <f>Calc_Fleet!AH292</f>
        <v>0</v>
      </c>
      <c r="AE180" s="150">
        <f>Calc_Fleet!AI292</f>
        <v>0</v>
      </c>
      <c r="AF180" s="151">
        <f>Calc_Fleet!AJ292</f>
        <v>0</v>
      </c>
    </row>
    <row r="181" spans="2:32">
      <c r="B181" s="107" t="s">
        <v>422</v>
      </c>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row>
    <row r="182" spans="2:32">
      <c r="B182" s="252" t="s">
        <v>449</v>
      </c>
      <c r="C182" s="253">
        <f>SUM(D182:AF182)</f>
        <v>1296626869.7426734</v>
      </c>
      <c r="D182" s="113">
        <f>SUM(D163:D164)-SUM(D56:D57)+SUM(D172:D173)-SUM(D65:D66)+SUM(D166:D167)-SUM(D59:D60)</f>
        <v>1063030.4273972511</v>
      </c>
      <c r="E182" s="113">
        <f t="shared" ref="E182:J182" si="142">SUM(E163:E164)-SUM(E56:E57)+SUM(E172:E173)-SUM(E65:E66)+SUM(E166:E167)-SUM(E59:E60)</f>
        <v>966391.29763388634</v>
      </c>
      <c r="F182" s="113">
        <f t="shared" si="142"/>
        <v>4190074.2608224154</v>
      </c>
      <c r="G182" s="113">
        <f t="shared" si="142"/>
        <v>6269291.9086163044</v>
      </c>
      <c r="H182" s="113">
        <f t="shared" si="142"/>
        <v>9736208.4906035066</v>
      </c>
      <c r="I182" s="113">
        <f t="shared" si="142"/>
        <v>15970065.616214871</v>
      </c>
      <c r="J182" s="113">
        <f t="shared" si="142"/>
        <v>21901688.564965487</v>
      </c>
      <c r="K182" s="113">
        <f t="shared" ref="K182:W182" si="143">SUM(K163:K164)-SUM(K56:K57)+SUM(K172:K173)-SUM(K65:K66)+SUM(K166:K167)-SUM(K59:K60)</f>
        <v>26690461.782847732</v>
      </c>
      <c r="L182" s="113">
        <f t="shared" si="143"/>
        <v>33909325.830299079</v>
      </c>
      <c r="M182" s="113">
        <f t="shared" si="143"/>
        <v>41015698.269671947</v>
      </c>
      <c r="N182" s="113">
        <f t="shared" si="143"/>
        <v>45236731.50061962</v>
      </c>
      <c r="O182" s="113">
        <f t="shared" si="143"/>
        <v>53858609.985095561</v>
      </c>
      <c r="P182" s="113">
        <f t="shared" si="143"/>
        <v>58063130.507488698</v>
      </c>
      <c r="Q182" s="113">
        <f t="shared" si="143"/>
        <v>67045199.832662016</v>
      </c>
      <c r="R182" s="113">
        <f t="shared" si="143"/>
        <v>74224221.74970156</v>
      </c>
      <c r="S182" s="113">
        <f t="shared" si="143"/>
        <v>83507349.271543145</v>
      </c>
      <c r="T182" s="113">
        <f t="shared" si="143"/>
        <v>86227419.850562602</v>
      </c>
      <c r="U182" s="113">
        <f t="shared" si="143"/>
        <v>87883581.791691452</v>
      </c>
      <c r="V182" s="113">
        <f t="shared" si="143"/>
        <v>79978795.262811854</v>
      </c>
      <c r="W182" s="113">
        <f t="shared" si="143"/>
        <v>73844689.079211205</v>
      </c>
      <c r="X182" s="113">
        <f>SUM(X163:X164)-SUM(X56:X57)+SUM(X172:X173)-SUM(X65:X66)+SUM(X166:X167)-SUM(X59:X60)</f>
        <v>67159997.890754312</v>
      </c>
      <c r="Y182" s="113">
        <f t="shared" ref="Y182:AF182" si="144">SUM(Y163:Y164)-SUM(Y56:Y57)+SUM(Y172:Y173)-SUM(Y65:Y66)+SUM(Y166:Y167)-SUM(Y59:Y60)</f>
        <v>63786760.722172469</v>
      </c>
      <c r="Z182" s="113">
        <f t="shared" si="144"/>
        <v>57224219.679333135</v>
      </c>
      <c r="AA182" s="113">
        <f t="shared" si="144"/>
        <v>50941549.42034854</v>
      </c>
      <c r="AB182" s="113">
        <f t="shared" si="144"/>
        <v>45164558.289591782</v>
      </c>
      <c r="AC182" s="113">
        <f t="shared" si="144"/>
        <v>39953706.367384747</v>
      </c>
      <c r="AD182" s="113">
        <f t="shared" si="144"/>
        <v>36974628.696457297</v>
      </c>
      <c r="AE182" s="113">
        <f t="shared" si="144"/>
        <v>33181928.825712092</v>
      </c>
      <c r="AF182" s="113">
        <f t="shared" si="144"/>
        <v>30657554.570458621</v>
      </c>
    </row>
    <row r="183" spans="2:32">
      <c r="B183" s="252" t="s">
        <v>450</v>
      </c>
      <c r="C183" s="253">
        <f>SUM(D183:AF183)</f>
        <v>2903490089.1712203</v>
      </c>
      <c r="D183" s="113">
        <f>SUM(D62:D63)-SUM(D169:D170)+D73-D180</f>
        <v>0</v>
      </c>
      <c r="E183" s="113">
        <f t="shared" ref="E183:J183" si="145">SUM(E62:E63)-SUM(E169:E170)+E73-E180</f>
        <v>0</v>
      </c>
      <c r="F183" s="113">
        <f t="shared" si="145"/>
        <v>1128912.7950722575</v>
      </c>
      <c r="G183" s="113">
        <f t="shared" si="145"/>
        <v>2104344.0751878321</v>
      </c>
      <c r="H183" s="113">
        <f t="shared" si="145"/>
        <v>4015061.1124915481</v>
      </c>
      <c r="I183" s="113">
        <f t="shared" si="145"/>
        <v>8417194.2100234628</v>
      </c>
      <c r="J183" s="113">
        <f t="shared" si="145"/>
        <v>14375885.540231854</v>
      </c>
      <c r="K183" s="113">
        <f t="shared" ref="K183:W183" si="146">SUM(K62:K63)-SUM(K169:K170)+K73-K180</f>
        <v>21491348.910450011</v>
      </c>
      <c r="L183" s="113">
        <f t="shared" si="146"/>
        <v>31311872.528443575</v>
      </c>
      <c r="M183" s="113">
        <f t="shared" si="146"/>
        <v>42213903.594314635</v>
      </c>
      <c r="N183" s="113">
        <f t="shared" si="146"/>
        <v>54004535.179271162</v>
      </c>
      <c r="O183" s="113">
        <f t="shared" si="146"/>
        <v>67747943.443753049</v>
      </c>
      <c r="P183" s="113">
        <f t="shared" si="146"/>
        <v>80857841.351861909</v>
      </c>
      <c r="Q183" s="113">
        <f t="shared" si="146"/>
        <v>96211749.360372275</v>
      </c>
      <c r="R183" s="113">
        <f t="shared" si="146"/>
        <v>112367499.87781923</v>
      </c>
      <c r="S183" s="113">
        <f t="shared" si="146"/>
        <v>130073812.83075668</v>
      </c>
      <c r="T183" s="113">
        <f t="shared" si="146"/>
        <v>148644745.10996327</v>
      </c>
      <c r="U183" s="113">
        <f t="shared" si="146"/>
        <v>167321068.58413884</v>
      </c>
      <c r="V183" s="113">
        <f t="shared" si="146"/>
        <v>179986261.53799084</v>
      </c>
      <c r="W183" s="113">
        <f t="shared" si="146"/>
        <v>187671813.85115817</v>
      </c>
      <c r="X183" s="113">
        <f>SUM(X62:X63)-SUM(X169:X170)+X73-X180</f>
        <v>191311167.76994798</v>
      </c>
      <c r="Y183" s="113">
        <f t="shared" ref="Y183:AF183" si="147">SUM(Y62:Y63)-SUM(Y169:Y170)+Y73-Y180</f>
        <v>193101160.06207016</v>
      </c>
      <c r="Z183" s="113">
        <f t="shared" si="147"/>
        <v>191906419.20207277</v>
      </c>
      <c r="AA183" s="113">
        <f t="shared" si="147"/>
        <v>187406664.89368436</v>
      </c>
      <c r="AB183" s="113">
        <f t="shared" si="147"/>
        <v>180367203.55663344</v>
      </c>
      <c r="AC183" s="113">
        <f t="shared" si="147"/>
        <v>170623952.62696493</v>
      </c>
      <c r="AD183" s="113">
        <f t="shared" si="147"/>
        <v>158922499.30456898</v>
      </c>
      <c r="AE183" s="113">
        <f t="shared" si="147"/>
        <v>145922303.42745551</v>
      </c>
      <c r="AF183" s="113">
        <f t="shared" si="147"/>
        <v>133982924.43452182</v>
      </c>
    </row>
    <row r="184" spans="2:32">
      <c r="B184" s="254" t="s">
        <v>452</v>
      </c>
      <c r="C184" s="255">
        <f>SUM(D184:AF184)</f>
        <v>1606863219.4285474</v>
      </c>
      <c r="D184" s="113">
        <f>D183-D182</f>
        <v>-1063030.4273972511</v>
      </c>
      <c r="E184" s="113">
        <f t="shared" ref="E184:J184" si="148">E183-E182</f>
        <v>-966391.29763388634</v>
      </c>
      <c r="F184" s="113">
        <f t="shared" si="148"/>
        <v>-3061161.4657501578</v>
      </c>
      <c r="G184" s="113">
        <f t="shared" si="148"/>
        <v>-4164947.8334284723</v>
      </c>
      <c r="H184" s="113">
        <f t="shared" si="148"/>
        <v>-5721147.3781119585</v>
      </c>
      <c r="I184" s="113">
        <f t="shared" si="148"/>
        <v>-7552871.4061914086</v>
      </c>
      <c r="J184" s="113">
        <f t="shared" si="148"/>
        <v>-7525803.0247336328</v>
      </c>
      <c r="K184" s="113">
        <f t="shared" ref="K184" si="149">K183-K182</f>
        <v>-5199112.8723977208</v>
      </c>
      <c r="L184" s="113">
        <f t="shared" ref="L184" si="150">L183-L182</f>
        <v>-2597453.3018555045</v>
      </c>
      <c r="M184" s="113">
        <f t="shared" ref="M184" si="151">M183-M182</f>
        <v>1198205.324642688</v>
      </c>
      <c r="N184" s="113">
        <f t="shared" ref="N184" si="152">N183-N182</f>
        <v>8767803.6786515415</v>
      </c>
      <c r="O184" s="113">
        <f t="shared" ref="O184:P184" si="153">O183-O182</f>
        <v>13889333.458657488</v>
      </c>
      <c r="P184" s="113">
        <f t="shared" si="153"/>
        <v>22794710.844373211</v>
      </c>
      <c r="Q184" s="113">
        <f t="shared" ref="Q184" si="154">Q183-Q182</f>
        <v>29166549.527710259</v>
      </c>
      <c r="R184" s="113">
        <f t="shared" ref="R184" si="155">R183-R182</f>
        <v>38143278.128117666</v>
      </c>
      <c r="S184" s="113">
        <f t="shared" ref="S184" si="156">S183-S182</f>
        <v>46566463.559213534</v>
      </c>
      <c r="T184" s="113">
        <f t="shared" ref="T184" si="157">T183-T182</f>
        <v>62417325.259400666</v>
      </c>
      <c r="U184" s="113">
        <f t="shared" ref="U184:V184" si="158">U183-U182</f>
        <v>79437486.792447388</v>
      </c>
      <c r="V184" s="113">
        <f t="shared" si="158"/>
        <v>100007466.27517898</v>
      </c>
      <c r="W184" s="113">
        <f t="shared" ref="W184" si="159">W183-W182</f>
        <v>113827124.77194697</v>
      </c>
      <c r="X184" s="113">
        <f>X183-X182</f>
        <v>124151169.87919366</v>
      </c>
      <c r="Y184" s="113">
        <f t="shared" ref="Y184" si="160">Y183-Y182</f>
        <v>129314399.33989769</v>
      </c>
      <c r="Z184" s="113">
        <f t="shared" ref="Z184" si="161">Z183-Z182</f>
        <v>134682199.52273965</v>
      </c>
      <c r="AA184" s="113">
        <f t="shared" ref="AA184" si="162">AA183-AA182</f>
        <v>136465115.4733358</v>
      </c>
      <c r="AB184" s="113">
        <f t="shared" ref="AB184" si="163">AB183-AB182</f>
        <v>135202645.26704165</v>
      </c>
      <c r="AC184" s="113">
        <f t="shared" ref="AC184" si="164">AC183-AC182</f>
        <v>130670246.25958018</v>
      </c>
      <c r="AD184" s="113">
        <f t="shared" ref="AD184" si="165">AD183-AD182</f>
        <v>121947870.60811168</v>
      </c>
      <c r="AE184" s="113">
        <f t="shared" ref="AE184" si="166">AE183-AE182</f>
        <v>112740374.60174343</v>
      </c>
      <c r="AF184" s="113">
        <f t="shared" ref="AF184" si="167">AF183-AF182</f>
        <v>103325369.8640632</v>
      </c>
    </row>
    <row r="185" spans="2:32">
      <c r="B185" s="256" t="s">
        <v>451</v>
      </c>
      <c r="C185" s="257">
        <f>C183/C182</f>
        <v>2.2392641683782495</v>
      </c>
    </row>
    <row r="186" spans="2:32">
      <c r="B186" s="256" t="s">
        <v>423</v>
      </c>
      <c r="C186" s="258">
        <f>IRR(D184:AF184)</f>
        <v>0.29361814498602334</v>
      </c>
    </row>
    <row r="187" spans="2:32"/>
    <row r="188" spans="2:32">
      <c r="B188" s="7" t="s">
        <v>516</v>
      </c>
    </row>
    <row r="189" spans="2:32"/>
    <row r="190" spans="2:32" ht="27.6">
      <c r="B190" s="200" t="s">
        <v>517</v>
      </c>
      <c r="C190" s="201" t="s">
        <v>518</v>
      </c>
    </row>
    <row r="191" spans="2:32">
      <c r="B191" s="199" t="s">
        <v>519</v>
      </c>
      <c r="C191" s="112">
        <f>Calc_Fleet!AJ88/1000</f>
        <v>3864104.1</v>
      </c>
    </row>
    <row r="192" spans="2:32">
      <c r="B192" s="199" t="s">
        <v>520</v>
      </c>
      <c r="C192" s="202">
        <f>Calc_Fleet!AJ150</f>
        <v>260501400</v>
      </c>
    </row>
    <row r="193" spans="2:3">
      <c r="B193" s="199" t="s">
        <v>521</v>
      </c>
      <c r="C193" s="112">
        <f>Calc_Fleet!AJ212/1000</f>
        <v>3183906</v>
      </c>
    </row>
    <row r="194" spans="2:3">
      <c r="B194" s="199" t="s">
        <v>522</v>
      </c>
      <c r="C194" s="202">
        <f>Calc_Fleet!AJ274</f>
        <v>41998614.600000001</v>
      </c>
    </row>
    <row r="195" spans="2:3"/>
    <row r="196" spans="2:3"/>
  </sheetData>
  <sheetProtection algorithmName="SHA-512" hashValue="jhmxVF7909T/wT38/ZeCqNXloSvpBCsEV1jb1fhglhedw8JNUOieCsVGXIFIr5XeaGCQjFVoyZNMPcvuYjzd2A==" saltValue="2xPFP4P8eyvOnr5Py5yBvA==" spinCount="100000" sheet="1" objects="1" scenarios="1"/>
  <pageMargins left="0.7" right="0.7" top="0.75" bottom="0.75" header="0.3" footer="0.3"/>
  <pageSetup orientation="portrait" r:id="rId1"/>
  <ignoredErrors>
    <ignoredError sqref="C130"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BD3D2-E15C-41F7-863A-149C2DEADA03}">
  <sheetPr>
    <tabColor theme="1"/>
  </sheetPr>
  <dimension ref="A1:N69"/>
  <sheetViews>
    <sheetView topLeftCell="A23" workbookViewId="0">
      <selection activeCell="A14" sqref="A14"/>
    </sheetView>
  </sheetViews>
  <sheetFormatPr baseColWidth="10" defaultColWidth="0" defaultRowHeight="14.4" zeroHeight="1"/>
  <cols>
    <col min="1" max="1" width="25.88671875" customWidth="1"/>
    <col min="2" max="2" width="14.44140625" customWidth="1"/>
    <col min="3" max="3" width="14.6640625" bestFit="1" customWidth="1"/>
    <col min="4" max="4" width="13" customWidth="1"/>
    <col min="5" max="5" width="12.109375" customWidth="1"/>
    <col min="6" max="7" width="9.109375" customWidth="1"/>
    <col min="8" max="8" width="16.6640625" bestFit="1" customWidth="1"/>
    <col min="9" max="9" width="12.6640625" customWidth="1"/>
    <col min="10" max="14" width="9.109375" customWidth="1"/>
    <col min="15" max="16384" width="9.109375" hidden="1"/>
  </cols>
  <sheetData>
    <row r="1" spans="1:9">
      <c r="D1" s="237"/>
      <c r="E1" s="1" t="s">
        <v>559</v>
      </c>
    </row>
    <row r="2" spans="1:9">
      <c r="A2" s="6" t="s">
        <v>477</v>
      </c>
    </row>
    <row r="3" spans="1:9">
      <c r="A3" s="173" t="s">
        <v>523</v>
      </c>
      <c r="B3" s="192" t="s">
        <v>479</v>
      </c>
      <c r="C3" s="192" t="s">
        <v>480</v>
      </c>
      <c r="D3" s="192" t="s">
        <v>481</v>
      </c>
      <c r="E3" s="192" t="s">
        <v>378</v>
      </c>
      <c r="F3" s="192" t="s">
        <v>482</v>
      </c>
      <c r="H3" s="193" t="s">
        <v>483</v>
      </c>
      <c r="I3" s="195">
        <f>MIN(B5:B14)</f>
        <v>-764.14493506443591</v>
      </c>
    </row>
    <row r="4" spans="1:9">
      <c r="A4" s="190" t="s">
        <v>558</v>
      </c>
      <c r="B4" s="248">
        <f>Dashboard!C100/1000000</f>
        <v>293.91910073604657</v>
      </c>
      <c r="C4" s="248">
        <f>Dashboard!C99/1000000</f>
        <v>3380.233389747852</v>
      </c>
      <c r="D4" s="248">
        <f>Dashboard!C98/1000000</f>
        <v>3086.3142890118047</v>
      </c>
      <c r="E4" s="249">
        <f>Dashboard!C101</f>
        <v>1.0952330427858519</v>
      </c>
      <c r="F4" s="250">
        <f>Dashboard!C102</f>
        <v>3.9855751468135026E-2</v>
      </c>
      <c r="H4" s="193" t="s">
        <v>484</v>
      </c>
      <c r="I4" s="191">
        <f>MAX(B5:B14)</f>
        <v>2721.9353916974305</v>
      </c>
    </row>
    <row r="5" spans="1:9">
      <c r="A5" s="190" t="s">
        <v>478</v>
      </c>
      <c r="B5" s="233">
        <v>-764.14493506443591</v>
      </c>
      <c r="C5" s="233">
        <v>3380.233389747852</v>
      </c>
      <c r="D5" s="233">
        <v>4144.3783248122891</v>
      </c>
      <c r="E5" s="234">
        <v>0.81561892395548918</v>
      </c>
      <c r="F5" s="235">
        <v>-0.101362703874458</v>
      </c>
      <c r="H5" s="193" t="s">
        <v>485</v>
      </c>
      <c r="I5" s="174">
        <f>MIN(E5:E14)</f>
        <v>0.81561892395548918</v>
      </c>
    </row>
    <row r="6" spans="1:9">
      <c r="A6" s="190" t="s">
        <v>488</v>
      </c>
      <c r="B6" s="233">
        <v>1351.9831365365299</v>
      </c>
      <c r="C6" s="233">
        <v>3380.233389747852</v>
      </c>
      <c r="D6" s="233">
        <v>2028.2502532113217</v>
      </c>
      <c r="E6" s="234">
        <v>1.6665760965127159</v>
      </c>
      <c r="F6" s="235">
        <v>0.21837979194749546</v>
      </c>
      <c r="H6" s="193" t="s">
        <v>491</v>
      </c>
      <c r="I6" s="181">
        <f>MAX(E5:E14)</f>
        <v>1.6665760965127159</v>
      </c>
    </row>
    <row r="7" spans="1:9">
      <c r="A7" s="190" t="s">
        <v>496</v>
      </c>
      <c r="B7" s="233">
        <v>994.34256399660842</v>
      </c>
      <c r="C7" s="233">
        <v>4080.6568530084128</v>
      </c>
      <c r="D7" s="233">
        <v>3086.3142890118047</v>
      </c>
      <c r="E7" s="234">
        <v>1.3221779996731904</v>
      </c>
      <c r="F7" s="235">
        <v>0.12121935287844465</v>
      </c>
      <c r="H7" s="193" t="s">
        <v>486</v>
      </c>
      <c r="I7" s="203">
        <f>MIN(F5:F14)</f>
        <v>-0.101362703874458</v>
      </c>
    </row>
    <row r="8" spans="1:9">
      <c r="A8" s="190" t="s">
        <v>495</v>
      </c>
      <c r="B8" s="233">
        <v>-406.50436252451505</v>
      </c>
      <c r="C8" s="233">
        <v>2679.8099264872899</v>
      </c>
      <c r="D8" s="233">
        <v>3086.3142890118047</v>
      </c>
      <c r="E8" s="234">
        <v>0.86828808589851303</v>
      </c>
      <c r="F8" s="235">
        <v>-6.6484326529083981E-2</v>
      </c>
      <c r="H8" s="193" t="s">
        <v>487</v>
      </c>
      <c r="I8" s="203">
        <f>MAX(F5:F14)</f>
        <v>0.21837979194749546</v>
      </c>
    </row>
    <row r="9" spans="1:9">
      <c r="A9" s="190" t="s">
        <v>497</v>
      </c>
      <c r="B9" s="233">
        <v>179.42130602753437</v>
      </c>
      <c r="C9" s="233">
        <v>3265.7355950393394</v>
      </c>
      <c r="D9" s="233">
        <v>3086.3142890118047</v>
      </c>
      <c r="E9" s="234">
        <v>1.0581344896293705</v>
      </c>
      <c r="F9" s="235">
        <v>2.4903024535025686E-2</v>
      </c>
    </row>
    <row r="10" spans="1:9">
      <c r="A10" s="190" t="s">
        <v>498</v>
      </c>
      <c r="B10" s="233">
        <v>408.41689544455897</v>
      </c>
      <c r="C10" s="233">
        <v>3494.7311844563637</v>
      </c>
      <c r="D10" s="233">
        <v>3086.3142890118047</v>
      </c>
      <c r="E10" s="234">
        <v>1.132331595942333</v>
      </c>
      <c r="F10" s="235">
        <v>5.4214602433293457E-2</v>
      </c>
    </row>
    <row r="11" spans="1:9">
      <c r="A11" s="190" t="s">
        <v>489</v>
      </c>
      <c r="B11" s="233">
        <v>149.96027599925154</v>
      </c>
      <c r="C11" s="233">
        <v>3380.233389747852</v>
      </c>
      <c r="D11" s="233">
        <v>3230.2731137485998</v>
      </c>
      <c r="E11" s="234">
        <v>1.0464234046839553</v>
      </c>
      <c r="F11" s="235">
        <v>1.9474456151493236E-2</v>
      </c>
    </row>
    <row r="12" spans="1:9">
      <c r="A12" s="190" t="s">
        <v>490</v>
      </c>
      <c r="B12" s="233">
        <v>437.8779254728417</v>
      </c>
      <c r="C12" s="233">
        <v>3380.233389747852</v>
      </c>
      <c r="D12" s="233">
        <v>2942.3554642750096</v>
      </c>
      <c r="E12" s="234">
        <v>1.1488188394602195</v>
      </c>
      <c r="F12" s="235">
        <v>6.2493365084768104E-2</v>
      </c>
    </row>
    <row r="13" spans="1:9">
      <c r="A13" s="190" t="s">
        <v>514</v>
      </c>
      <c r="B13" s="233">
        <v>2721.9353916974305</v>
      </c>
      <c r="C13" s="233">
        <v>13431.141113708385</v>
      </c>
      <c r="D13" s="233">
        <v>10709.205722010956</v>
      </c>
      <c r="E13" s="234">
        <v>1.254167812473987</v>
      </c>
      <c r="F13" s="235">
        <v>0.11052555982033851</v>
      </c>
    </row>
    <row r="14" spans="1:9">
      <c r="A14" s="190" t="s">
        <v>515</v>
      </c>
      <c r="B14" s="233">
        <v>835.0814827897957</v>
      </c>
      <c r="C14" s="233">
        <v>5961.1536698853079</v>
      </c>
      <c r="D14" s="233">
        <v>5126.0721870955103</v>
      </c>
      <c r="E14" s="234">
        <v>1.1629086466811862</v>
      </c>
      <c r="F14" s="235">
        <v>6.9010585621447351E-2</v>
      </c>
    </row>
    <row r="15" spans="1:9">
      <c r="A15" s="6"/>
      <c r="B15" s="1"/>
      <c r="C15" s="1"/>
      <c r="D15" s="1"/>
      <c r="E15" s="1"/>
      <c r="F15" s="1"/>
    </row>
    <row r="16" spans="1:9"/>
    <row r="17" spans="1:9">
      <c r="A17" s="6" t="s">
        <v>492</v>
      </c>
    </row>
    <row r="18" spans="1:9">
      <c r="A18" s="173" t="s">
        <v>523</v>
      </c>
      <c r="B18" s="192" t="s">
        <v>479</v>
      </c>
      <c r="C18" s="192" t="s">
        <v>480</v>
      </c>
      <c r="D18" s="192" t="s">
        <v>481</v>
      </c>
      <c r="E18" s="192" t="s">
        <v>378</v>
      </c>
      <c r="F18" s="192" t="s">
        <v>482</v>
      </c>
      <c r="H18" s="193" t="s">
        <v>483</v>
      </c>
      <c r="I18" s="191">
        <f>MIN(B20:B29)</f>
        <v>-7908.4473399389935</v>
      </c>
    </row>
    <row r="19" spans="1:9">
      <c r="A19" s="190" t="s">
        <v>558</v>
      </c>
      <c r="B19" s="248">
        <f>Dashboard!C128/1000000</f>
        <v>-2223.8397228176441</v>
      </c>
      <c r="C19" s="248">
        <f>Dashboard!C127/1000000</f>
        <v>870.25786111646255</v>
      </c>
      <c r="D19" s="248">
        <f>Dashboard!C126/1000000</f>
        <v>3094.0975839341063</v>
      </c>
      <c r="E19" s="249">
        <f>Dashboard!C129</f>
        <v>0.28126387016208476</v>
      </c>
      <c r="F19" s="250" t="e">
        <f>Dashboard!C130</f>
        <v>#NUM!</v>
      </c>
      <c r="H19" s="193" t="s">
        <v>484</v>
      </c>
      <c r="I19" s="191">
        <f>MAX(B20:B29)</f>
        <v>-448.59083185503414</v>
      </c>
    </row>
    <row r="20" spans="1:9">
      <c r="A20" s="190" t="s">
        <v>478</v>
      </c>
      <c r="B20" s="233">
        <v>-2899.9435404990663</v>
      </c>
      <c r="C20" s="233">
        <v>870.25786111646255</v>
      </c>
      <c r="D20" s="233">
        <v>3770.2014016155294</v>
      </c>
      <c r="E20" s="234">
        <v>0.23082529775294167</v>
      </c>
      <c r="F20" s="235" t="e">
        <v>#NUM!</v>
      </c>
      <c r="H20" s="193" t="s">
        <v>485</v>
      </c>
      <c r="I20" s="181">
        <f>MIN(E20:E29)</f>
        <v>0.17872169614607711</v>
      </c>
    </row>
    <row r="21" spans="1:9">
      <c r="A21" s="190" t="s">
        <v>488</v>
      </c>
      <c r="B21" s="233">
        <v>-1547.7359051362218</v>
      </c>
      <c r="C21" s="233">
        <v>870.25786111646255</v>
      </c>
      <c r="D21" s="233">
        <v>2417.9937662526841</v>
      </c>
      <c r="E21" s="234">
        <v>0.35990905901513365</v>
      </c>
      <c r="F21" s="235" t="e">
        <v>#NUM!</v>
      </c>
      <c r="H21" s="193" t="s">
        <v>491</v>
      </c>
      <c r="I21" s="181">
        <f>MAX(E20:E29)</f>
        <v>0.65986179138994761</v>
      </c>
    </row>
    <row r="22" spans="1:9">
      <c r="A22" s="190" t="s">
        <v>496</v>
      </c>
      <c r="B22" s="233">
        <v>-1593.4977253019342</v>
      </c>
      <c r="C22" s="233">
        <v>870.25786111646255</v>
      </c>
      <c r="D22" s="233">
        <v>2463.7555864183973</v>
      </c>
      <c r="E22" s="234">
        <v>0.35322410466111653</v>
      </c>
      <c r="F22" s="235" t="e">
        <v>#NUM!</v>
      </c>
      <c r="H22" s="193" t="s">
        <v>486</v>
      </c>
      <c r="I22" s="232" t="e">
        <f>MIN(F20:F27)</f>
        <v>#NUM!</v>
      </c>
    </row>
    <row r="23" spans="1:9">
      <c r="A23" s="190" t="s">
        <v>495</v>
      </c>
      <c r="B23" s="233">
        <v>-2854.181720333353</v>
      </c>
      <c r="C23" s="233">
        <v>870.25786111646255</v>
      </c>
      <c r="D23" s="233">
        <v>3724.4395814498153</v>
      </c>
      <c r="E23" s="234">
        <v>0.23366142531910711</v>
      </c>
      <c r="F23" s="235" t="e">
        <v>#NUM!</v>
      </c>
      <c r="H23" s="193" t="s">
        <v>487</v>
      </c>
      <c r="I23" s="194">
        <f>F25</f>
        <v>-9.58645909332414E-2</v>
      </c>
    </row>
    <row r="24" spans="1:9">
      <c r="A24" s="190" t="s">
        <v>499</v>
      </c>
      <c r="B24" s="233">
        <v>-3999.088613780254</v>
      </c>
      <c r="C24" s="233">
        <v>870.25786111646255</v>
      </c>
      <c r="D24" s="233">
        <v>4869.3464748967162</v>
      </c>
      <c r="E24" s="234">
        <v>0.17872169614607711</v>
      </c>
      <c r="F24" s="235" t="e">
        <v>#NUM!</v>
      </c>
    </row>
    <row r="25" spans="1:9">
      <c r="A25" s="190" t="s">
        <v>500</v>
      </c>
      <c r="B25" s="233">
        <v>-448.59083185503414</v>
      </c>
      <c r="C25" s="233">
        <v>870.25786111646255</v>
      </c>
      <c r="D25" s="233">
        <v>1318.8486929714963</v>
      </c>
      <c r="E25" s="234">
        <v>0.65986179138994761</v>
      </c>
      <c r="F25" s="235">
        <v>-9.58645909332414E-2</v>
      </c>
    </row>
    <row r="26" spans="1:9">
      <c r="A26" s="190" t="s">
        <v>489</v>
      </c>
      <c r="B26" s="233">
        <v>-2484.1161087029541</v>
      </c>
      <c r="C26" s="233">
        <v>870.25786111646255</v>
      </c>
      <c r="D26" s="233">
        <v>3354.3739698194167</v>
      </c>
      <c r="E26" s="234">
        <v>0.25943972525022696</v>
      </c>
      <c r="F26" s="235" t="e">
        <v>#NUM!</v>
      </c>
    </row>
    <row r="27" spans="1:9">
      <c r="A27" s="190" t="s">
        <v>490</v>
      </c>
      <c r="B27" s="233">
        <v>-1963.5633369323343</v>
      </c>
      <c r="C27" s="233">
        <v>870.25786111646255</v>
      </c>
      <c r="D27" s="233">
        <v>2833.8211980487968</v>
      </c>
      <c r="E27" s="234">
        <v>0.30709695506395085</v>
      </c>
      <c r="F27" s="235" t="e">
        <v>#NUM!</v>
      </c>
    </row>
    <row r="28" spans="1:9">
      <c r="A28" s="190" t="s">
        <v>514</v>
      </c>
      <c r="B28" s="233">
        <v>-7908.4473399389935</v>
      </c>
      <c r="C28" s="233">
        <v>3610.8405115887304</v>
      </c>
      <c r="D28" s="233">
        <v>11519.287851527723</v>
      </c>
      <c r="E28" s="234">
        <v>0.31346039426472438</v>
      </c>
      <c r="F28" s="235" t="e">
        <v>#NUM!</v>
      </c>
    </row>
    <row r="29" spans="1:9">
      <c r="A29" s="190" t="s">
        <v>515</v>
      </c>
      <c r="B29" s="233">
        <v>-3741.2377461378164</v>
      </c>
      <c r="C29" s="233">
        <v>1566.8897014758616</v>
      </c>
      <c r="D29" s="233">
        <v>5308.1274476136778</v>
      </c>
      <c r="E29" s="234">
        <v>0.29518690290307037</v>
      </c>
      <c r="F29" s="235" t="e">
        <v>#NUM!</v>
      </c>
    </row>
    <row r="30" spans="1:9">
      <c r="A30" s="6"/>
      <c r="B30" s="1"/>
      <c r="C30" s="1"/>
      <c r="D30" s="1"/>
      <c r="E30" s="1"/>
      <c r="F30" s="1"/>
    </row>
    <row r="31" spans="1:9"/>
    <row r="32" spans="1:9">
      <c r="A32" s="6" t="s">
        <v>493</v>
      </c>
    </row>
    <row r="33" spans="1:9">
      <c r="A33" s="173" t="s">
        <v>523</v>
      </c>
      <c r="B33" s="192" t="s">
        <v>479</v>
      </c>
      <c r="C33" s="192" t="s">
        <v>480</v>
      </c>
      <c r="D33" s="192" t="s">
        <v>481</v>
      </c>
      <c r="E33" s="192" t="s">
        <v>378</v>
      </c>
      <c r="F33" s="192" t="s">
        <v>482</v>
      </c>
      <c r="H33" s="193" t="s">
        <v>483</v>
      </c>
      <c r="I33" s="195">
        <f>MIN(B35:B44)</f>
        <v>-896.4874166533009</v>
      </c>
    </row>
    <row r="34" spans="1:9">
      <c r="A34" s="190" t="s">
        <v>558</v>
      </c>
      <c r="B34" s="248">
        <f>Dashboard!C156/1000000</f>
        <v>294.79265021832572</v>
      </c>
      <c r="C34" s="248">
        <f>Dashboard!C155/1000000</f>
        <v>3115.476023696227</v>
      </c>
      <c r="D34" s="248">
        <f>Dashboard!C154/1000000</f>
        <v>2820.683373477902</v>
      </c>
      <c r="E34" s="249">
        <f>Dashboard!C157</f>
        <v>1.1045110745112969</v>
      </c>
      <c r="F34" s="250">
        <f>Dashboard!C158</f>
        <v>8.6987212349050047E-3</v>
      </c>
      <c r="H34" s="193" t="s">
        <v>484</v>
      </c>
      <c r="I34" s="191">
        <f>MAX(B35:B44)</f>
        <v>7074.2287205391485</v>
      </c>
    </row>
    <row r="35" spans="1:9">
      <c r="A35" s="190" t="s">
        <v>478</v>
      </c>
      <c r="B35" s="233">
        <v>-143.33058951632199</v>
      </c>
      <c r="C35" s="233">
        <v>3115.476023696227</v>
      </c>
      <c r="D35" s="233">
        <v>3258.8066132125505</v>
      </c>
      <c r="E35" s="236">
        <v>0.95601746082900352</v>
      </c>
      <c r="F35" s="235">
        <v>-4.4525480395445349E-3</v>
      </c>
      <c r="H35" s="193" t="s">
        <v>485</v>
      </c>
      <c r="I35" s="181">
        <f>MIN(E35:E44)</f>
        <v>0.77654646409858641</v>
      </c>
    </row>
    <row r="36" spans="1:9">
      <c r="A36" s="190" t="s">
        <v>488</v>
      </c>
      <c r="B36" s="233">
        <v>732.915889952974</v>
      </c>
      <c r="C36" s="233">
        <v>3115.476023696227</v>
      </c>
      <c r="D36" s="233">
        <v>2382.560133743254</v>
      </c>
      <c r="E36" s="234">
        <v>1.3076169535337119</v>
      </c>
      <c r="F36" s="235">
        <v>2.0630703533934147E-2</v>
      </c>
      <c r="H36" s="193" t="s">
        <v>491</v>
      </c>
      <c r="I36" s="181">
        <f>MAX(E35:E44)</f>
        <v>2.2090809953064507</v>
      </c>
    </row>
    <row r="37" spans="1:9">
      <c r="A37" s="190" t="s">
        <v>496</v>
      </c>
      <c r="B37" s="233">
        <v>925.13464773403382</v>
      </c>
      <c r="C37" s="233">
        <v>3745.8180212119355</v>
      </c>
      <c r="D37" s="233">
        <v>2820.683373477902</v>
      </c>
      <c r="E37" s="234">
        <v>1.3279824514983909</v>
      </c>
      <c r="F37" s="235">
        <v>2.4742630875819183E-2</v>
      </c>
      <c r="H37" s="193" t="s">
        <v>486</v>
      </c>
      <c r="I37" s="203">
        <f>MIN(F35:F44)</f>
        <v>-2.1353234163403623E-2</v>
      </c>
    </row>
    <row r="38" spans="1:9">
      <c r="A38" s="190" t="s">
        <v>495</v>
      </c>
      <c r="B38" s="233">
        <v>-335.54934729738375</v>
      </c>
      <c r="C38" s="233">
        <v>2485.134026180518</v>
      </c>
      <c r="D38" s="233">
        <v>2820.683373477902</v>
      </c>
      <c r="E38" s="234">
        <v>0.88103969752420264</v>
      </c>
      <c r="F38" s="235">
        <v>-1.1165092375508334E-2</v>
      </c>
      <c r="H38" s="193" t="s">
        <v>487</v>
      </c>
      <c r="I38" s="203">
        <f>MAX(F35:F44)</f>
        <v>7.7251061513005537E-2</v>
      </c>
    </row>
    <row r="39" spans="1:9">
      <c r="A39" s="190" t="s">
        <v>497</v>
      </c>
      <c r="B39" s="233">
        <v>209.88944238967881</v>
      </c>
      <c r="C39" s="233">
        <v>3030.5728158675806</v>
      </c>
      <c r="D39" s="233">
        <v>2820.683373477902</v>
      </c>
      <c r="E39" s="234">
        <v>1.0744108482232393</v>
      </c>
      <c r="F39" s="235">
        <v>6.2851219455564156E-3</v>
      </c>
    </row>
    <row r="40" spans="1:9">
      <c r="A40" s="190" t="s">
        <v>498</v>
      </c>
      <c r="B40" s="233">
        <v>379.6958580469713</v>
      </c>
      <c r="C40" s="233">
        <v>3200.3792315248734</v>
      </c>
      <c r="D40" s="233">
        <v>2820.683373477902</v>
      </c>
      <c r="E40" s="234">
        <v>1.1346113007993543</v>
      </c>
      <c r="F40" s="235">
        <v>1.1044808241277515E-2</v>
      </c>
    </row>
    <row r="41" spans="1:9">
      <c r="A41" s="190" t="s">
        <v>489</v>
      </c>
      <c r="B41" s="233">
        <v>-896.4874166533009</v>
      </c>
      <c r="C41" s="233">
        <v>3115.476023696227</v>
      </c>
      <c r="D41" s="233">
        <v>4011.9634403495293</v>
      </c>
      <c r="E41" s="234">
        <v>0.77654646409858641</v>
      </c>
      <c r="F41" s="235">
        <v>-2.1353234163403623E-2</v>
      </c>
    </row>
    <row r="42" spans="1:9">
      <c r="A42" s="190" t="s">
        <v>490</v>
      </c>
      <c r="B42" s="233">
        <v>1486.0727170899524</v>
      </c>
      <c r="C42" s="233">
        <v>3115.476023696227</v>
      </c>
      <c r="D42" s="233">
        <v>1629.403306606275</v>
      </c>
      <c r="E42" s="234">
        <v>1.9120349216580073</v>
      </c>
      <c r="F42" s="235">
        <v>6.1865526120221892E-2</v>
      </c>
    </row>
    <row r="43" spans="1:9">
      <c r="A43" s="190" t="s">
        <v>514</v>
      </c>
      <c r="B43" s="233">
        <v>7074.2287205391485</v>
      </c>
      <c r="C43" s="233">
        <v>12925.142553442573</v>
      </c>
      <c r="D43" s="233">
        <v>5850.9138329034222</v>
      </c>
      <c r="E43" s="234">
        <v>2.2090809953064507</v>
      </c>
      <c r="F43" s="235">
        <v>7.7251061513005537E-2</v>
      </c>
    </row>
    <row r="44" spans="1:9">
      <c r="A44" s="190" t="s">
        <v>515</v>
      </c>
      <c r="B44" s="233">
        <v>1871.6740267261703</v>
      </c>
      <c r="C44" s="233">
        <v>5609.0382386754045</v>
      </c>
      <c r="D44" s="233">
        <v>3737.3642119492333</v>
      </c>
      <c r="E44" s="234">
        <v>1.5008005429981879</v>
      </c>
      <c r="F44" s="235">
        <v>3.6979993792893184E-2</v>
      </c>
    </row>
    <row r="45" spans="1:9">
      <c r="A45" s="6"/>
      <c r="B45" s="1"/>
      <c r="C45" s="1"/>
      <c r="D45" s="1"/>
      <c r="E45" s="1"/>
      <c r="F45" s="1"/>
    </row>
    <row r="46" spans="1:9"/>
    <row r="47" spans="1:9">
      <c r="A47" s="6" t="s">
        <v>494</v>
      </c>
    </row>
    <row r="48" spans="1:9">
      <c r="A48" s="173" t="s">
        <v>523</v>
      </c>
      <c r="B48" s="192" t="s">
        <v>479</v>
      </c>
      <c r="C48" s="192" t="s">
        <v>480</v>
      </c>
      <c r="D48" s="192" t="s">
        <v>481</v>
      </c>
      <c r="E48" s="192" t="s">
        <v>378</v>
      </c>
      <c r="F48" s="192" t="s">
        <v>482</v>
      </c>
      <c r="H48" s="193" t="s">
        <v>483</v>
      </c>
      <c r="I48" s="191">
        <f>MIN(B50:B59)</f>
        <v>968.76379943313236</v>
      </c>
    </row>
    <row r="49" spans="1:9">
      <c r="A49" s="190" t="s">
        <v>558</v>
      </c>
      <c r="B49" s="248">
        <f>Dashboard!C184/1000000</f>
        <v>1606.8632194285474</v>
      </c>
      <c r="C49" s="248">
        <f>Dashboard!C183/1000000</f>
        <v>2903.4900891712205</v>
      </c>
      <c r="D49" s="248">
        <f>Dashboard!C182/1000000</f>
        <v>1296.6268697426733</v>
      </c>
      <c r="E49" s="249">
        <f>Dashboard!C185</f>
        <v>2.2392641683782495</v>
      </c>
      <c r="F49" s="250">
        <f>Dashboard!C186</f>
        <v>0.29361814498602334</v>
      </c>
      <c r="H49" s="193" t="s">
        <v>484</v>
      </c>
      <c r="I49" s="191">
        <f>MAX(B50:B59)</f>
        <v>6970.0226781722713</v>
      </c>
    </row>
    <row r="50" spans="1:9">
      <c r="A50" s="190" t="s">
        <v>478</v>
      </c>
      <c r="B50" s="233">
        <v>984.50091675402098</v>
      </c>
      <c r="C50" s="233">
        <v>2903.4900891712205</v>
      </c>
      <c r="D50" s="233">
        <v>1918.9891724171996</v>
      </c>
      <c r="E50" s="234">
        <v>1.5130309909533894</v>
      </c>
      <c r="F50" s="235">
        <v>0.15328874362039357</v>
      </c>
      <c r="H50" s="193" t="s">
        <v>485</v>
      </c>
      <c r="I50" s="181">
        <f>MIN(E50:E59)</f>
        <v>1.5130309909533894</v>
      </c>
    </row>
    <row r="51" spans="1:9">
      <c r="A51" s="190" t="s">
        <v>488</v>
      </c>
      <c r="B51" s="233">
        <v>2229.2255221030732</v>
      </c>
      <c r="C51" s="233">
        <v>2903.4900891712205</v>
      </c>
      <c r="D51" s="233">
        <v>674.26456706814747</v>
      </c>
      <c r="E51" s="234">
        <v>4.3061584887905973</v>
      </c>
      <c r="F51" s="235">
        <v>0.5029542289902218</v>
      </c>
      <c r="H51" s="193" t="s">
        <v>491</v>
      </c>
      <c r="I51" s="181">
        <f>MAX(E50:E59)</f>
        <v>4.3061584887905973</v>
      </c>
    </row>
    <row r="52" spans="1:9">
      <c r="A52" s="190" t="s">
        <v>496</v>
      </c>
      <c r="B52" s="233">
        <v>2568.6221026318385</v>
      </c>
      <c r="C52" s="233">
        <v>3703.4192407705737</v>
      </c>
      <c r="D52" s="233">
        <v>1134.7971381387356</v>
      </c>
      <c r="E52" s="234">
        <v>3.2635077374664734</v>
      </c>
      <c r="F52" s="235">
        <v>0.58896845263693476</v>
      </c>
      <c r="H52" s="193" t="s">
        <v>486</v>
      </c>
      <c r="I52" s="194">
        <f>MIN(F50:F59)</f>
        <v>0.15328874362039357</v>
      </c>
    </row>
    <row r="53" spans="1:9">
      <c r="A53" s="190" t="s">
        <v>495</v>
      </c>
      <c r="B53" s="233">
        <v>968.76379943313236</v>
      </c>
      <c r="C53" s="233">
        <v>2103.5609375718677</v>
      </c>
      <c r="D53" s="233">
        <v>1134.7971381387356</v>
      </c>
      <c r="E53" s="234">
        <v>1.8536889694858352</v>
      </c>
      <c r="F53" s="235">
        <v>0.24881327708615375</v>
      </c>
      <c r="H53" s="193" t="s">
        <v>487</v>
      </c>
      <c r="I53" s="194">
        <f>MAX(F50:F59)</f>
        <v>0.58896845263693476</v>
      </c>
    </row>
    <row r="54" spans="1:9">
      <c r="A54" s="190" t="s">
        <v>501</v>
      </c>
      <c r="B54" s="233">
        <v>1099.2394512806666</v>
      </c>
      <c r="C54" s="233">
        <v>2395.8663210233399</v>
      </c>
      <c r="D54" s="233">
        <v>1296.6268697426733</v>
      </c>
      <c r="E54" s="234">
        <v>1.8477685268845461</v>
      </c>
      <c r="F54" s="235">
        <v>0.21431043858403598</v>
      </c>
    </row>
    <row r="55" spans="1:9">
      <c r="A55" s="190" t="s">
        <v>502</v>
      </c>
      <c r="B55" s="233">
        <v>2114.486987576428</v>
      </c>
      <c r="C55" s="233">
        <v>3411.1138573191015</v>
      </c>
      <c r="D55" s="233">
        <v>1296.6268697426733</v>
      </c>
      <c r="E55" s="234">
        <v>2.6307598098719533</v>
      </c>
      <c r="F55" s="235">
        <v>0.36896840806524089</v>
      </c>
    </row>
    <row r="56" spans="1:9">
      <c r="A56" s="190" t="s">
        <v>489</v>
      </c>
      <c r="B56" s="233">
        <v>1445.0334878246092</v>
      </c>
      <c r="C56" s="233">
        <v>2903.4900891712205</v>
      </c>
      <c r="D56" s="233">
        <v>1458.4566013466108</v>
      </c>
      <c r="E56" s="234">
        <v>1.990796357252175</v>
      </c>
      <c r="F56" s="235">
        <v>0.22186727683638652</v>
      </c>
    </row>
    <row r="57" spans="1:9">
      <c r="A57" s="190" t="s">
        <v>490</v>
      </c>
      <c r="B57" s="233">
        <v>1768.6929510324851</v>
      </c>
      <c r="C57" s="233">
        <v>2903.4900891712205</v>
      </c>
      <c r="D57" s="233">
        <v>1134.7971381387356</v>
      </c>
      <c r="E57" s="234">
        <v>2.5585983534761541</v>
      </c>
      <c r="F57" s="235">
        <v>0.42020957083392774</v>
      </c>
    </row>
    <row r="58" spans="1:9">
      <c r="A58" s="190" t="s">
        <v>514</v>
      </c>
      <c r="B58" s="233">
        <v>6970.0226781722713</v>
      </c>
      <c r="C58" s="233">
        <v>11151.215747919674</v>
      </c>
      <c r="D58" s="233">
        <v>4181.1930697474018</v>
      </c>
      <c r="E58" s="234">
        <v>2.6669937412369604</v>
      </c>
      <c r="F58" s="235">
        <v>0.38153394124720941</v>
      </c>
    </row>
    <row r="59" spans="1:9">
      <c r="A59" s="190" t="s">
        <v>515</v>
      </c>
      <c r="B59" s="233">
        <v>2957.9152898445582</v>
      </c>
      <c r="C59" s="233">
        <v>5042.1814877655206</v>
      </c>
      <c r="D59" s="233">
        <v>2084.2661979209634</v>
      </c>
      <c r="E59" s="234">
        <v>2.4191638730192193</v>
      </c>
      <c r="F59" s="235">
        <v>0.3298878126024547</v>
      </c>
    </row>
    <row r="60" spans="1:9"/>
    <row r="61" spans="1:9"/>
    <row r="62" spans="1:9"/>
    <row r="63" spans="1:9"/>
    <row r="65" customFormat="1" hidden="1"/>
    <row r="66" customFormat="1" hidden="1"/>
    <row r="67" customFormat="1" hidden="1"/>
    <row r="68" customFormat="1" hidden="1"/>
    <row r="69" customFormat="1" hidden="1"/>
  </sheetData>
  <sheetProtection algorithmName="SHA-512" hashValue="T9igF15nYtzosKX4pc8S7kf3tc8IE55PLb4y+Ryr7c2wQwO105I7zCmoEb6MCqrfpKYyav94okm4cjfULYnQBg==" saltValue="WKzWznHNu6dbt5Ikd7qelw==" spinCount="100000" sheet="1" objects="1" scenarios="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9c9ae59b6a14df7901347dc15a4e0b9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cdce31c6-c725-4981-bb1e-5f0ebf2b2dcc</TermId>
        </TermInfo>
      </Terms>
    </n9c9ae59b6a14df7901347dc15a4e0b9>
    <ic5eddcbf53a4760a66c364771774767 xmlns="29bd1af5-c426-41fc-b4cf-12837fc267bf">
      <Terms xmlns="http://schemas.microsoft.com/office/infopath/2007/PartnerControls"/>
    </ic5eddcbf53a4760a66c364771774767>
    <hd04fa20a99f471cbc90f20fa3cf7ddd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01844183-e9ec-42f7-98c6-4d0fec1be2d7</TermId>
        </TermInfo>
      </Terms>
    </hd04fa20a99f471cbc90f20fa3cf7ddd>
    <kc0f317ca8694f83b9c49751f111a56a xmlns="29bd1af5-c426-41fc-b4cf-12837fc267bf">
      <Terms xmlns="http://schemas.microsoft.com/office/infopath/2007/PartnerControls"/>
    </kc0f317ca8694f83b9c49751f111a56a>
    <p37770eca99b4f619910b80285988354 xmlns="29bd1af5-c426-41fc-b4cf-12837fc267bf">
      <Terms xmlns="http://schemas.microsoft.com/office/infopath/2007/PartnerControls"/>
    </p37770eca99b4f619910b80285988354>
    <e58a4433db23458da80d2ab776549a5d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2a54ffb6-f39f-44aa-8aea-7b6bc69ca097</TermId>
        </TermInfo>
      </Terms>
    </e58a4433db23458da80d2ab776549a5d>
    <e5c8c34664a54af7a9e08b9f23f67b17 xmlns="29bd1af5-c426-41fc-b4cf-12837fc267bf">
      <Terms xmlns="http://schemas.microsoft.com/office/infopath/2007/PartnerControls"/>
    </e5c8c34664a54af7a9e08b9f23f67b17>
    <k3291a82c76047e2ad256aa36b763937 xmlns="29bd1af5-c426-41fc-b4cf-12837fc267bf">
      <Terms xmlns="http://schemas.microsoft.com/office/infopath/2007/PartnerControls"/>
    </k3291a82c76047e2ad256aa36b763937>
    <l76fdf32ceb04bf7b8fde21285a58574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fa974484-cc71-40a1-9178-ed42860802cb</TermId>
        </TermInfo>
      </Terms>
    </l76fdf32ceb04bf7b8fde21285a58574>
    <ma193935993d4e95ba6b1bcd58c02ea5 xmlns="29bd1af5-c426-41fc-b4cf-12837fc267bf">
      <Terms xmlns="http://schemas.microsoft.com/office/infopath/2007/PartnerControls"/>
    </ma193935993d4e95ba6b1bcd58c02ea5>
    <SortOrder xmlns="29bd1af5-c426-41fc-b4cf-12837fc267bf" xsi:nil="true"/>
    <d4639d06a08c4b8690233d174565cb59 xmlns="29bd1af5-c426-41fc-b4cf-12837fc267bf">
      <Terms xmlns="http://schemas.microsoft.com/office/infopath/2007/PartnerControls"/>
    </d4639d06a08c4b8690233d174565cb59>
    <Deliverable xmlns="29bd1af5-c426-41fc-b4cf-12837fc267bf">false</Deliverable>
    <f55688bf197e4109b515f84cec211df1 xmlns="29bd1af5-c426-41fc-b4cf-12837fc267bf">
      <Terms xmlns="http://schemas.microsoft.com/office/infopath/2007/PartnerControls"/>
    </f55688bf197e4109b515f84cec211df1>
    <b02c75d376014bffb31f5a6958559b9f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e7544c95-c561-4eb2-b7a2-3e0bc98999d9</TermId>
        </TermInfo>
      </Terms>
    </b02c75d376014bffb31f5a6958559b9f>
    <m48af1d608f844e28b1262a9eddbd000 xmlns="29bd1af5-c426-41fc-b4cf-12837fc267bf">
      <Terms xmlns="http://schemas.microsoft.com/office/infopath/2007/PartnerControls">
        <TermInfo xmlns="http://schemas.microsoft.com/office/infopath/2007/PartnerControls">
          <TermName xmlns="http://schemas.microsoft.com/office/infopath/2007/PartnerControls">Canada</TermName>
          <TermId xmlns="http://schemas.microsoft.com/office/infopath/2007/PartnerControls">47dde1e7-1091-4e62-9167-0c2c384f29fd</TermId>
        </TermInfo>
      </Terms>
    </m48af1d608f844e28b1262a9eddbd000>
    <k15b9b29634e4dffbf9001a90e9d46c4 xmlns="29bd1af5-c426-41fc-b4cf-12837fc267bf">
      <Terms xmlns="http://schemas.microsoft.com/office/infopath/2007/PartnerControls">
        <TermInfo xmlns="http://schemas.microsoft.com/office/infopath/2007/PartnerControls">
          <TermName xmlns="http://schemas.microsoft.com/office/infopath/2007/PartnerControls">Not Categorized</TermName>
          <TermId xmlns="http://schemas.microsoft.com/office/infopath/2007/PartnerControls">aec695db-c7dc-4893-80ea-1663158b5950</TermId>
        </TermInfo>
      </Terms>
    </k15b9b29634e4dffbf9001a90e9d46c4>
    <b3ed815f6f3b41f5af92b8e89169af43 xmlns="29bd1af5-c426-41fc-b4cf-12837fc267bf">
      <Terms xmlns="http://schemas.microsoft.com/office/infopath/2007/PartnerControls">
        <TermInfo xmlns="http://schemas.microsoft.com/office/infopath/2007/PartnerControls">
          <TermName xmlns="http://schemas.microsoft.com/office/infopath/2007/PartnerControls">22096</TermName>
          <TermId xmlns="http://schemas.microsoft.com/office/infopath/2007/PartnerControls">662975a9-7b7a-44d0-8cb5-2919742cccb1</TermId>
        </TermInfo>
      </Terms>
    </b3ed815f6f3b41f5af92b8e89169af43>
    <o7e24f835e9e4e7e95609271bddd5c4c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827bcf94-8b65-467e-9315-9e8b533326d8</TermId>
        </TermInfo>
      </Terms>
    </o7e24f835e9e4e7e95609271bddd5c4c>
    <p2e8e83a30c84a09a82cac19b5f0463f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25a3a8a9-b0df-45fc-83bb-ccb348de6042</TermId>
        </TermInfo>
      </Terms>
    </p2e8e83a30c84a09a82cac19b5f0463f>
    <l185d5246f454c6eb675cecd91a0ee53 xmlns="29bd1af5-c426-41fc-b4cf-12837fc267bf">
      <Terms xmlns="http://schemas.microsoft.com/office/infopath/2007/PartnerControls"/>
    </l185d5246f454c6eb675cecd91a0ee53>
    <n941cb63e7684e3d845ef093af481528 xmlns="29bd1af5-c426-41fc-b4cf-12837fc267bf">
      <Terms xmlns="http://schemas.microsoft.com/office/infopath/2007/PartnerControls"/>
    </n941cb63e7684e3d845ef093af481528>
    <j1f96f7400924d1caf41c503f78eace4 xmlns="29bd1af5-c426-41fc-b4cf-12837fc267bf">
      <Terms xmlns="http://schemas.microsoft.com/office/infopath/2007/PartnerControls">
        <TermInfo xmlns="http://schemas.microsoft.com/office/infopath/2007/PartnerControls">
          <TermName xmlns="http://schemas.microsoft.com/office/infopath/2007/PartnerControls">TO BE CATEGORIZED</TermName>
          <TermId xmlns="http://schemas.microsoft.com/office/infopath/2007/PartnerControls">04f15682-9c26-4756-a1ef-531e8e30344e</TermId>
        </TermInfo>
      </Terms>
    </j1f96f7400924d1caf41c503f78eace4>
    <ja344a397c004fbc94c87778e7957539 xmlns="29bd1af5-c426-41fc-b4cf-12837fc267bf">
      <Terms xmlns="http://schemas.microsoft.com/office/infopath/2007/PartnerControls"/>
    </ja344a397c004fbc94c87778e7957539>
    <TaxCatchAll xmlns="18668d04-c17e-4062-9c54-509b33982cae">
      <Value>23</Value>
      <Value>28</Value>
      <Value>10</Value>
      <Value>9</Value>
      <Value>8</Value>
      <Value>7</Value>
      <Value>6</Value>
      <Value>5</Value>
      <Value>4</Value>
      <Value>3</Value>
      <Value>1</Value>
    </TaxCatchAll>
    <IntName xmlns="18668d04-c17e-4062-9c54-509b33982cae">
      <UserInfo>
        <DisplayName/>
        <AccountId xsi:nil="true"/>
        <AccountType/>
      </UserInfo>
    </IntName>
    <lcf76f155ced4ddcb4097134ff3c332f xmlns="23d2a34b-5d70-431b-a1e3-3cb52629b58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lank Document" ma:contentTypeID="0x0101009A83F622373D744D8E6A5CF402521C61003667E3C6716C984081624311591D75D8" ma:contentTypeVersion="67" ma:contentTypeDescription="Blank document template" ma:contentTypeScope="" ma:versionID="9c310475a89f05d0c3ae1861fc62411a">
  <xsd:schema xmlns:xsd="http://www.w3.org/2001/XMLSchema" xmlns:xs="http://www.w3.org/2001/XMLSchema" xmlns:p="http://schemas.microsoft.com/office/2006/metadata/properties" xmlns:ns2="29bd1af5-c426-41fc-b4cf-12837fc267bf" xmlns:ns3="18668d04-c17e-4062-9c54-509b33982cae" xmlns:ns4="23d2a34b-5d70-431b-a1e3-3cb52629b585" targetNamespace="http://schemas.microsoft.com/office/2006/metadata/properties" ma:root="true" ma:fieldsID="03af2967ebbce5313ee6bbb515711634" ns2:_="" ns3:_="" ns4:_="">
    <xsd:import namespace="29bd1af5-c426-41fc-b4cf-12837fc267bf"/>
    <xsd:import namespace="18668d04-c17e-4062-9c54-509b33982cae"/>
    <xsd:import namespace="23d2a34b-5d70-431b-a1e3-3cb52629b585"/>
    <xsd:element name="properties">
      <xsd:complexType>
        <xsd:sequence>
          <xsd:element name="documentManagement">
            <xsd:complexType>
              <xsd:all>
                <xsd:element ref="ns2:k15b9b29634e4dffbf9001a90e9d46c4" minOccurs="0"/>
                <xsd:element ref="ns2:e58a4433db23458da80d2ab776549a5d" minOccurs="0"/>
                <xsd:element ref="ns2:o7e24f835e9e4e7e95609271bddd5c4c" minOccurs="0"/>
                <xsd:element ref="ns2:l76fdf32ceb04bf7b8fde21285a58574" minOccurs="0"/>
                <xsd:element ref="ns2:n9c9ae59b6a14df7901347dc15a4e0b9" minOccurs="0"/>
                <xsd:element ref="ns2:hd04fa20a99f471cbc90f20fa3cf7ddd" minOccurs="0"/>
                <xsd:element ref="ns2:e5c8c34664a54af7a9e08b9f23f67b17" minOccurs="0"/>
                <xsd:element ref="ns2:j1f96f7400924d1caf41c503f78eace4" minOccurs="0"/>
                <xsd:element ref="ns2:p2e8e83a30c84a09a82cac19b5f0463f" minOccurs="0"/>
                <xsd:element ref="ns2:l185d5246f454c6eb675cecd91a0ee53" minOccurs="0"/>
                <xsd:element ref="ns2:ma193935993d4e95ba6b1bcd58c02ea5" minOccurs="0"/>
                <xsd:element ref="ns2:f55688bf197e4109b515f84cec211df1" minOccurs="0"/>
                <xsd:element ref="ns2:d4639d06a08c4b8690233d174565cb59" minOccurs="0"/>
                <xsd:element ref="ns2:k3291a82c76047e2ad256aa36b763937" minOccurs="0"/>
                <xsd:element ref="ns2:ic5eddcbf53a4760a66c364771774767" minOccurs="0"/>
                <xsd:element ref="ns2:kc0f317ca8694f83b9c49751f111a56a" minOccurs="0"/>
                <xsd:element ref="ns2:ja344a397c004fbc94c87778e7957539" minOccurs="0"/>
                <xsd:element ref="ns2:n941cb63e7684e3d845ef093af481528" minOccurs="0"/>
                <xsd:element ref="ns2:p37770eca99b4f619910b80285988354" minOccurs="0"/>
                <xsd:element ref="ns2:b02c75d376014bffb31f5a6958559b9f" minOccurs="0"/>
                <xsd:element ref="ns2:b3ed815f6f3b41f5af92b8e89169af43" minOccurs="0"/>
                <xsd:element ref="ns2:m48af1d608f844e28b1262a9eddbd000" minOccurs="0"/>
                <xsd:element ref="ns2:Deliverable" minOccurs="0"/>
                <xsd:element ref="ns3:IntName" minOccurs="0"/>
                <xsd:element ref="ns2:SortOrder" minOccurs="0"/>
                <xsd:element ref="ns3:TaxCatchAll" minOccurs="0"/>
                <xsd:element ref="ns4:MediaServiceMetadata" minOccurs="0"/>
                <xsd:element ref="ns4:MediaServiceFastMetadata" minOccurs="0"/>
                <xsd:element ref="ns4:lcf76f155ced4ddcb4097134ff3c332f" minOccurs="0"/>
                <xsd:element ref="ns4:MediaServiceDateTaken" minOccurs="0"/>
                <xsd:element ref="ns4:MediaServiceOCR" minOccurs="0"/>
                <xsd:element ref="ns4:MediaServiceGenerationTime" minOccurs="0"/>
                <xsd:element ref="ns4:MediaServiceEventHashCode"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bd1af5-c426-41fc-b4cf-12837fc267bf" elementFormDefault="qualified">
    <xsd:import namespace="http://schemas.microsoft.com/office/2006/documentManagement/types"/>
    <xsd:import namespace="http://schemas.microsoft.com/office/infopath/2007/PartnerControls"/>
    <xsd:element name="k15b9b29634e4dffbf9001a90e9d46c4" ma:index="8" nillable="true" ma:taxonomy="true" ma:internalName="k15b9b29634e4dffbf9001a90e9d46c4" ma:taxonomyFieldName="CatProjectExec" ma:displayName="Category - Project Execution" ma:readOnly="false" ma:default="14;#Not Categorized|aec695db-c7dc-4893-80ea-1663158b5950" ma:fieldId="{415b9b29-634e-4dff-bf90-01a90e9d46c4}" ma:sspId="078749c1-ca3f-4d52-89b2-2d7b699e9652" ma:termSetId="88b2e237-c0e8-410f-9a7d-e64c994f48d0" ma:anchorId="00000000-0000-0000-0000-000000000000" ma:open="false" ma:isKeyword="false">
      <xsd:complexType>
        <xsd:sequence>
          <xsd:element ref="pc:Terms" minOccurs="0" maxOccurs="1"/>
        </xsd:sequence>
      </xsd:complexType>
    </xsd:element>
    <xsd:element name="e58a4433db23458da80d2ab776549a5d" ma:index="9" nillable="true" ma:taxonomy="true" ma:internalName="e58a4433db23458da80d2ab776549a5d" ma:taxonomyFieldName="WorkingLang" ma:displayName="Working Languages" ma:readOnly="false" ma:default="12;#TO BE CATEGORIZED|2a54ffb6-f39f-44aa-8aea-7b6bc69ca097" ma:fieldId="{e58a4433-db23-458d-a80d-2ab776549a5d}" ma:taxonomyMulti="true" ma:sspId="078749c1-ca3f-4d52-89b2-2d7b699e9652" ma:termSetId="b9993125-4c2d-45eb-8f7b-e958ca45fb38" ma:anchorId="00000000-0000-0000-0000-000000000000" ma:open="false" ma:isKeyword="false">
      <xsd:complexType>
        <xsd:sequence>
          <xsd:element ref="pc:Terms" minOccurs="0" maxOccurs="1"/>
        </xsd:sequence>
      </xsd:complexType>
    </xsd:element>
    <xsd:element name="o7e24f835e9e4e7e95609271bddd5c4c" ma:index="10" nillable="true" ma:taxonomy="true" ma:internalName="o7e24f835e9e4e7e95609271bddd5c4c" ma:taxonomyFieldName="CVLang" ma:displayName="CV Language" ma:readOnly="false" ma:default="8;#TO BE CATEGORIZED|827bcf94-8b65-467e-9315-9e8b533326d8" ma:fieldId="{87e24f83-5e9e-4e7e-9560-9271bddd5c4c}" ma:sspId="078749c1-ca3f-4d52-89b2-2d7b699e9652" ma:termSetId="ebb5207d-7c09-47cb-bb49-4acd39792281" ma:anchorId="00000000-0000-0000-0000-000000000000" ma:open="false" ma:isKeyword="false">
      <xsd:complexType>
        <xsd:sequence>
          <xsd:element ref="pc:Terms" minOccurs="0" maxOccurs="1"/>
        </xsd:sequence>
      </xsd:complexType>
    </xsd:element>
    <xsd:element name="l76fdf32ceb04bf7b8fde21285a58574" ma:index="11" nillable="true" ma:taxonomy="true" ma:internalName="l76fdf32ceb04bf7b8fde21285a58574" ma:taxonomyFieldName="Region" ma:displayName="Region" ma:readOnly="false" ma:default="5;#TO BE CATEGORIZED|fa974484-cc71-40a1-9178-ed42860802cb" ma:fieldId="{576fdf32-ceb0-4bf7-b8fd-e21285a58574}" ma:sspId="078749c1-ca3f-4d52-89b2-2d7b699e9652" ma:termSetId="2d080a70-179a-4ea7-b903-54f5137aa679" ma:anchorId="00000000-0000-0000-0000-000000000000" ma:open="true" ma:isKeyword="false">
      <xsd:complexType>
        <xsd:sequence>
          <xsd:element ref="pc:Terms" minOccurs="0" maxOccurs="1"/>
        </xsd:sequence>
      </xsd:complexType>
    </xsd:element>
    <xsd:element name="n9c9ae59b6a14df7901347dc15a4e0b9" ma:index="12" nillable="true" ma:taxonomy="true" ma:internalName="n9c9ae59b6a14df7901347dc15a4e0b9" ma:taxonomyFieldName="CPCSCompany" ma:displayName="Company" ma:readOnly="false" ma:default="3;#TO BE CATEGORIZED|cdce31c6-c725-4981-bb1e-5f0ebf2b2dcc" ma:fieldId="{79c9ae59-b6a1-4df7-9013-47dc15a4e0b9}" ma:sspId="078749c1-ca3f-4d52-89b2-2d7b699e9652" ma:termSetId="d2bc650c-309f-43b3-8dfd-1642570c1cb4" ma:anchorId="00000000-0000-0000-0000-000000000000" ma:open="true" ma:isKeyword="false">
      <xsd:complexType>
        <xsd:sequence>
          <xsd:element ref="pc:Terms" minOccurs="0" maxOccurs="1"/>
        </xsd:sequence>
      </xsd:complexType>
    </xsd:element>
    <xsd:element name="hd04fa20a99f471cbc90f20fa3cf7ddd" ma:index="13" nillable="true" ma:taxonomy="true" ma:internalName="hd04fa20a99f471cbc90f20fa3cf7ddd" ma:taxonomyFieldName="Client" ma:displayName="Funding Agency" ma:readOnly="false" ma:default="10;#TO BE CATEGORIZED|01844183-e9ec-42f7-98c6-4d0fec1be2d7" ma:fieldId="{1d04fa20-a99f-471c-bc90-f20fa3cf7ddd}" ma:sspId="078749c1-ca3f-4d52-89b2-2d7b699e9652" ma:termSetId="c254ab67-d4b7-4104-8eb4-6c380966fde9" ma:anchorId="00000000-0000-0000-0000-000000000000" ma:open="true" ma:isKeyword="false">
      <xsd:complexType>
        <xsd:sequence>
          <xsd:element ref="pc:Terms" minOccurs="0" maxOccurs="1"/>
        </xsd:sequence>
      </xsd:complexType>
    </xsd:element>
    <xsd:element name="e5c8c34664a54af7a9e08b9f23f67b17" ma:index="14" nillable="true" ma:taxonomy="true" ma:internalName="e5c8c34664a54af7a9e08b9f23f67b17" ma:taxonomyFieldName="RefProjectNumber" ma:displayName="Reference Project Number" ma:readOnly="false" ma:default="" ma:fieldId="{e5c8c346-64a5-4af7-a9e0-8b9f23f67b17}" ma:taxonomyMulti="true" ma:sspId="078749c1-ca3f-4d52-89b2-2d7b699e9652" ma:termSetId="53439165-ee9a-4aa1-b76c-0cf837d1036b" ma:anchorId="00000000-0000-0000-0000-000000000000" ma:open="true" ma:isKeyword="false">
      <xsd:complexType>
        <xsd:sequence>
          <xsd:element ref="pc:Terms" minOccurs="0" maxOccurs="1"/>
        </xsd:sequence>
      </xsd:complexType>
    </xsd:element>
    <xsd:element name="j1f96f7400924d1caf41c503f78eace4" ma:index="15" nillable="true" ma:taxonomy="true" ma:internalName="j1f96f7400924d1caf41c503f78eace4" ma:taxonomyFieldName="CVType" ma:displayName="CV Type" ma:readOnly="false" ma:default="9;#TO BE CATEGORIZED|04f15682-9c26-4756-a1ef-531e8e30344e" ma:fieldId="{31f96f74-0092-4d1c-af41-c503f78eace4}" ma:sspId="078749c1-ca3f-4d52-89b2-2d7b699e9652" ma:termSetId="936315ca-b98f-4e86-8405-77defe69721f" ma:anchorId="00000000-0000-0000-0000-000000000000" ma:open="false" ma:isKeyword="false">
      <xsd:complexType>
        <xsd:sequence>
          <xsd:element ref="pc:Terms" minOccurs="0" maxOccurs="1"/>
        </xsd:sequence>
      </xsd:complexType>
    </xsd:element>
    <xsd:element name="p2e8e83a30c84a09a82cac19b5f0463f" ma:index="16" nillable="true" ma:taxonomy="true" ma:internalName="p2e8e83a30c84a09a82cac19b5f0463f" ma:taxonomyFieldName="PDSType" ma:displayName="PDS Type" ma:readOnly="false" ma:default="11;#TO BE CATEGORIZED|25a3a8a9-b0df-45fc-83bb-ccb348de6042" ma:fieldId="{92e8e83a-30c8-4a09-a82c-ac19b5f0463f}" ma:sspId="078749c1-ca3f-4d52-89b2-2d7b699e9652" ma:termSetId="a6f95ab5-5af1-4609-8812-95569bc7eddd" ma:anchorId="00000000-0000-0000-0000-000000000000" ma:open="false" ma:isKeyword="false">
      <xsd:complexType>
        <xsd:sequence>
          <xsd:element ref="pc:Terms" minOccurs="0" maxOccurs="1"/>
        </xsd:sequence>
      </xsd:complexType>
    </xsd:element>
    <xsd:element name="l185d5246f454c6eb675cecd91a0ee53" ma:index="17" nillable="true" ma:taxonomy="true" ma:internalName="l185d5246f454c6eb675cecd91a0ee53" ma:taxonomyFieldName="MotherTongue" ma:displayName="Mother Tongue" ma:readOnly="false" ma:default="" ma:fieldId="{5185d524-6f45-4c6e-b675-cecd91a0ee53}" ma:sspId="078749c1-ca3f-4d52-89b2-2d7b699e9652" ma:termSetId="eba01be3-f766-46e3-94e8-fee9607894ee" ma:anchorId="00000000-0000-0000-0000-000000000000" ma:open="false" ma:isKeyword="false">
      <xsd:complexType>
        <xsd:sequence>
          <xsd:element ref="pc:Terms" minOccurs="0" maxOccurs="1"/>
        </xsd:sequence>
      </xsd:complexType>
    </xsd:element>
    <xsd:element name="ma193935993d4e95ba6b1bcd58c02ea5" ma:index="18" nillable="true" ma:taxonomy="true" ma:internalName="ma193935993d4e95ba6b1bcd58c02ea5" ma:taxonomyFieldName="Firm" ma:displayName="Firm" ma:readOnly="false" ma:default="" ma:fieldId="{6a193935-993d-4e95-ba6b-1bcd58c02ea5}" ma:sspId="078749c1-ca3f-4d52-89b2-2d7b699e9652" ma:termSetId="93be6c6d-831c-4e30-b803-f52469be452e" ma:anchorId="00000000-0000-0000-0000-000000000000" ma:open="true" ma:isKeyword="false">
      <xsd:complexType>
        <xsd:sequence>
          <xsd:element ref="pc:Terms" minOccurs="0" maxOccurs="1"/>
        </xsd:sequence>
      </xsd:complexType>
    </xsd:element>
    <xsd:element name="f55688bf197e4109b515f84cec211df1" ma:index="19" nillable="true" ma:taxonomy="true" ma:internalName="f55688bf197e4109b515f84cec211df1" ma:taxonomyFieldName="Citizenship" ma:displayName="Citizenship" ma:readOnly="false" ma:default="" ma:fieldId="{f55688bf-197e-4109-b515-f84cec211df1}" ma:taxonomyMulti="true" ma:sspId="078749c1-ca3f-4d52-89b2-2d7b699e9652" ma:termSetId="24b0b84b-0c96-46f0-9259-e4dff69b7cd0" ma:anchorId="00000000-0000-0000-0000-000000000000" ma:open="false" ma:isKeyword="false">
      <xsd:complexType>
        <xsd:sequence>
          <xsd:element ref="pc:Terms" minOccurs="0" maxOccurs="1"/>
        </xsd:sequence>
      </xsd:complexType>
    </xsd:element>
    <xsd:element name="d4639d06a08c4b8690233d174565cb59" ma:index="20" nillable="true" ma:taxonomy="true" ma:internalName="d4639d06a08c4b8690233d174565cb59" ma:taxonomyFieldName="ExtName" ma:displayName="External Name" ma:readOnly="false" ma:default="" ma:fieldId="{d4639d06-a08c-4b86-9023-3d174565cb59}" ma:sspId="078749c1-ca3f-4d52-89b2-2d7b699e9652" ma:termSetId="723d5b47-692c-4d0f-aaa1-ad50885b410c" ma:anchorId="00000000-0000-0000-0000-000000000000" ma:open="true" ma:isKeyword="false">
      <xsd:complexType>
        <xsd:sequence>
          <xsd:element ref="pc:Terms" minOccurs="0" maxOccurs="1"/>
        </xsd:sequence>
      </xsd:complexType>
    </xsd:element>
    <xsd:element name="k3291a82c76047e2ad256aa36b763937" ma:index="21" nillable="true" ma:taxonomy="true" ma:internalName="k3291a82c76047e2ad256aa36b763937" ma:taxonomyFieldName="DBMarketing" ma:displayName="Database / Marketing" ma:readOnly="false" ma:default="" ma:fieldId="{43291a82-c760-47e2-ad25-6aa36b763937}" ma:sspId="078749c1-ca3f-4d52-89b2-2d7b699e9652" ma:termSetId="8cc128be-a4f8-49a3-9448-91f84deb0266" ma:anchorId="00000000-0000-0000-0000-000000000000" ma:open="false" ma:isKeyword="false">
      <xsd:complexType>
        <xsd:sequence>
          <xsd:element ref="pc:Terms" minOccurs="0" maxOccurs="1"/>
        </xsd:sequence>
      </xsd:complexType>
    </xsd:element>
    <xsd:element name="ic5eddcbf53a4760a66c364771774767" ma:index="22" nillable="true" ma:taxonomy="true" ma:internalName="ic5eddcbf53a4760a66c364771774767" ma:taxonomyFieldName="CountryOfRes" ma:displayName="Country of Residence" ma:readOnly="false" ma:default="" ma:fieldId="{2c5eddcb-f53a-4760-a66c-364771774767}" ma:sspId="078749c1-ca3f-4d52-89b2-2d7b699e9652" ma:termSetId="76292564-1100-4a5c-ba8a-dc91a72614a6" ma:anchorId="00000000-0000-0000-0000-000000000000" ma:open="false" ma:isKeyword="false">
      <xsd:complexType>
        <xsd:sequence>
          <xsd:element ref="pc:Terms" minOccurs="0" maxOccurs="1"/>
        </xsd:sequence>
      </xsd:complexType>
    </xsd:element>
    <xsd:element name="kc0f317ca8694f83b9c49751f111a56a" ma:index="23" nillable="true" ma:taxonomy="true" ma:internalName="kc0f317ca8694f83b9c49751f111a56a" ma:taxonomyFieldName="RefProjectCountry" ma:displayName="Reference Project Country" ma:readOnly="false" ma:default="" ma:fieldId="{4c0f317c-a869-4f83-b9c4-9751f111a56a}" ma:taxonomyMulti="true" ma:sspId="078749c1-ca3f-4d52-89b2-2d7b699e9652" ma:termSetId="49d145b8-c22e-44a5-8f97-0fd688d20d2e" ma:anchorId="00000000-0000-0000-0000-000000000000" ma:open="true" ma:isKeyword="false">
      <xsd:complexType>
        <xsd:sequence>
          <xsd:element ref="pc:Terms" minOccurs="0" maxOccurs="1"/>
        </xsd:sequence>
      </xsd:complexType>
    </xsd:element>
    <xsd:element name="ja344a397c004fbc94c87778e7957539" ma:index="24" nillable="true" ma:taxonomy="true" ma:internalName="ja344a397c004fbc94c87778e7957539" ma:taxonomyFieldName="DocTags" ma:displayName="Document Tags" ma:readOnly="false" ma:default="" ma:fieldId="{3a344a39-7c00-4fbc-94c8-7778e7957539}" ma:taxonomyMulti="true" ma:sspId="078749c1-ca3f-4d52-89b2-2d7b699e9652" ma:termSetId="a7c9c7aa-fc57-4cbf-8c0e-10545b0e2061" ma:anchorId="00000000-0000-0000-0000-000000000000" ma:open="true" ma:isKeyword="false">
      <xsd:complexType>
        <xsd:sequence>
          <xsd:element ref="pc:Terms" minOccurs="0" maxOccurs="1"/>
        </xsd:sequence>
      </xsd:complexType>
    </xsd:element>
    <xsd:element name="n941cb63e7684e3d845ef093af481528" ma:index="25" nillable="true" ma:taxonomy="true" ma:internalName="n941cb63e7684e3d845ef093af481528" ma:taxonomyFieldName="Sector" ma:displayName="Sector" ma:readOnly="false" ma:default="" ma:fieldId="{7941cb63-e768-4e3d-845e-f093af481528}" ma:taxonomyMulti="true" ma:sspId="078749c1-ca3f-4d52-89b2-2d7b699e9652" ma:termSetId="6280aa2f-dea1-44e4-b027-8b9f75f8a7ee" ma:anchorId="00000000-0000-0000-0000-000000000000" ma:open="false" ma:isKeyword="false">
      <xsd:complexType>
        <xsd:sequence>
          <xsd:element ref="pc:Terms" minOccurs="0" maxOccurs="1"/>
        </xsd:sequence>
      </xsd:complexType>
    </xsd:element>
    <xsd:element name="p37770eca99b4f619910b80285988354" ma:index="26" nillable="true" ma:taxonomy="true" ma:internalName="p37770eca99b4f619910b80285988354" ma:taxonomyFieldName="Service1" ma:displayName="Service" ma:readOnly="false" ma:default="" ma:fieldId="{937770ec-a99b-4f61-9910-b80285988354}" ma:taxonomyMulti="true" ma:sspId="078749c1-ca3f-4d52-89b2-2d7b699e9652" ma:termSetId="1e3ca6f2-3ef6-4bed-b0f6-023fb310ad5c" ma:anchorId="00000000-0000-0000-0000-000000000000" ma:open="false" ma:isKeyword="false">
      <xsd:complexType>
        <xsd:sequence>
          <xsd:element ref="pc:Terms" minOccurs="0" maxOccurs="1"/>
        </xsd:sequence>
      </xsd:complexType>
    </xsd:element>
    <xsd:element name="b02c75d376014bffb31f5a6958559b9f" ma:index="27" nillable="true" ma:taxonomy="true" ma:internalName="b02c75d376014bffb31f5a6958559b9f" ma:taxonomyFieldName="PDSLang" ma:displayName="PDS Language" ma:readOnly="false" ma:default="4;#TO BE CATEGORIZED|e7544c95-c561-4eb2-b7a2-3e0bc98999d9" ma:fieldId="{b02c75d3-7601-4bff-b31f-5a6958559b9f}" ma:sspId="078749c1-ca3f-4d52-89b2-2d7b699e9652" ma:termSetId="f07da389-ac8d-4faf-931f-17143a9e5482" ma:anchorId="00000000-0000-0000-0000-000000000000" ma:open="false" ma:isKeyword="false">
      <xsd:complexType>
        <xsd:sequence>
          <xsd:element ref="pc:Terms" minOccurs="0" maxOccurs="1"/>
        </xsd:sequence>
      </xsd:complexType>
    </xsd:element>
    <xsd:element name="b3ed815f6f3b41f5af92b8e89169af43" ma:index="28" nillable="true" ma:taxonomy="true" ma:internalName="b3ed815f6f3b41f5af92b8e89169af43" ma:taxonomyFieldName="Project_x0020_Number" ma:displayName="Project Number" ma:readOnly="false" ma:default="" ma:fieldId="{b3ed815f-6f3b-41f5-af92-b8e89169af43}" ma:sspId="078749c1-ca3f-4d52-89b2-2d7b699e9652" ma:termSetId="53439165-ee9a-4aa1-b76c-0cf837d1036b" ma:anchorId="00000000-0000-0000-0000-000000000000" ma:open="true" ma:isKeyword="false">
      <xsd:complexType>
        <xsd:sequence>
          <xsd:element ref="pc:Terms" minOccurs="0" maxOccurs="1"/>
        </xsd:sequence>
      </xsd:complexType>
    </xsd:element>
    <xsd:element name="m48af1d608f844e28b1262a9eddbd000" ma:index="29" nillable="true" ma:taxonomy="true" ma:internalName="m48af1d608f844e28b1262a9eddbd000" ma:taxonomyFieldName="Project_x0020_Country" ma:displayName="Project Country" ma:readOnly="false" ma:default="" ma:fieldId="{648af1d6-08f8-44e2-8b12-62a9eddbd000}" ma:sspId="078749c1-ca3f-4d52-89b2-2d7b699e9652" ma:termSetId="49d145b8-c22e-44a5-8f97-0fd688d20d2e" ma:anchorId="00000000-0000-0000-0000-000000000000" ma:open="true" ma:isKeyword="false">
      <xsd:complexType>
        <xsd:sequence>
          <xsd:element ref="pc:Terms" minOccurs="0" maxOccurs="1"/>
        </xsd:sequence>
      </xsd:complexType>
    </xsd:element>
    <xsd:element name="Deliverable" ma:index="30" nillable="true" ma:displayName="Deliverable" ma:default="0" ma:internalName="Deliverable" ma:readOnly="false">
      <xsd:simpleType>
        <xsd:restriction base="dms:Boolean"/>
      </xsd:simpleType>
    </xsd:element>
    <xsd:element name="SortOrder" ma:index="32" nillable="true" ma:displayName="SortOrder" ma:description="Column to hide containing numbers associated with folders for numerical sorting" ma:internalName="SortOrder" ma:readOnly="false">
      <xsd:simpleType>
        <xsd:restriction base="dms:Text">
          <xsd:maxLength value="3"/>
        </xsd:restriction>
      </xsd:simpleType>
    </xsd:element>
  </xsd:schema>
  <xsd:schema xmlns:xsd="http://www.w3.org/2001/XMLSchema" xmlns:xs="http://www.w3.org/2001/XMLSchema" xmlns:dms="http://schemas.microsoft.com/office/2006/documentManagement/types" xmlns:pc="http://schemas.microsoft.com/office/infopath/2007/PartnerControls" targetNamespace="18668d04-c17e-4062-9c54-509b33982cae" elementFormDefault="qualified">
    <xsd:import namespace="http://schemas.microsoft.com/office/2006/documentManagement/types"/>
    <xsd:import namespace="http://schemas.microsoft.com/office/infopath/2007/PartnerControls"/>
    <xsd:element name="IntName" ma:index="31" nillable="true" ma:displayName="Internal Name" ma:list="UserInfo" ma:SharePointGroup="0" ma:internalName="IntNam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34" nillable="true" ma:displayName="Taxonomy Catch All Column" ma:hidden="true" ma:list="{d67a9615-ff11-4c7b-bf2a-f1039c893b59}" ma:internalName="TaxCatchAll" ma:showField="CatchAllData" ma:web="18668d04-c17e-4062-9c54-509b33982c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3d2a34b-5d70-431b-a1e3-3cb52629b585" elementFormDefault="qualified">
    <xsd:import namespace="http://schemas.microsoft.com/office/2006/documentManagement/types"/>
    <xsd:import namespace="http://schemas.microsoft.com/office/infopath/2007/PartnerControls"/>
    <xsd:element name="MediaServiceMetadata" ma:index="56" nillable="true" ma:displayName="MediaServiceMetadata" ma:hidden="true" ma:internalName="MediaServiceMetadata" ma:readOnly="true">
      <xsd:simpleType>
        <xsd:restriction base="dms:Note"/>
      </xsd:simpleType>
    </xsd:element>
    <xsd:element name="MediaServiceFastMetadata" ma:index="57" nillable="true" ma:displayName="MediaServiceFastMetadata" ma:hidden="true" ma:internalName="MediaServiceFastMetadata" ma:readOnly="true">
      <xsd:simpleType>
        <xsd:restriction base="dms:Note"/>
      </xsd:simpleType>
    </xsd:element>
    <xsd:element name="lcf76f155ced4ddcb4097134ff3c332f" ma:index="59" nillable="true" ma:taxonomy="true" ma:internalName="lcf76f155ced4ddcb4097134ff3c332f" ma:taxonomyFieldName="MediaServiceImageTags" ma:displayName="Image Tags" ma:readOnly="false" ma:fieldId="{5cf76f15-5ced-4ddc-b409-7134ff3c332f}" ma:taxonomyMulti="true" ma:sspId="078749c1-ca3f-4d52-89b2-2d7b699e9652" ma:termSetId="09814cd3-568e-fe90-9814-8d621ff8fb84" ma:anchorId="fba54fb3-c3e1-fe81-a776-ca4b69148c4d" ma:open="true" ma:isKeyword="false">
      <xsd:complexType>
        <xsd:sequence>
          <xsd:element ref="pc:Terms" minOccurs="0" maxOccurs="1"/>
        </xsd:sequence>
      </xsd:complexType>
    </xsd:element>
    <xsd:element name="MediaServiceDateTaken" ma:index="60" nillable="true" ma:displayName="MediaServiceDateTaken" ma:hidden="true" ma:indexed="true" ma:internalName="MediaServiceDateTaken" ma:readOnly="true">
      <xsd:simpleType>
        <xsd:restriction base="dms:Text"/>
      </xsd:simpleType>
    </xsd:element>
    <xsd:element name="MediaServiceOCR" ma:index="61" nillable="true" ma:displayName="Extracted Text" ma:internalName="MediaServiceOCR" ma:readOnly="true">
      <xsd:simpleType>
        <xsd:restriction base="dms:Note">
          <xsd:maxLength value="255"/>
        </xsd:restriction>
      </xsd:simpleType>
    </xsd:element>
    <xsd:element name="MediaServiceGenerationTime" ma:index="62" nillable="true" ma:displayName="MediaServiceGenerationTime" ma:hidden="true" ma:internalName="MediaServiceGenerationTime" ma:readOnly="true">
      <xsd:simpleType>
        <xsd:restriction base="dms:Text"/>
      </xsd:simpleType>
    </xsd:element>
    <xsd:element name="MediaServiceEventHashCode" ma:index="63" nillable="true" ma:displayName="MediaServiceEventHashCode" ma:hidden="true" ma:internalName="MediaServiceEventHashCode"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MediaServiceObjectDetectorVersions" ma:index="6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1958E3-10CE-46FE-AE75-DB5B4502E7DB}">
  <ds:schemaRefs>
    <ds:schemaRef ds:uri="23d2a34b-5d70-431b-a1e3-3cb52629b585"/>
    <ds:schemaRef ds:uri="http://www.w3.org/XML/1998/namespace"/>
    <ds:schemaRef ds:uri="http://purl.org/dc/dcmitype/"/>
    <ds:schemaRef ds:uri="http://schemas.microsoft.com/office/infopath/2007/PartnerControls"/>
    <ds:schemaRef ds:uri="http://schemas.microsoft.com/office/2006/metadata/properties"/>
    <ds:schemaRef ds:uri="29bd1af5-c426-41fc-b4cf-12837fc267bf"/>
    <ds:schemaRef ds:uri="http://schemas.openxmlformats.org/package/2006/metadata/core-properties"/>
    <ds:schemaRef ds:uri="http://schemas.microsoft.com/office/2006/documentManagement/types"/>
    <ds:schemaRef ds:uri="18668d04-c17e-4062-9c54-509b33982cae"/>
    <ds:schemaRef ds:uri="http://purl.org/dc/terms/"/>
    <ds:schemaRef ds:uri="http://purl.org/dc/elements/1.1/"/>
  </ds:schemaRefs>
</ds:datastoreItem>
</file>

<file path=customXml/itemProps2.xml><?xml version="1.0" encoding="utf-8"?>
<ds:datastoreItem xmlns:ds="http://schemas.openxmlformats.org/officeDocument/2006/customXml" ds:itemID="{98E891F9-45C8-47F1-BAEB-2651819B6DF4}">
  <ds:schemaRefs>
    <ds:schemaRef ds:uri="http://schemas.microsoft.com/sharepoint/v3/contenttype/forms"/>
  </ds:schemaRefs>
</ds:datastoreItem>
</file>

<file path=customXml/itemProps3.xml><?xml version="1.0" encoding="utf-8"?>
<ds:datastoreItem xmlns:ds="http://schemas.openxmlformats.org/officeDocument/2006/customXml" ds:itemID="{C4089211-2907-4E18-84D7-2C721152C9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bd1af5-c426-41fc-b4cf-12837fc267bf"/>
    <ds:schemaRef ds:uri="18668d04-c17e-4062-9c54-509b33982cae"/>
    <ds:schemaRef ds:uri="23d2a34b-5d70-431b-a1e3-3cb52629b5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Cover</vt:lpstr>
      <vt:lpstr>Legend</vt:lpstr>
      <vt:lpstr>Input C</vt:lpstr>
      <vt:lpstr>Input R</vt:lpstr>
      <vt:lpstr>Energy profiles</vt:lpstr>
      <vt:lpstr>Price trends</vt:lpstr>
      <vt:lpstr>Infrastructure Est</vt:lpstr>
      <vt:lpstr>Dashboard</vt:lpstr>
      <vt:lpstr>Sensitivity Output</vt:lpstr>
      <vt:lpstr>Sensitivity Table</vt:lpstr>
      <vt:lpstr>Fleet Plans</vt:lpstr>
      <vt:lpstr>Base Fleet Plan</vt:lpstr>
      <vt:lpstr>BEV Fleet Plan</vt:lpstr>
      <vt:lpstr>H2 Fleet Plan</vt:lpstr>
      <vt:lpstr>CAT Fleet Plan</vt:lpstr>
      <vt:lpstr>RNG Fleet Plan</vt:lpstr>
      <vt:lpstr>Time</vt:lpstr>
      <vt:lpstr>Calc_Fleet</vt:lpstr>
      <vt:lpstr>Calc_Infra</vt:lpstr>
      <vt:lpstr>Calc_Lifecycle</vt:lpstr>
      <vt:lpstr>Calc_Template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Nicholas Roberts</dc:creator>
  <cp:keywords/>
  <dc:description/>
  <cp:lastModifiedBy>Johanne Whitmore</cp:lastModifiedBy>
  <cp:revision/>
  <cp:lastPrinted>2022-05-24T18:46:44Z</cp:lastPrinted>
  <dcterms:created xsi:type="dcterms:W3CDTF">2021-12-02T23:33:36Z</dcterms:created>
  <dcterms:modified xsi:type="dcterms:W3CDTF">2023-09-27T21:08:41Z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0x0101009A83F622373D744D8E6A5CF402521C61003667E3C6716C984081624311591D75D8</vt:lpwstr>
  </property>
  <property fmtid="{D5CDD505-2E9C-101B-9397-08002B2CF9AE}" pid="3" name="RefProjectNumber">
    <vt:lpwstr/>
  </property>
  <property fmtid="{D5CDD505-2E9C-101B-9397-08002B2CF9AE}" pid="4" name="Region">
    <vt:lpwstr>8;#TO BE CATEGORIZED|fa974484-cc71-40a1-9178-ed42860802cb</vt:lpwstr>
  </property>
  <property fmtid="{D5CDD505-2E9C-101B-9397-08002B2CF9AE}" pid="5" name="WorkingLang">
    <vt:lpwstr>10;#TO BE CATEGORIZED|2a54ffb6-f39f-44aa-8aea-7b6bc69ca097</vt:lpwstr>
  </property>
  <property fmtid="{D5CDD505-2E9C-101B-9397-08002B2CF9AE}" pid="6" name="CatProjectExec">
    <vt:lpwstr>23;#Not Categorized|aec695db-c7dc-4893-80ea-1663158b5950</vt:lpwstr>
  </property>
  <property fmtid="{D5CDD505-2E9C-101B-9397-08002B2CF9AE}" pid="7" name="MotherTongue">
    <vt:lpwstr/>
  </property>
  <property fmtid="{D5CDD505-2E9C-101B-9397-08002B2CF9AE}" pid="8" name="Firm">
    <vt:lpwstr/>
  </property>
  <property fmtid="{D5CDD505-2E9C-101B-9397-08002B2CF9AE}" pid="9" name="Service1">
    <vt:lpwstr/>
  </property>
  <property fmtid="{D5CDD505-2E9C-101B-9397-08002B2CF9AE}" pid="10" name="DocTags">
    <vt:lpwstr/>
  </property>
  <property fmtid="{D5CDD505-2E9C-101B-9397-08002B2CF9AE}" pid="11" name="Project Number">
    <vt:lpwstr>28;#22096|662975a9-7b7a-44d0-8cb5-2919742cccb1</vt:lpwstr>
  </property>
  <property fmtid="{D5CDD505-2E9C-101B-9397-08002B2CF9AE}" pid="12" name="RefProjectCountry">
    <vt:lpwstr/>
  </property>
  <property fmtid="{D5CDD505-2E9C-101B-9397-08002B2CF9AE}" pid="13" name="Citizenship">
    <vt:lpwstr/>
  </property>
  <property fmtid="{D5CDD505-2E9C-101B-9397-08002B2CF9AE}" pid="14" name="PDSLang">
    <vt:lpwstr>3;#TO BE CATEGORIZED|e7544c95-c561-4eb2-b7a2-3e0bc98999d9</vt:lpwstr>
  </property>
  <property fmtid="{D5CDD505-2E9C-101B-9397-08002B2CF9AE}" pid="15" name="CPCSCompany">
    <vt:lpwstr>5;#TO BE CATEGORIZED|cdce31c6-c725-4981-bb1e-5f0ebf2b2dcc</vt:lpwstr>
  </property>
  <property fmtid="{D5CDD505-2E9C-101B-9397-08002B2CF9AE}" pid="16" name="CVLang">
    <vt:lpwstr>9;#TO BE CATEGORIZED|827bcf94-8b65-467e-9315-9e8b533326d8</vt:lpwstr>
  </property>
  <property fmtid="{D5CDD505-2E9C-101B-9397-08002B2CF9AE}" pid="17" name="DBMarketing">
    <vt:lpwstr/>
  </property>
  <property fmtid="{D5CDD505-2E9C-101B-9397-08002B2CF9AE}" pid="18" name="PDSType">
    <vt:lpwstr>7;#TO BE CATEGORIZED|25a3a8a9-b0df-45fc-83bb-ccb348de6042</vt:lpwstr>
  </property>
  <property fmtid="{D5CDD505-2E9C-101B-9397-08002B2CF9AE}" pid="19" name="CVType">
    <vt:lpwstr>6;#TO BE CATEGORIZED|04f15682-9c26-4756-a1ef-531e8e30344e</vt:lpwstr>
  </property>
  <property fmtid="{D5CDD505-2E9C-101B-9397-08002B2CF9AE}" pid="20" name="CountryOfRes">
    <vt:lpwstr/>
  </property>
  <property fmtid="{D5CDD505-2E9C-101B-9397-08002B2CF9AE}" pid="21" name="ExtName">
    <vt:lpwstr/>
  </property>
  <property fmtid="{D5CDD505-2E9C-101B-9397-08002B2CF9AE}" pid="22" name="Client">
    <vt:lpwstr>4;#TO BE CATEGORIZED|01844183-e9ec-42f7-98c6-4d0fec1be2d7</vt:lpwstr>
  </property>
  <property fmtid="{D5CDD505-2E9C-101B-9397-08002B2CF9AE}" pid="23" name="Sector">
    <vt:lpwstr/>
  </property>
  <property fmtid="{D5CDD505-2E9C-101B-9397-08002B2CF9AE}" pid="24" name="Project Country">
    <vt:lpwstr>1;#Canada|47dde1e7-1091-4e62-9167-0c2c384f29fd</vt:lpwstr>
  </property>
  <property fmtid="{D5CDD505-2E9C-101B-9397-08002B2CF9AE}" pid="25" name="MediaServiceImageTags">
    <vt:lpwstr/>
  </property>
</Properties>
</file>